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1985" yWindow="-15" windowWidth="12030" windowHeight="10275" tabRatio="871" firstSheet="5" activeTab="5"/>
  </bookViews>
  <sheets>
    <sheet name="SINAPI M A I O 2018" sheetId="39" r:id="rId1"/>
    <sheet name="COMP. PROPRIA" sheetId="43" r:id="rId2"/>
    <sheet name="1-RESUMO" sheetId="48" r:id="rId3"/>
    <sheet name="QUANT" sheetId="44" r:id="rId4"/>
    <sheet name="2-ORÇAMENTO" sheetId="41" r:id="rId5"/>
    <sheet name="3-CRONOGRAMA" sheetId="33" r:id="rId6"/>
    <sheet name="4-BDI" sheetId="45" r:id="rId7"/>
  </sheets>
  <externalReferences>
    <externalReference r:id="rId8"/>
    <externalReference r:id="rId9"/>
    <externalReference r:id="rId10"/>
  </externalReferences>
  <definedNames>
    <definedName name="_xlnm.Print_Area" localSheetId="2">'1-RESUMO'!$B$2:$E$50</definedName>
    <definedName name="_xlnm.Print_Area" localSheetId="4">'2-ORÇAMENTO'!$B$2:$K$138</definedName>
    <definedName name="_xlnm.Print_Area" localSheetId="5">'3-CRONOGRAMA'!$B$2:$H$53</definedName>
    <definedName name="_xlnm.Print_Area" localSheetId="6">'4-BDI'!$B$2:$D$49</definedName>
    <definedName name="_xlnm.Print_Area" localSheetId="1">'COMP. PROPRIA'!$B$2:$L$107</definedName>
    <definedName name="_xlnm.Print_Area" localSheetId="3">QUANT!$B$2:$N$1509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4">'2-ORÇAMENTO'!$9:$9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G12" i="33"/>
  <c r="H15" i="43"/>
  <c r="I15" s="1"/>
  <c r="H16"/>
  <c r="I16" s="1"/>
  <c r="H14"/>
  <c r="I14" s="1"/>
  <c r="E15"/>
  <c r="F15"/>
  <c r="E16"/>
  <c r="F16"/>
  <c r="F14"/>
  <c r="E14"/>
  <c r="I17"/>
  <c r="H107"/>
  <c r="I107" s="1"/>
  <c r="H106"/>
  <c r="I106"/>
  <c r="H105"/>
  <c r="I105" s="1"/>
  <c r="I104" s="1"/>
  <c r="H126" i="41" s="1"/>
  <c r="H102" i="43"/>
  <c r="I102" s="1"/>
  <c r="H101"/>
  <c r="I101" s="1"/>
  <c r="H100"/>
  <c r="I100" s="1"/>
  <c r="H97"/>
  <c r="I97" s="1"/>
  <c r="H95"/>
  <c r="I95" s="1"/>
  <c r="H94"/>
  <c r="I94" s="1"/>
  <c r="H89"/>
  <c r="I89" s="1"/>
  <c r="H88"/>
  <c r="I88" s="1"/>
  <c r="H87"/>
  <c r="I87" s="1"/>
  <c r="H86"/>
  <c r="I86" s="1"/>
  <c r="H82"/>
  <c r="I82" s="1"/>
  <c r="H81"/>
  <c r="I81" s="1"/>
  <c r="I80" s="1"/>
  <c r="H98" i="41" s="1"/>
  <c r="H76" i="43"/>
  <c r="I76"/>
  <c r="H77"/>
  <c r="I77"/>
  <c r="H75"/>
  <c r="I75"/>
  <c r="H71"/>
  <c r="I71"/>
  <c r="H72"/>
  <c r="I72"/>
  <c r="H70"/>
  <c r="I70"/>
  <c r="I69" s="1"/>
  <c r="H95" i="41" s="1"/>
  <c r="H64" i="43"/>
  <c r="I64" s="1"/>
  <c r="H62"/>
  <c r="I62" s="1"/>
  <c r="H58"/>
  <c r="I58" s="1"/>
  <c r="H59"/>
  <c r="I59" s="1"/>
  <c r="H57"/>
  <c r="I57" s="1"/>
  <c r="H52"/>
  <c r="I52" s="1"/>
  <c r="H53"/>
  <c r="I53" s="1"/>
  <c r="H54"/>
  <c r="I54" s="1"/>
  <c r="H51"/>
  <c r="I51" s="1"/>
  <c r="H45"/>
  <c r="I45" s="1"/>
  <c r="H46"/>
  <c r="I46" s="1"/>
  <c r="H44"/>
  <c r="I44" s="1"/>
  <c r="I43" s="1"/>
  <c r="H66" i="41" s="1"/>
  <c r="H38" i="43"/>
  <c r="I38"/>
  <c r="H37"/>
  <c r="I37"/>
  <c r="H36"/>
  <c r="I36"/>
  <c r="H35"/>
  <c r="I35"/>
  <c r="H27"/>
  <c r="I27"/>
  <c r="H28"/>
  <c r="I28"/>
  <c r="H29"/>
  <c r="I29"/>
  <c r="H30"/>
  <c r="I30"/>
  <c r="H26"/>
  <c r="I26"/>
  <c r="H23"/>
  <c r="I23"/>
  <c r="H22"/>
  <c r="I22"/>
  <c r="E106"/>
  <c r="F106"/>
  <c r="E107"/>
  <c r="F107"/>
  <c r="F105"/>
  <c r="E105"/>
  <c r="E101"/>
  <c r="F101"/>
  <c r="E102"/>
  <c r="F102"/>
  <c r="F100"/>
  <c r="E100"/>
  <c r="F97"/>
  <c r="E97"/>
  <c r="E95"/>
  <c r="F95"/>
  <c r="F94"/>
  <c r="E94"/>
  <c r="E87"/>
  <c r="F87"/>
  <c r="E88"/>
  <c r="F88"/>
  <c r="E89"/>
  <c r="F89"/>
  <c r="F86"/>
  <c r="E86"/>
  <c r="E82"/>
  <c r="F82"/>
  <c r="F81"/>
  <c r="E81"/>
  <c r="E76"/>
  <c r="F76"/>
  <c r="E77"/>
  <c r="F77"/>
  <c r="F75"/>
  <c r="E75"/>
  <c r="E71"/>
  <c r="F71"/>
  <c r="E72"/>
  <c r="F72"/>
  <c r="F70"/>
  <c r="E70"/>
  <c r="E63"/>
  <c r="F63"/>
  <c r="E64"/>
  <c r="F64"/>
  <c r="F62"/>
  <c r="E62"/>
  <c r="E58"/>
  <c r="F58"/>
  <c r="E59"/>
  <c r="F59"/>
  <c r="F57"/>
  <c r="E57"/>
  <c r="E52"/>
  <c r="F52"/>
  <c r="E53"/>
  <c r="F53"/>
  <c r="E54"/>
  <c r="F54"/>
  <c r="F51"/>
  <c r="E51"/>
  <c r="E45"/>
  <c r="F45"/>
  <c r="E46"/>
  <c r="F46"/>
  <c r="F44"/>
  <c r="E44"/>
  <c r="E36"/>
  <c r="F36"/>
  <c r="E37"/>
  <c r="F37"/>
  <c r="E38"/>
  <c r="F38"/>
  <c r="F35"/>
  <c r="E35"/>
  <c r="E27"/>
  <c r="F27"/>
  <c r="E28"/>
  <c r="F28"/>
  <c r="E29"/>
  <c r="F29"/>
  <c r="E30"/>
  <c r="F30"/>
  <c r="F26"/>
  <c r="E26"/>
  <c r="F23"/>
  <c r="E23"/>
  <c r="F22"/>
  <c r="E22"/>
  <c r="G84" i="41"/>
  <c r="C84"/>
  <c r="H84" s="1"/>
  <c r="G83"/>
  <c r="C83"/>
  <c r="H83" s="1"/>
  <c r="K1330" i="44"/>
  <c r="K1328"/>
  <c r="K1333"/>
  <c r="G117" i="41"/>
  <c r="J117" s="1"/>
  <c r="D117"/>
  <c r="C117"/>
  <c r="H117" s="1"/>
  <c r="I117" s="1"/>
  <c r="I21" i="43"/>
  <c r="I25"/>
  <c r="I74"/>
  <c r="I34"/>
  <c r="E117" i="41"/>
  <c r="D23" i="45"/>
  <c r="D27"/>
  <c r="D29"/>
  <c r="E29"/>
  <c r="B43" i="48"/>
  <c r="B41"/>
  <c r="B39"/>
  <c r="B37"/>
  <c r="B35"/>
  <c r="B33"/>
  <c r="B25"/>
  <c r="B23"/>
  <c r="B21"/>
  <c r="B19"/>
  <c r="H12" i="33"/>
  <c r="H44"/>
  <c r="H42"/>
  <c r="H40"/>
  <c r="H38"/>
  <c r="H36"/>
  <c r="H34"/>
  <c r="H26"/>
  <c r="H24"/>
  <c r="H22"/>
  <c r="H20"/>
  <c r="H18"/>
  <c r="H16"/>
  <c r="H14"/>
  <c r="C41"/>
  <c r="C41" i="48" s="1"/>
  <c r="D123" i="41"/>
  <c r="C123"/>
  <c r="H123"/>
  <c r="K1551" i="44"/>
  <c r="K1548"/>
  <c r="G123" i="41"/>
  <c r="J123"/>
  <c r="E1548" i="44"/>
  <c r="K1544"/>
  <c r="K1541"/>
  <c r="G91" i="41"/>
  <c r="D91"/>
  <c r="C91"/>
  <c r="H91" s="1"/>
  <c r="E1541" i="44"/>
  <c r="K1537"/>
  <c r="K1534"/>
  <c r="E1534"/>
  <c r="F123" i="41"/>
  <c r="E123"/>
  <c r="D109"/>
  <c r="D110"/>
  <c r="D108"/>
  <c r="G110"/>
  <c r="J110" s="1"/>
  <c r="C110"/>
  <c r="E110"/>
  <c r="G109"/>
  <c r="C109"/>
  <c r="H109" s="1"/>
  <c r="G108"/>
  <c r="J108" s="1"/>
  <c r="C108"/>
  <c r="F108"/>
  <c r="H110"/>
  <c r="F109"/>
  <c r="F110"/>
  <c r="E109"/>
  <c r="E108"/>
  <c r="H108"/>
  <c r="C66"/>
  <c r="F66" s="1"/>
  <c r="K823" i="44"/>
  <c r="G66" i="41"/>
  <c r="K819" i="44"/>
  <c r="K816"/>
  <c r="E822"/>
  <c r="K877"/>
  <c r="K731"/>
  <c r="K598"/>
  <c r="G90" i="41"/>
  <c r="J90" s="1"/>
  <c r="D90"/>
  <c r="C90"/>
  <c r="E90"/>
  <c r="E907" i="44"/>
  <c r="H90" i="41"/>
  <c r="F90"/>
  <c r="G89"/>
  <c r="J89" s="1"/>
  <c r="D89"/>
  <c r="C89"/>
  <c r="E89"/>
  <c r="E905" i="44"/>
  <c r="K1531"/>
  <c r="D122" i="41"/>
  <c r="C122"/>
  <c r="F122" s="1"/>
  <c r="K1528" i="44"/>
  <c r="G122" i="41"/>
  <c r="E1528" i="44"/>
  <c r="G88" i="41"/>
  <c r="D88"/>
  <c r="C88"/>
  <c r="E88"/>
  <c r="E1083" i="44"/>
  <c r="D121" i="41"/>
  <c r="C121"/>
  <c r="F121"/>
  <c r="K1524" i="44"/>
  <c r="K1523"/>
  <c r="K1522"/>
  <c r="K1519"/>
  <c r="G121" i="41"/>
  <c r="E1519" i="44"/>
  <c r="D107" i="41"/>
  <c r="C107"/>
  <c r="F107" s="1"/>
  <c r="K1236" i="44"/>
  <c r="G107" i="41"/>
  <c r="E1236" i="44"/>
  <c r="G80" i="41"/>
  <c r="D80"/>
  <c r="C80"/>
  <c r="F80" s="1"/>
  <c r="K903" i="44"/>
  <c r="E901"/>
  <c r="H89" i="41"/>
  <c r="F89"/>
  <c r="H88"/>
  <c r="J88"/>
  <c r="F88"/>
  <c r="E121"/>
  <c r="H121"/>
  <c r="J121" s="1"/>
  <c r="E80"/>
  <c r="K1515" i="44"/>
  <c r="K1512"/>
  <c r="G120" i="41"/>
  <c r="C120"/>
  <c r="E120" s="1"/>
  <c r="G129"/>
  <c r="C129"/>
  <c r="G126"/>
  <c r="C126"/>
  <c r="G119"/>
  <c r="C119"/>
  <c r="C118"/>
  <c r="D116"/>
  <c r="C116"/>
  <c r="D115"/>
  <c r="C115"/>
  <c r="D114"/>
  <c r="C114"/>
  <c r="D104"/>
  <c r="D105"/>
  <c r="C106"/>
  <c r="E106" s="1"/>
  <c r="G105"/>
  <c r="J105" s="1"/>
  <c r="G104"/>
  <c r="C105"/>
  <c r="E105" s="1"/>
  <c r="C104"/>
  <c r="E104" s="1"/>
  <c r="G103"/>
  <c r="D100"/>
  <c r="D101"/>
  <c r="D102"/>
  <c r="D103"/>
  <c r="D99"/>
  <c r="C103"/>
  <c r="E103" s="1"/>
  <c r="G102"/>
  <c r="C102"/>
  <c r="F102"/>
  <c r="G101"/>
  <c r="C101"/>
  <c r="E101" s="1"/>
  <c r="G100"/>
  <c r="C100"/>
  <c r="F100"/>
  <c r="G99"/>
  <c r="C99"/>
  <c r="F99" s="1"/>
  <c r="E1512" i="44"/>
  <c r="I96" i="43"/>
  <c r="G98" i="41"/>
  <c r="C98"/>
  <c r="E98" s="1"/>
  <c r="G97"/>
  <c r="C97"/>
  <c r="E97"/>
  <c r="G96"/>
  <c r="C96"/>
  <c r="F96" s="1"/>
  <c r="G95"/>
  <c r="C95"/>
  <c r="G87"/>
  <c r="D87"/>
  <c r="C87"/>
  <c r="H87" s="1"/>
  <c r="G86"/>
  <c r="C86"/>
  <c r="H86"/>
  <c r="G85"/>
  <c r="D85"/>
  <c r="C85"/>
  <c r="E85"/>
  <c r="D84"/>
  <c r="F84"/>
  <c r="D83"/>
  <c r="F83"/>
  <c r="C81"/>
  <c r="F81"/>
  <c r="G79"/>
  <c r="D79"/>
  <c r="C79"/>
  <c r="H79"/>
  <c r="G78"/>
  <c r="D78"/>
  <c r="C78"/>
  <c r="H78"/>
  <c r="J78" s="1"/>
  <c r="G77"/>
  <c r="D77"/>
  <c r="C77"/>
  <c r="E77"/>
  <c r="C76"/>
  <c r="E76"/>
  <c r="G75"/>
  <c r="D75"/>
  <c r="C75"/>
  <c r="F75"/>
  <c r="G74"/>
  <c r="J74" s="1"/>
  <c r="D74"/>
  <c r="C74"/>
  <c r="H74"/>
  <c r="G73"/>
  <c r="D73"/>
  <c r="C73"/>
  <c r="H73"/>
  <c r="J73" s="1"/>
  <c r="G72"/>
  <c r="D72"/>
  <c r="C72"/>
  <c r="F72"/>
  <c r="G71"/>
  <c r="C71"/>
  <c r="F71" s="1"/>
  <c r="G70"/>
  <c r="D70"/>
  <c r="C70"/>
  <c r="F70"/>
  <c r="D65"/>
  <c r="C65"/>
  <c r="E65" s="1"/>
  <c r="D86"/>
  <c r="J86"/>
  <c r="J79"/>
  <c r="E79"/>
  <c r="H97"/>
  <c r="J97"/>
  <c r="F120"/>
  <c r="F86"/>
  <c r="E86"/>
  <c r="E99"/>
  <c r="H105"/>
  <c r="H101"/>
  <c r="J101" s="1"/>
  <c r="E96"/>
  <c r="E83"/>
  <c r="F105"/>
  <c r="F87"/>
  <c r="H102"/>
  <c r="J102"/>
  <c r="H100"/>
  <c r="J100"/>
  <c r="H72"/>
  <c r="J72"/>
  <c r="H104"/>
  <c r="J104" s="1"/>
  <c r="E102"/>
  <c r="E100"/>
  <c r="F104"/>
  <c r="H75"/>
  <c r="J75"/>
  <c r="F76"/>
  <c r="F97"/>
  <c r="E95"/>
  <c r="F95"/>
  <c r="H85"/>
  <c r="J85"/>
  <c r="E84"/>
  <c r="E81"/>
  <c r="F85"/>
  <c r="E72"/>
  <c r="E75"/>
  <c r="H77"/>
  <c r="J77" s="1"/>
  <c r="E73"/>
  <c r="F77"/>
  <c r="F79"/>
  <c r="E70"/>
  <c r="F73"/>
  <c r="H70"/>
  <c r="J70" s="1"/>
  <c r="E71"/>
  <c r="E74"/>
  <c r="E78"/>
  <c r="F74"/>
  <c r="F78"/>
  <c r="C44"/>
  <c r="H44"/>
  <c r="K624" i="44"/>
  <c r="K622"/>
  <c r="G44" i="41"/>
  <c r="J44"/>
  <c r="E622" i="44"/>
  <c r="F44" i="41"/>
  <c r="E44"/>
  <c r="C23"/>
  <c r="E23" s="1"/>
  <c r="K10" i="44"/>
  <c r="C11" i="41"/>
  <c r="K617" i="44"/>
  <c r="K615"/>
  <c r="C42" i="41"/>
  <c r="H42" s="1"/>
  <c r="E615" i="44"/>
  <c r="D56" i="41"/>
  <c r="C56"/>
  <c r="E56"/>
  <c r="J730" i="44"/>
  <c r="K730"/>
  <c r="K727"/>
  <c r="G56" i="41"/>
  <c r="J56" s="1"/>
  <c r="E727" i="44"/>
  <c r="H56" i="41"/>
  <c r="F56"/>
  <c r="K874" i="44"/>
  <c r="K890"/>
  <c r="K889"/>
  <c r="D64" i="41"/>
  <c r="C64"/>
  <c r="F64" s="1"/>
  <c r="H64"/>
  <c r="D63"/>
  <c r="C63"/>
  <c r="F63" s="1"/>
  <c r="D62"/>
  <c r="C62"/>
  <c r="H62" s="1"/>
  <c r="D59"/>
  <c r="C59"/>
  <c r="F59" s="1"/>
  <c r="D55"/>
  <c r="D54"/>
  <c r="C55"/>
  <c r="C54"/>
  <c r="F54" s="1"/>
  <c r="D51"/>
  <c r="C51"/>
  <c r="F51"/>
  <c r="D50"/>
  <c r="C50"/>
  <c r="E50" s="1"/>
  <c r="D49"/>
  <c r="D48"/>
  <c r="K707" i="44"/>
  <c r="G50" i="41"/>
  <c r="J50" s="1"/>
  <c r="K709" i="44"/>
  <c r="E707"/>
  <c r="K705"/>
  <c r="K703"/>
  <c r="G49" i="41"/>
  <c r="E703" i="44"/>
  <c r="C49" i="41"/>
  <c r="K671" i="44"/>
  <c r="E670"/>
  <c r="K670"/>
  <c r="C48" i="41"/>
  <c r="C47"/>
  <c r="E47" s="1"/>
  <c r="C39"/>
  <c r="H39"/>
  <c r="C38"/>
  <c r="E38" s="1"/>
  <c r="F38"/>
  <c r="K604" i="44"/>
  <c r="G39" i="41"/>
  <c r="J39" s="1"/>
  <c r="E604" i="44"/>
  <c r="K608"/>
  <c r="G37" i="41"/>
  <c r="E608" i="44"/>
  <c r="K600"/>
  <c r="G38" i="41"/>
  <c r="J38" s="1"/>
  <c r="E600" i="44"/>
  <c r="C37" i="41"/>
  <c r="H37" s="1"/>
  <c r="E64"/>
  <c r="H51"/>
  <c r="E51"/>
  <c r="F39"/>
  <c r="E39"/>
  <c r="H38"/>
  <c r="D29"/>
  <c r="C210" i="44"/>
  <c r="E210" s="1"/>
  <c r="K210"/>
  <c r="G29" i="41"/>
  <c r="C29"/>
  <c r="H29" s="1"/>
  <c r="E29"/>
  <c r="C43"/>
  <c r="F43"/>
  <c r="K650" i="44"/>
  <c r="K648"/>
  <c r="G43" i="41"/>
  <c r="E648" i="44"/>
  <c r="C41" i="41"/>
  <c r="E41"/>
  <c r="K655" i="44"/>
  <c r="K653"/>
  <c r="G41" i="41"/>
  <c r="J41" s="1"/>
  <c r="C40"/>
  <c r="E40" s="1"/>
  <c r="C36"/>
  <c r="F36" s="1"/>
  <c r="D28"/>
  <c r="D27"/>
  <c r="C28"/>
  <c r="F28" s="1"/>
  <c r="C27"/>
  <c r="F27"/>
  <c r="D26"/>
  <c r="C26"/>
  <c r="E26" s="1"/>
  <c r="P221" i="44"/>
  <c r="H28" i="41"/>
  <c r="F41"/>
  <c r="F40"/>
  <c r="E43"/>
  <c r="H27"/>
  <c r="H43"/>
  <c r="J43"/>
  <c r="E27"/>
  <c r="H41"/>
  <c r="H36"/>
  <c r="K643" i="44"/>
  <c r="G40" i="41"/>
  <c r="E643" i="44"/>
  <c r="K638"/>
  <c r="G36" i="41"/>
  <c r="J36" s="1"/>
  <c r="E638" i="44"/>
  <c r="J598"/>
  <c r="C33" i="41"/>
  <c r="K66" i="44"/>
  <c r="D32" i="41"/>
  <c r="C32"/>
  <c r="E32" s="1"/>
  <c r="D25"/>
  <c r="C25"/>
  <c r="E25" s="1"/>
  <c r="D24"/>
  <c r="C24"/>
  <c r="E24"/>
  <c r="D23"/>
  <c r="D20"/>
  <c r="C20"/>
  <c r="E20" s="1"/>
  <c r="C17"/>
  <c r="E17" s="1"/>
  <c r="C16"/>
  <c r="E16" s="1"/>
  <c r="D19"/>
  <c r="C19"/>
  <c r="E19"/>
  <c r="C18"/>
  <c r="D13"/>
  <c r="D12"/>
  <c r="E18"/>
  <c r="H18"/>
  <c r="H17"/>
  <c r="J17" s="1"/>
  <c r="K55" i="44"/>
  <c r="K53"/>
  <c r="E53"/>
  <c r="K51"/>
  <c r="K49"/>
  <c r="G17" i="41"/>
  <c r="E49" i="44"/>
  <c r="K45"/>
  <c r="G16" i="41"/>
  <c r="K47" i="44"/>
  <c r="E45"/>
  <c r="C13" i="41"/>
  <c r="B27" i="48"/>
  <c r="B29"/>
  <c r="B31"/>
  <c r="K209" i="44"/>
  <c r="K208"/>
  <c r="K207"/>
  <c r="K164"/>
  <c r="F42" i="48"/>
  <c r="F40"/>
  <c r="F38"/>
  <c r="F36"/>
  <c r="F34"/>
  <c r="F32"/>
  <c r="F31"/>
  <c r="F30"/>
  <c r="F29"/>
  <c r="F28"/>
  <c r="F27"/>
  <c r="F26"/>
  <c r="F24"/>
  <c r="F22"/>
  <c r="F20"/>
  <c r="F18"/>
  <c r="F16"/>
  <c r="F14"/>
  <c r="B7"/>
  <c r="B6"/>
  <c r="B5"/>
  <c r="B4"/>
  <c r="B3"/>
  <c r="F12"/>
  <c r="E816" i="44"/>
  <c r="K897"/>
  <c r="K895"/>
  <c r="E895"/>
  <c r="K64"/>
  <c r="K63"/>
  <c r="E61"/>
  <c r="K170"/>
  <c r="K169"/>
  <c r="K61"/>
  <c r="K167"/>
  <c r="F20" i="41"/>
  <c r="F19"/>
  <c r="F18"/>
  <c r="D18"/>
  <c r="H13"/>
  <c r="F13"/>
  <c r="E13"/>
  <c r="H129"/>
  <c r="J129"/>
  <c r="J130" s="1"/>
  <c r="F129"/>
  <c r="E129"/>
  <c r="D129"/>
  <c r="E128"/>
  <c r="C43" i="33"/>
  <c r="C43" i="48" s="1"/>
  <c r="F126" i="41"/>
  <c r="E126"/>
  <c r="F119"/>
  <c r="E119"/>
  <c r="H118"/>
  <c r="F118"/>
  <c r="E118"/>
  <c r="D118"/>
  <c r="H116"/>
  <c r="F116"/>
  <c r="E116"/>
  <c r="H115"/>
  <c r="F115"/>
  <c r="E115"/>
  <c r="H114"/>
  <c r="F114"/>
  <c r="E114"/>
  <c r="E113"/>
  <c r="E112"/>
  <c r="E94"/>
  <c r="C37" i="48"/>
  <c r="E1105" i="44"/>
  <c r="E1104"/>
  <c r="E1103"/>
  <c r="E1102"/>
  <c r="E1101"/>
  <c r="E1100"/>
  <c r="E1099"/>
  <c r="E1098"/>
  <c r="E1097"/>
  <c r="E1096"/>
  <c r="E1095"/>
  <c r="E1094"/>
  <c r="E1093"/>
  <c r="E1092"/>
  <c r="E1091"/>
  <c r="E1090"/>
  <c r="F1376"/>
  <c r="E68" i="41"/>
  <c r="C35" i="48" s="1"/>
  <c r="H63" i="41"/>
  <c r="E63"/>
  <c r="F62"/>
  <c r="E61"/>
  <c r="C33" i="48" s="1"/>
  <c r="H59" i="41"/>
  <c r="E59"/>
  <c r="E58"/>
  <c r="C25" i="48"/>
  <c r="H55" i="41"/>
  <c r="F55"/>
  <c r="E55"/>
  <c r="E53"/>
  <c r="C23" i="48" s="1"/>
  <c r="H50" i="41"/>
  <c r="F50"/>
  <c r="H49"/>
  <c r="J49" s="1"/>
  <c r="F49"/>
  <c r="E49"/>
  <c r="H48"/>
  <c r="F48"/>
  <c r="E48"/>
  <c r="F47"/>
  <c r="D47"/>
  <c r="E46"/>
  <c r="C21" i="48"/>
  <c r="E35" i="41"/>
  <c r="C19" i="48"/>
  <c r="H33" i="41"/>
  <c r="J33"/>
  <c r="F33"/>
  <c r="E33"/>
  <c r="F32"/>
  <c r="E31"/>
  <c r="H24"/>
  <c r="F24"/>
  <c r="H23"/>
  <c r="F23"/>
  <c r="E22"/>
  <c r="F11"/>
  <c r="H11"/>
  <c r="E11"/>
  <c r="E1507" i="44"/>
  <c r="E1503"/>
  <c r="E1500"/>
  <c r="E1498"/>
  <c r="E1492"/>
  <c r="E1489"/>
  <c r="E1487"/>
  <c r="E1482"/>
  <c r="E1476"/>
  <c r="E1470"/>
  <c r="E1468"/>
  <c r="E1463"/>
  <c r="E1458"/>
  <c r="H1484"/>
  <c r="G1485"/>
  <c r="G1484"/>
  <c r="F1485"/>
  <c r="F1484"/>
  <c r="F1480"/>
  <c r="F1479"/>
  <c r="F1474"/>
  <c r="F1473"/>
  <c r="K1465"/>
  <c r="E1453"/>
  <c r="E1448"/>
  <c r="E1442"/>
  <c r="E1439"/>
  <c r="E1437"/>
  <c r="E1433"/>
  <c r="E1428"/>
  <c r="E1422"/>
  <c r="H1444"/>
  <c r="H1431"/>
  <c r="G1431"/>
  <c r="F1431"/>
  <c r="G1430"/>
  <c r="F1430"/>
  <c r="G1426"/>
  <c r="G1425"/>
  <c r="G1420"/>
  <c r="G1419"/>
  <c r="H1426"/>
  <c r="F1426"/>
  <c r="H1425"/>
  <c r="F1425"/>
  <c r="F1420"/>
  <c r="F1419"/>
  <c r="H1420"/>
  <c r="H1419"/>
  <c r="E1416"/>
  <c r="E1414"/>
  <c r="E1409"/>
  <c r="E1404"/>
  <c r="E1399"/>
  <c r="E1393"/>
  <c r="E1389"/>
  <c r="E1385"/>
  <c r="E1379"/>
  <c r="E1373"/>
  <c r="E1368"/>
  <c r="E1395"/>
  <c r="H1387"/>
  <c r="M1368"/>
  <c r="K1371"/>
  <c r="K1370"/>
  <c r="E1363"/>
  <c r="K1361"/>
  <c r="K1360"/>
  <c r="E1353"/>
  <c r="K1356"/>
  <c r="K1355"/>
  <c r="K1351"/>
  <c r="K1350"/>
  <c r="K1346"/>
  <c r="K1345"/>
  <c r="K1341"/>
  <c r="K1340"/>
  <c r="K1336"/>
  <c r="K1335"/>
  <c r="K1331"/>
  <c r="E1348"/>
  <c r="E1343"/>
  <c r="E1338"/>
  <c r="E1333"/>
  <c r="E1328"/>
  <c r="E1318"/>
  <c r="E1321"/>
  <c r="E1320"/>
  <c r="E1319"/>
  <c r="E1317"/>
  <c r="E1315"/>
  <c r="E1314"/>
  <c r="E1313"/>
  <c r="E1308"/>
  <c r="E1307"/>
  <c r="E1306"/>
  <c r="E1305"/>
  <c r="E1304"/>
  <c r="E1303"/>
  <c r="E1302"/>
  <c r="E1301"/>
  <c r="E1300"/>
  <c r="E1299"/>
  <c r="E1298"/>
  <c r="E1297"/>
  <c r="E1296"/>
  <c r="E1295"/>
  <c r="E1294"/>
  <c r="E1293"/>
  <c r="E1292"/>
  <c r="E1291"/>
  <c r="E1290"/>
  <c r="E1289"/>
  <c r="E1288"/>
  <c r="E1287"/>
  <c r="E1286"/>
  <c r="E1285"/>
  <c r="E1284"/>
  <c r="E1283"/>
  <c r="E1282"/>
  <c r="E1281"/>
  <c r="E1280"/>
  <c r="E1279"/>
  <c r="E1278"/>
  <c r="E1277"/>
  <c r="E1276"/>
  <c r="E1275"/>
  <c r="E1274"/>
  <c r="E1273"/>
  <c r="E1272"/>
  <c r="E1271"/>
  <c r="E1270"/>
  <c r="E1269"/>
  <c r="E1268"/>
  <c r="E1267"/>
  <c r="E1266"/>
  <c r="E1265"/>
  <c r="E1264"/>
  <c r="E1263"/>
  <c r="E1262"/>
  <c r="E1261"/>
  <c r="E1260"/>
  <c r="E1259"/>
  <c r="E1257"/>
  <c r="E1258"/>
  <c r="E1256"/>
  <c r="E1255"/>
  <c r="E1254"/>
  <c r="E1253"/>
  <c r="E1252"/>
  <c r="E1251"/>
  <c r="E1250"/>
  <c r="E1249"/>
  <c r="E1248"/>
  <c r="E1247"/>
  <c r="E1246"/>
  <c r="E1245"/>
  <c r="E1244"/>
  <c r="E1243"/>
  <c r="E1242"/>
  <c r="E885"/>
  <c r="G114" i="41"/>
  <c r="J114" s="1"/>
  <c r="K1425" i="44"/>
  <c r="K1348"/>
  <c r="K1358"/>
  <c r="G118" i="41"/>
  <c r="J118"/>
  <c r="K1426" i="44"/>
  <c r="K1420"/>
  <c r="K1419"/>
  <c r="K1353"/>
  <c r="K1338"/>
  <c r="G115" i="41"/>
  <c r="J115" s="1"/>
  <c r="K1343" i="44"/>
  <c r="G116" i="41"/>
  <c r="J116"/>
  <c r="K891" i="44"/>
  <c r="K892"/>
  <c r="K893"/>
  <c r="K888"/>
  <c r="K887"/>
  <c r="K883"/>
  <c r="K882"/>
  <c r="K881"/>
  <c r="K880"/>
  <c r="E878"/>
  <c r="J876"/>
  <c r="K876"/>
  <c r="J875"/>
  <c r="K875"/>
  <c r="J874"/>
  <c r="J873"/>
  <c r="K873"/>
  <c r="J872"/>
  <c r="K872"/>
  <c r="J871"/>
  <c r="K871"/>
  <c r="J870"/>
  <c r="K870"/>
  <c r="J869"/>
  <c r="K869"/>
  <c r="J868"/>
  <c r="K868"/>
  <c r="J867"/>
  <c r="K867"/>
  <c r="J866"/>
  <c r="K866"/>
  <c r="J865"/>
  <c r="K865"/>
  <c r="J863"/>
  <c r="K863"/>
  <c r="J862"/>
  <c r="K862"/>
  <c r="J861"/>
  <c r="K861"/>
  <c r="J860"/>
  <c r="E857"/>
  <c r="J854"/>
  <c r="K854"/>
  <c r="J853"/>
  <c r="K853"/>
  <c r="J852"/>
  <c r="K852"/>
  <c r="J851"/>
  <c r="K851"/>
  <c r="J850"/>
  <c r="K850"/>
  <c r="J849"/>
  <c r="K849"/>
  <c r="J848"/>
  <c r="K848"/>
  <c r="J847"/>
  <c r="K847"/>
  <c r="J846"/>
  <c r="K846"/>
  <c r="J845"/>
  <c r="K845"/>
  <c r="J844"/>
  <c r="K844"/>
  <c r="J843"/>
  <c r="K843"/>
  <c r="J841"/>
  <c r="K841"/>
  <c r="J840"/>
  <c r="K840"/>
  <c r="J839"/>
  <c r="K839"/>
  <c r="J838"/>
  <c r="E835"/>
  <c r="K885"/>
  <c r="G64" i="41"/>
  <c r="J64"/>
  <c r="K878" i="44"/>
  <c r="K838"/>
  <c r="K835"/>
  <c r="K860"/>
  <c r="E828"/>
  <c r="J821"/>
  <c r="K821"/>
  <c r="J820"/>
  <c r="K820"/>
  <c r="J819"/>
  <c r="J831"/>
  <c r="J832"/>
  <c r="K812"/>
  <c r="K811"/>
  <c r="E807"/>
  <c r="E800"/>
  <c r="E792"/>
  <c r="K789"/>
  <c r="K790"/>
  <c r="K788"/>
  <c r="E786"/>
  <c r="K783"/>
  <c r="K784"/>
  <c r="K782"/>
  <c r="E780"/>
  <c r="J773"/>
  <c r="K773"/>
  <c r="J772"/>
  <c r="K772"/>
  <c r="E769"/>
  <c r="J766"/>
  <c r="K766"/>
  <c r="J765"/>
  <c r="K765"/>
  <c r="J764"/>
  <c r="K764"/>
  <c r="J763"/>
  <c r="K763"/>
  <c r="E760"/>
  <c r="K857"/>
  <c r="G65" i="41"/>
  <c r="K786" i="44"/>
  <c r="G59" i="41"/>
  <c r="J59" s="1"/>
  <c r="J60" s="1"/>
  <c r="G62"/>
  <c r="J758" i="44"/>
  <c r="K758"/>
  <c r="J757"/>
  <c r="K757"/>
  <c r="J756"/>
  <c r="K756"/>
  <c r="J755"/>
  <c r="K755"/>
  <c r="E752"/>
  <c r="J749"/>
  <c r="K749"/>
  <c r="J748"/>
  <c r="K748"/>
  <c r="J747"/>
  <c r="K747"/>
  <c r="J746"/>
  <c r="K746"/>
  <c r="E743"/>
  <c r="J741"/>
  <c r="K741"/>
  <c r="J740"/>
  <c r="K740"/>
  <c r="J739"/>
  <c r="K739"/>
  <c r="J738"/>
  <c r="K738"/>
  <c r="E735"/>
  <c r="K733"/>
  <c r="K725"/>
  <c r="J724"/>
  <c r="K724"/>
  <c r="E721"/>
  <c r="K717"/>
  <c r="K716"/>
  <c r="K715"/>
  <c r="K714"/>
  <c r="K713"/>
  <c r="E711"/>
  <c r="K702"/>
  <c r="K701"/>
  <c r="K700"/>
  <c r="K696"/>
  <c r="K695"/>
  <c r="K694"/>
  <c r="K693"/>
  <c r="K692"/>
  <c r="E690"/>
  <c r="K688"/>
  <c r="K687"/>
  <c r="K686"/>
  <c r="K685"/>
  <c r="K684"/>
  <c r="E682"/>
  <c r="K680"/>
  <c r="K679"/>
  <c r="K678"/>
  <c r="K677"/>
  <c r="K676"/>
  <c r="E674"/>
  <c r="E668"/>
  <c r="K665"/>
  <c r="K664"/>
  <c r="K663"/>
  <c r="E661"/>
  <c r="K721"/>
  <c r="K735"/>
  <c r="K661"/>
  <c r="G47" i="41"/>
  <c r="H96"/>
  <c r="J96"/>
  <c r="H25"/>
  <c r="K743" i="44"/>
  <c r="G55" i="41"/>
  <c r="J55"/>
  <c r="G54"/>
  <c r="K690" i="44"/>
  <c r="K682"/>
  <c r="K674"/>
  <c r="K668"/>
  <c r="G48" i="41"/>
  <c r="J48"/>
  <c r="E653" i="44"/>
  <c r="E629"/>
  <c r="E592"/>
  <c r="E588"/>
  <c r="E585"/>
  <c r="J597"/>
  <c r="K597"/>
  <c r="J596"/>
  <c r="J595"/>
  <c r="K589"/>
  <c r="K588"/>
  <c r="K586"/>
  <c r="K585"/>
  <c r="G32" i="41"/>
  <c r="K580" i="44"/>
  <c r="K581"/>
  <c r="K579"/>
  <c r="E577"/>
  <c r="K575"/>
  <c r="E575"/>
  <c r="K569"/>
  <c r="K570"/>
  <c r="K571"/>
  <c r="K572"/>
  <c r="K568"/>
  <c r="H560"/>
  <c r="H563"/>
  <c r="G563"/>
  <c r="F563"/>
  <c r="E563"/>
  <c r="H562"/>
  <c r="G562"/>
  <c r="F562"/>
  <c r="E562"/>
  <c r="H561"/>
  <c r="G561"/>
  <c r="F561"/>
  <c r="E561"/>
  <c r="E559"/>
  <c r="K553"/>
  <c r="K552"/>
  <c r="K551"/>
  <c r="H559"/>
  <c r="G560"/>
  <c r="G559"/>
  <c r="F560"/>
  <c r="F559"/>
  <c r="E560"/>
  <c r="E557"/>
  <c r="E555"/>
  <c r="K550"/>
  <c r="K549"/>
  <c r="E547"/>
  <c r="G544"/>
  <c r="H543"/>
  <c r="G543"/>
  <c r="F543"/>
  <c r="E541"/>
  <c r="H539"/>
  <c r="G539"/>
  <c r="F539"/>
  <c r="B539"/>
  <c r="I538"/>
  <c r="H538"/>
  <c r="G538"/>
  <c r="F538"/>
  <c r="E535"/>
  <c r="H533"/>
  <c r="G533"/>
  <c r="F533"/>
  <c r="B533"/>
  <c r="I532"/>
  <c r="H532"/>
  <c r="G532"/>
  <c r="F532"/>
  <c r="E529"/>
  <c r="I526"/>
  <c r="I520"/>
  <c r="H527"/>
  <c r="G527"/>
  <c r="F527"/>
  <c r="B527"/>
  <c r="H526"/>
  <c r="G526"/>
  <c r="F526"/>
  <c r="E523"/>
  <c r="F521"/>
  <c r="F520"/>
  <c r="G521"/>
  <c r="G520"/>
  <c r="H515"/>
  <c r="G515"/>
  <c r="F515"/>
  <c r="B515"/>
  <c r="I514"/>
  <c r="H514"/>
  <c r="G514"/>
  <c r="F514"/>
  <c r="B514"/>
  <c r="B526"/>
  <c r="B538"/>
  <c r="I508"/>
  <c r="G509"/>
  <c r="G508"/>
  <c r="F509"/>
  <c r="F508"/>
  <c r="E511"/>
  <c r="E517"/>
  <c r="E505"/>
  <c r="E503"/>
  <c r="E497"/>
  <c r="E489"/>
  <c r="I487"/>
  <c r="H487"/>
  <c r="G487"/>
  <c r="F487"/>
  <c r="B487"/>
  <c r="I486"/>
  <c r="H486"/>
  <c r="G486"/>
  <c r="F486"/>
  <c r="B486"/>
  <c r="H485"/>
  <c r="G485"/>
  <c r="F485"/>
  <c r="B485"/>
  <c r="E482"/>
  <c r="E475"/>
  <c r="I480"/>
  <c r="H480"/>
  <c r="G480"/>
  <c r="F480"/>
  <c r="I479"/>
  <c r="H479"/>
  <c r="G479"/>
  <c r="F479"/>
  <c r="B479"/>
  <c r="H478"/>
  <c r="G478"/>
  <c r="F478"/>
  <c r="B478"/>
  <c r="I472"/>
  <c r="I471"/>
  <c r="H460"/>
  <c r="I470"/>
  <c r="I424"/>
  <c r="I423"/>
  <c r="I418"/>
  <c r="I417"/>
  <c r="I412"/>
  <c r="I411"/>
  <c r="I405"/>
  <c r="F406"/>
  <c r="I406"/>
  <c r="G472"/>
  <c r="G471"/>
  <c r="G470"/>
  <c r="F472"/>
  <c r="F471"/>
  <c r="F470"/>
  <c r="E467"/>
  <c r="E465"/>
  <c r="E458"/>
  <c r="H424"/>
  <c r="H423"/>
  <c r="E420"/>
  <c r="H418"/>
  <c r="H417"/>
  <c r="H411"/>
  <c r="E414"/>
  <c r="G405"/>
  <c r="E397"/>
  <c r="G424"/>
  <c r="G423"/>
  <c r="E443"/>
  <c r="E440"/>
  <c r="E436"/>
  <c r="E431"/>
  <c r="E426"/>
  <c r="E408"/>
  <c r="E402"/>
  <c r="E400"/>
  <c r="E394"/>
  <c r="E389"/>
  <c r="E384"/>
  <c r="E378"/>
  <c r="E374"/>
  <c r="E369"/>
  <c r="E363"/>
  <c r="E357"/>
  <c r="H380"/>
  <c r="K372"/>
  <c r="K355"/>
  <c r="K333"/>
  <c r="K328"/>
  <c r="K354"/>
  <c r="F342"/>
  <c r="K371"/>
  <c r="F367"/>
  <c r="F366"/>
  <c r="H367"/>
  <c r="K332"/>
  <c r="F360"/>
  <c r="E352"/>
  <c r="E344"/>
  <c r="E340"/>
  <c r="E338"/>
  <c r="F302"/>
  <c r="F301"/>
  <c r="F296"/>
  <c r="F290"/>
  <c r="F289"/>
  <c r="F295"/>
  <c r="E336"/>
  <c r="K596"/>
  <c r="K595"/>
  <c r="K577"/>
  <c r="K563"/>
  <c r="K562"/>
  <c r="K547"/>
  <c r="K555"/>
  <c r="K560"/>
  <c r="K559"/>
  <c r="K487"/>
  <c r="K538"/>
  <c r="K532"/>
  <c r="K526"/>
  <c r="K514"/>
  <c r="K369"/>
  <c r="K486"/>
  <c r="K480"/>
  <c r="G412"/>
  <c r="I478"/>
  <c r="K478"/>
  <c r="I485"/>
  <c r="K479"/>
  <c r="G406"/>
  <c r="F411"/>
  <c r="F418"/>
  <c r="F412"/>
  <c r="F417"/>
  <c r="G418"/>
  <c r="F423"/>
  <c r="K423"/>
  <c r="F424"/>
  <c r="K424"/>
  <c r="G411"/>
  <c r="G417"/>
  <c r="E330"/>
  <c r="E326"/>
  <c r="H290"/>
  <c r="H289"/>
  <c r="K286"/>
  <c r="E286"/>
  <c r="M284"/>
  <c r="G307"/>
  <c r="G306"/>
  <c r="F307"/>
  <c r="F306"/>
  <c r="E320"/>
  <c r="E316"/>
  <c r="E313"/>
  <c r="E309"/>
  <c r="E304"/>
  <c r="E298"/>
  <c r="E292"/>
  <c r="E284"/>
  <c r="E279"/>
  <c r="E274"/>
  <c r="E269"/>
  <c r="E261"/>
  <c r="E256"/>
  <c r="E251"/>
  <c r="E241"/>
  <c r="E236"/>
  <c r="E225"/>
  <c r="E220"/>
  <c r="E205"/>
  <c r="E198"/>
  <c r="E195"/>
  <c r="E172"/>
  <c r="E167"/>
  <c r="E162"/>
  <c r="E157"/>
  <c r="E152"/>
  <c r="E147"/>
  <c r="E142"/>
  <c r="E137"/>
  <c r="E133"/>
  <c r="E129"/>
  <c r="E116"/>
  <c r="E111"/>
  <c r="E106"/>
  <c r="E98"/>
  <c r="E90"/>
  <c r="E85"/>
  <c r="E80"/>
  <c r="E75"/>
  <c r="E71"/>
  <c r="E66"/>
  <c r="E57"/>
  <c r="E41"/>
  <c r="E31"/>
  <c r="E25"/>
  <c r="E16"/>
  <c r="E12"/>
  <c r="E8"/>
  <c r="K592"/>
  <c r="K485"/>
  <c r="K418"/>
  <c r="K411"/>
  <c r="K417"/>
  <c r="K420"/>
  <c r="K482"/>
  <c r="K414"/>
  <c r="K160"/>
  <c r="K159"/>
  <c r="K145"/>
  <c r="K144"/>
  <c r="K205"/>
  <c r="E165"/>
  <c r="K165"/>
  <c r="K162"/>
  <c r="K135"/>
  <c r="K100"/>
  <c r="B3"/>
  <c r="B2"/>
  <c r="B7" i="43"/>
  <c r="B5"/>
  <c r="B4"/>
  <c r="B3"/>
  <c r="K59" i="44"/>
  <c r="K57"/>
  <c r="M205"/>
  <c r="G26" i="41"/>
  <c r="K157" i="44"/>
  <c r="K142"/>
  <c r="H18"/>
  <c r="K16"/>
  <c r="H14"/>
  <c r="K12"/>
  <c r="E246"/>
  <c r="E232"/>
  <c r="H1494"/>
  <c r="H1485"/>
  <c r="B1484"/>
  <c r="H1480"/>
  <c r="G1480"/>
  <c r="H1479"/>
  <c r="G1479"/>
  <c r="H1474"/>
  <c r="G1474"/>
  <c r="H1473"/>
  <c r="G1473"/>
  <c r="K1466"/>
  <c r="E1461"/>
  <c r="E1460"/>
  <c r="B1460"/>
  <c r="K1456"/>
  <c r="H1451"/>
  <c r="H1461"/>
  <c r="F1461"/>
  <c r="H1460"/>
  <c r="F1460"/>
  <c r="H1430"/>
  <c r="K1412"/>
  <c r="K1411"/>
  <c r="K1385"/>
  <c r="H1382"/>
  <c r="H1376"/>
  <c r="K1368"/>
  <c r="E1358"/>
  <c r="E1322"/>
  <c r="E1316"/>
  <c r="K832"/>
  <c r="K810"/>
  <c r="K809"/>
  <c r="K805"/>
  <c r="K804"/>
  <c r="K803"/>
  <c r="K802"/>
  <c r="K796"/>
  <c r="K795"/>
  <c r="K794"/>
  <c r="J767"/>
  <c r="K767"/>
  <c r="M635"/>
  <c r="K635"/>
  <c r="M634"/>
  <c r="K634"/>
  <c r="M631"/>
  <c r="K631"/>
  <c r="K629"/>
  <c r="K561"/>
  <c r="K557"/>
  <c r="K556"/>
  <c r="H521"/>
  <c r="H520"/>
  <c r="H509"/>
  <c r="H508"/>
  <c r="H500"/>
  <c r="H544"/>
  <c r="F544"/>
  <c r="E544"/>
  <c r="E543"/>
  <c r="G493"/>
  <c r="F493"/>
  <c r="E493"/>
  <c r="G492"/>
  <c r="F492"/>
  <c r="E492"/>
  <c r="G491"/>
  <c r="F491"/>
  <c r="E491"/>
  <c r="H472"/>
  <c r="K472"/>
  <c r="B472"/>
  <c r="H471"/>
  <c r="K471"/>
  <c r="B471"/>
  <c r="H470"/>
  <c r="K470"/>
  <c r="B470"/>
  <c r="B480"/>
  <c r="K462"/>
  <c r="K461"/>
  <c r="K450"/>
  <c r="H449"/>
  <c r="E438"/>
  <c r="K438"/>
  <c r="H429"/>
  <c r="G429"/>
  <c r="F429"/>
  <c r="E429"/>
  <c r="B429"/>
  <c r="H428"/>
  <c r="G428"/>
  <c r="F428"/>
  <c r="E428"/>
  <c r="B428"/>
  <c r="H412"/>
  <c r="K412"/>
  <c r="H406"/>
  <c r="K406"/>
  <c r="B406"/>
  <c r="B412"/>
  <c r="B418"/>
  <c r="B424"/>
  <c r="H405"/>
  <c r="F405"/>
  <c r="B405"/>
  <c r="B411"/>
  <c r="B417"/>
  <c r="B423"/>
  <c r="K397"/>
  <c r="K396"/>
  <c r="B392"/>
  <c r="B391"/>
  <c r="H392"/>
  <c r="B387"/>
  <c r="B500"/>
  <c r="H391"/>
  <c r="B386"/>
  <c r="B499"/>
  <c r="H366"/>
  <c r="I364"/>
  <c r="H360"/>
  <c r="H359"/>
  <c r="F359"/>
  <c r="K347"/>
  <c r="H346"/>
  <c r="K326"/>
  <c r="H322"/>
  <c r="H302"/>
  <c r="G302"/>
  <c r="H301"/>
  <c r="G301"/>
  <c r="H296"/>
  <c r="G296"/>
  <c r="H295"/>
  <c r="G295"/>
  <c r="K282"/>
  <c r="K281"/>
  <c r="E277"/>
  <c r="E276"/>
  <c r="H272"/>
  <c r="H277"/>
  <c r="F277"/>
  <c r="F276"/>
  <c r="I263"/>
  <c r="K254"/>
  <c r="K253"/>
  <c r="K249"/>
  <c r="K248"/>
  <c r="K244"/>
  <c r="K243"/>
  <c r="K239"/>
  <c r="K238"/>
  <c r="K234"/>
  <c r="H227"/>
  <c r="K222"/>
  <c r="K203"/>
  <c r="K202"/>
  <c r="K201"/>
  <c r="K200"/>
  <c r="K195"/>
  <c r="K192"/>
  <c r="E190"/>
  <c r="K188"/>
  <c r="K187"/>
  <c r="K186"/>
  <c r="K185"/>
  <c r="K184"/>
  <c r="K183"/>
  <c r="C181"/>
  <c r="E181"/>
  <c r="K179"/>
  <c r="K178"/>
  <c r="K177"/>
  <c r="K176"/>
  <c r="K175"/>
  <c r="K174"/>
  <c r="K155"/>
  <c r="K154"/>
  <c r="E150"/>
  <c r="K150"/>
  <c r="K149"/>
  <c r="K140"/>
  <c r="K139"/>
  <c r="K131"/>
  <c r="K124"/>
  <c r="E122"/>
  <c r="K119"/>
  <c r="K118"/>
  <c r="K114"/>
  <c r="K113"/>
  <c r="K111"/>
  <c r="G19" i="41"/>
  <c r="K109" i="44"/>
  <c r="K108"/>
  <c r="K106"/>
  <c r="G18" i="41"/>
  <c r="J18"/>
  <c r="K103" i="44"/>
  <c r="K102"/>
  <c r="K101"/>
  <c r="K95"/>
  <c r="K94"/>
  <c r="K93"/>
  <c r="K92"/>
  <c r="K88"/>
  <c r="K87"/>
  <c r="K83"/>
  <c r="K82"/>
  <c r="K78"/>
  <c r="K77"/>
  <c r="G69"/>
  <c r="G68"/>
  <c r="K43"/>
  <c r="K37"/>
  <c r="K33"/>
  <c r="H28"/>
  <c r="K28"/>
  <c r="H27"/>
  <c r="K27"/>
  <c r="K22"/>
  <c r="C20"/>
  <c r="C12" i="41"/>
  <c r="E12" s="1"/>
  <c r="K14" i="44"/>
  <c r="K8"/>
  <c r="G11" i="41"/>
  <c r="J11" s="1"/>
  <c r="F80" i="43"/>
  <c r="F98" i="41" s="1"/>
  <c r="H63" i="43"/>
  <c r="I63" s="1"/>
  <c r="B6"/>
  <c r="M195" i="44"/>
  <c r="G25" i="41"/>
  <c r="J25" s="1"/>
  <c r="E20" i="44"/>
  <c r="K68"/>
  <c r="K129"/>
  <c r="E69"/>
  <c r="K69"/>
  <c r="K190"/>
  <c r="G23" i="41"/>
  <c r="K23" s="1"/>
  <c r="J23"/>
  <c r="K232" i="44"/>
  <c r="K31"/>
  <c r="K20"/>
  <c r="G12" i="41"/>
  <c r="J12" s="1"/>
  <c r="K35" i="44"/>
  <c r="K122"/>
  <c r="M326"/>
  <c r="K436"/>
  <c r="K1409"/>
  <c r="F1435"/>
  <c r="F1391"/>
  <c r="K1391"/>
  <c r="K1389"/>
  <c r="F1395"/>
  <c r="K1395"/>
  <c r="K1393"/>
  <c r="G1382"/>
  <c r="G1376"/>
  <c r="K1376"/>
  <c r="K1373"/>
  <c r="F1382"/>
  <c r="I539"/>
  <c r="K539"/>
  <c r="K535"/>
  <c r="I521"/>
  <c r="K521"/>
  <c r="I527"/>
  <c r="K527"/>
  <c r="I533"/>
  <c r="K533"/>
  <c r="K529"/>
  <c r="I515"/>
  <c r="K515"/>
  <c r="I509"/>
  <c r="K405"/>
  <c r="K394"/>
  <c r="K1485"/>
  <c r="K220"/>
  <c r="G27" i="41"/>
  <c r="J27"/>
  <c r="K1480" i="44"/>
  <c r="K1484"/>
  <c r="K133"/>
  <c r="K85"/>
  <c r="K152"/>
  <c r="H276"/>
  <c r="K769"/>
  <c r="K277"/>
  <c r="I421"/>
  <c r="K493"/>
  <c r="K75"/>
  <c r="K116"/>
  <c r="K1461"/>
  <c r="K698"/>
  <c r="K428"/>
  <c r="K1416"/>
  <c r="K80"/>
  <c r="K181"/>
  <c r="K295"/>
  <c r="K147"/>
  <c r="K752"/>
  <c r="K301"/>
  <c r="K307"/>
  <c r="K491"/>
  <c r="K792"/>
  <c r="K1406"/>
  <c r="K302"/>
  <c r="K429"/>
  <c r="M436"/>
  <c r="K492"/>
  <c r="K543"/>
  <c r="K807"/>
  <c r="K1430"/>
  <c r="I415"/>
  <c r="K1455"/>
  <c r="K1453"/>
  <c r="K137"/>
  <c r="K272"/>
  <c r="K251"/>
  <c r="K271"/>
  <c r="K241"/>
  <c r="K279"/>
  <c r="K296"/>
  <c r="K306"/>
  <c r="K392"/>
  <c r="K800"/>
  <c r="K1460"/>
  <c r="K1474"/>
  <c r="K1479"/>
  <c r="K711"/>
  <c r="K1402"/>
  <c r="K1431"/>
  <c r="K1463"/>
  <c r="K1473"/>
  <c r="K1470"/>
  <c r="K98"/>
  <c r="K90"/>
  <c r="K25"/>
  <c r="G13" i="41"/>
  <c r="K13" s="1"/>
  <c r="J13"/>
  <c r="K172" i="44"/>
  <c r="K198"/>
  <c r="K246"/>
  <c r="K236"/>
  <c r="K386"/>
  <c r="K387"/>
  <c r="K460"/>
  <c r="K391"/>
  <c r="B508"/>
  <c r="B520"/>
  <c r="B532"/>
  <c r="B543"/>
  <c r="B521"/>
  <c r="B509"/>
  <c r="B544"/>
  <c r="K544"/>
  <c r="K500"/>
  <c r="K780"/>
  <c r="K499"/>
  <c r="K831"/>
  <c r="K1401"/>
  <c r="K1407"/>
  <c r="K1450"/>
  <c r="K1451"/>
  <c r="M711"/>
  <c r="G51" i="41"/>
  <c r="J51" s="1"/>
  <c r="G20"/>
  <c r="G24"/>
  <c r="K24" s="1"/>
  <c r="J24"/>
  <c r="F1441" i="44"/>
  <c r="K1441"/>
  <c r="K1439"/>
  <c r="E1444"/>
  <c r="K1444"/>
  <c r="K1442"/>
  <c r="H12" i="41"/>
  <c r="F12"/>
  <c r="M172" i="44"/>
  <c r="F311"/>
  <c r="M181"/>
  <c r="K511"/>
  <c r="E258"/>
  <c r="K258"/>
  <c r="K400"/>
  <c r="K1382"/>
  <c r="K1379"/>
  <c r="M190"/>
  <c r="M133"/>
  <c r="K523"/>
  <c r="K458"/>
  <c r="M198"/>
  <c r="K1468"/>
  <c r="F1491"/>
  <c r="K1491"/>
  <c r="K1489"/>
  <c r="E1494"/>
  <c r="K1494"/>
  <c r="K1492"/>
  <c r="K1414"/>
  <c r="K1428"/>
  <c r="K1437"/>
  <c r="I1417"/>
  <c r="K1482"/>
  <c r="K1487"/>
  <c r="K828"/>
  <c r="K489"/>
  <c r="K541"/>
  <c r="I530"/>
  <c r="I536"/>
  <c r="K384"/>
  <c r="K276"/>
  <c r="G290"/>
  <c r="K292"/>
  <c r="I287"/>
  <c r="K227"/>
  <c r="K1404"/>
  <c r="M1404"/>
  <c r="F318"/>
  <c r="K318"/>
  <c r="K1476"/>
  <c r="K1399"/>
  <c r="F445"/>
  <c r="K445"/>
  <c r="K284"/>
  <c r="K1458"/>
  <c r="K298"/>
  <c r="K408"/>
  <c r="K760"/>
  <c r="K304"/>
  <c r="K467"/>
  <c r="K389"/>
  <c r="E73"/>
  <c r="K73"/>
  <c r="K259"/>
  <c r="K402"/>
  <c r="K426"/>
  <c r="K508"/>
  <c r="K1422"/>
  <c r="F433"/>
  <c r="K475"/>
  <c r="I1471"/>
  <c r="K509"/>
  <c r="K269"/>
  <c r="K1448"/>
  <c r="K520"/>
  <c r="K497"/>
  <c r="K503"/>
  <c r="K342"/>
  <c r="K352"/>
  <c r="B4" i="33"/>
  <c r="B5"/>
  <c r="B6"/>
  <c r="B7"/>
  <c r="B3"/>
  <c r="C39"/>
  <c r="C39" i="48"/>
  <c r="B17" i="33"/>
  <c r="B17" i="48"/>
  <c r="B15" i="33"/>
  <c r="B15" i="48"/>
  <c r="B13" i="33"/>
  <c r="B13" i="48"/>
  <c r="B11" i="33"/>
  <c r="B11" i="48"/>
  <c r="M835" i="44"/>
  <c r="G63" i="41"/>
  <c r="J63"/>
  <c r="I1477" i="44"/>
  <c r="I1423"/>
  <c r="I512"/>
  <c r="I403"/>
  <c r="I468"/>
  <c r="I299"/>
  <c r="I293"/>
  <c r="K465"/>
  <c r="E311"/>
  <c r="K311"/>
  <c r="K256"/>
  <c r="E263"/>
  <c r="K263"/>
  <c r="K313"/>
  <c r="M352"/>
  <c r="K517"/>
  <c r="I518"/>
  <c r="I524"/>
  <c r="I476"/>
  <c r="K71"/>
  <c r="K316"/>
  <c r="K225"/>
  <c r="G28" i="41"/>
  <c r="J28" s="1"/>
  <c r="K274" i="44"/>
  <c r="K340"/>
  <c r="K440"/>
  <c r="M389"/>
  <c r="I409"/>
  <c r="K443"/>
  <c r="E433"/>
  <c r="K433"/>
  <c r="E1435"/>
  <c r="K1435"/>
  <c r="K1433"/>
  <c r="G367"/>
  <c r="K367"/>
  <c r="G366"/>
  <c r="F376"/>
  <c r="K376"/>
  <c r="G360"/>
  <c r="K360"/>
  <c r="G359"/>
  <c r="K359"/>
  <c r="K505"/>
  <c r="K330"/>
  <c r="I506"/>
  <c r="K431"/>
  <c r="E449"/>
  <c r="K449"/>
  <c r="M274"/>
  <c r="E322"/>
  <c r="K322"/>
  <c r="K261"/>
  <c r="K309"/>
  <c r="I483"/>
  <c r="K366"/>
  <c r="K357"/>
  <c r="E346"/>
  <c r="K346"/>
  <c r="K374"/>
  <c r="K344"/>
  <c r="K447"/>
  <c r="K363"/>
  <c r="K320"/>
  <c r="E380"/>
  <c r="K380"/>
  <c r="K378"/>
  <c r="C37" i="33"/>
  <c r="BK95" i="41"/>
  <c r="C33" i="33"/>
  <c r="C35"/>
  <c r="C23"/>
  <c r="C21"/>
  <c r="C19"/>
  <c r="C17"/>
  <c r="C17" i="48"/>
  <c r="C25" i="33"/>
  <c r="C15"/>
  <c r="C15" i="48" s="1"/>
  <c r="E15" i="41"/>
  <c r="C13" i="33" s="1"/>
  <c r="C13" i="48" s="1"/>
  <c r="D9" i="45"/>
  <c r="D11" i="41"/>
  <c r="E10"/>
  <c r="C11" i="33"/>
  <c r="C11" i="48" s="1"/>
  <c r="D17" i="45"/>
  <c r="I123" i="41"/>
  <c r="K123"/>
  <c r="I110"/>
  <c r="K110"/>
  <c r="I108"/>
  <c r="K108"/>
  <c r="I90"/>
  <c r="K90"/>
  <c r="I73"/>
  <c r="K73"/>
  <c r="I121"/>
  <c r="K121"/>
  <c r="I88"/>
  <c r="K88"/>
  <c r="I78"/>
  <c r="K78"/>
  <c r="I74"/>
  <c r="K74"/>
  <c r="I89"/>
  <c r="K89"/>
  <c r="I79"/>
  <c r="K79"/>
  <c r="I86"/>
  <c r="K86"/>
  <c r="I72"/>
  <c r="K72"/>
  <c r="I105"/>
  <c r="K105"/>
  <c r="I104"/>
  <c r="K104"/>
  <c r="I97"/>
  <c r="K97"/>
  <c r="I101"/>
  <c r="K101"/>
  <c r="I70"/>
  <c r="K70"/>
  <c r="I102"/>
  <c r="K102"/>
  <c r="I100"/>
  <c r="K100"/>
  <c r="I75"/>
  <c r="K75"/>
  <c r="I85"/>
  <c r="K85"/>
  <c r="I77"/>
  <c r="K77"/>
  <c r="I44"/>
  <c r="K44"/>
  <c r="I18"/>
  <c r="K18"/>
  <c r="I96"/>
  <c r="K96"/>
  <c r="I56"/>
  <c r="K56"/>
  <c r="I64"/>
  <c r="K64"/>
  <c r="I39"/>
  <c r="K39"/>
  <c r="I51"/>
  <c r="K51"/>
  <c r="I38"/>
  <c r="K38"/>
  <c r="I28"/>
  <c r="K28"/>
  <c r="I27"/>
  <c r="K27"/>
  <c r="I43"/>
  <c r="K43"/>
  <c r="I36"/>
  <c r="K36"/>
  <c r="I41"/>
  <c r="K41"/>
  <c r="I17"/>
  <c r="K17"/>
  <c r="I12"/>
  <c r="I55"/>
  <c r="K55" s="1"/>
  <c r="I33"/>
  <c r="K33" s="1"/>
  <c r="I48"/>
  <c r="K48" s="1"/>
  <c r="I49"/>
  <c r="K49" s="1"/>
  <c r="I50"/>
  <c r="K50" s="1"/>
  <c r="I63"/>
  <c r="K63" s="1"/>
  <c r="I115"/>
  <c r="K115" s="1"/>
  <c r="I59"/>
  <c r="I129"/>
  <c r="I13"/>
  <c r="I114"/>
  <c r="I118"/>
  <c r="K118" s="1"/>
  <c r="I116"/>
  <c r="K116" s="1"/>
  <c r="I23"/>
  <c r="I11"/>
  <c r="I24"/>
  <c r="I25"/>
  <c r="K129"/>
  <c r="K130" s="1"/>
  <c r="B27" i="33"/>
  <c r="B29"/>
  <c r="B31"/>
  <c r="M857" i="44"/>
  <c r="I87" i="41" l="1"/>
  <c r="K87" s="1"/>
  <c r="J87"/>
  <c r="I84"/>
  <c r="K84" s="1"/>
  <c r="J84"/>
  <c r="I61" i="43"/>
  <c r="H81" i="41" s="1"/>
  <c r="I85" i="43"/>
  <c r="H106" i="41" s="1"/>
  <c r="I93" i="43"/>
  <c r="H120" i="41" s="1"/>
  <c r="I29"/>
  <c r="K29" s="1"/>
  <c r="J29"/>
  <c r="D43" i="48"/>
  <c r="D43" i="33"/>
  <c r="I42" i="41"/>
  <c r="K42" s="1"/>
  <c r="J42"/>
  <c r="J109"/>
  <c r="I109"/>
  <c r="K109" s="1"/>
  <c r="I99" i="43"/>
  <c r="H119" i="41" s="1"/>
  <c r="J83"/>
  <c r="I83"/>
  <c r="K83" s="1"/>
  <c r="J66"/>
  <c r="I66"/>
  <c r="K66" s="1"/>
  <c r="I95"/>
  <c r="K95" s="1"/>
  <c r="J95"/>
  <c r="I98"/>
  <c r="K98" s="1"/>
  <c r="J98"/>
  <c r="J126"/>
  <c r="J127" s="1"/>
  <c r="I126"/>
  <c r="K126" s="1"/>
  <c r="K127" s="1"/>
  <c r="J62"/>
  <c r="I62"/>
  <c r="K62" s="1"/>
  <c r="I37"/>
  <c r="K37" s="1"/>
  <c r="J37"/>
  <c r="I91"/>
  <c r="K91" s="1"/>
  <c r="J91"/>
  <c r="J14"/>
  <c r="I50" i="43"/>
  <c r="H71" i="41" s="1"/>
  <c r="I56" i="43"/>
  <c r="H76" i="41" s="1"/>
  <c r="I13" i="43"/>
  <c r="H19" i="41" s="1"/>
  <c r="E66"/>
  <c r="F91"/>
  <c r="K25"/>
  <c r="K30" s="1"/>
  <c r="K11"/>
  <c r="K14" s="1"/>
  <c r="K12"/>
  <c r="F16"/>
  <c r="F25"/>
  <c r="H32"/>
  <c r="H47"/>
  <c r="E62"/>
  <c r="F17"/>
  <c r="E36"/>
  <c r="E28"/>
  <c r="F29"/>
  <c r="H54"/>
  <c r="E37"/>
  <c r="E54"/>
  <c r="F42"/>
  <c r="E42"/>
  <c r="H65"/>
  <c r="H103"/>
  <c r="F103"/>
  <c r="F65"/>
  <c r="E87"/>
  <c r="F101"/>
  <c r="F106"/>
  <c r="H122"/>
  <c r="E122"/>
  <c r="H80"/>
  <c r="H107"/>
  <c r="F117"/>
  <c r="H26"/>
  <c r="I26" s="1"/>
  <c r="K26" s="1"/>
  <c r="F37"/>
  <c r="E107"/>
  <c r="K114"/>
  <c r="K59"/>
  <c r="K60" s="1"/>
  <c r="H16"/>
  <c r="H20"/>
  <c r="F26"/>
  <c r="H40"/>
  <c r="H99"/>
  <c r="E91"/>
  <c r="K117"/>
  <c r="D15" i="33" l="1"/>
  <c r="D15" i="48"/>
  <c r="J45" i="41"/>
  <c r="I20"/>
  <c r="K20" s="1"/>
  <c r="J20"/>
  <c r="J71"/>
  <c r="J82" s="1"/>
  <c r="J93" s="1"/>
  <c r="I71"/>
  <c r="K71" s="1"/>
  <c r="D41" i="33"/>
  <c r="D41" i="48"/>
  <c r="J81" i="41"/>
  <c r="I81"/>
  <c r="K81" s="1"/>
  <c r="K92"/>
  <c r="I122"/>
  <c r="K122" s="1"/>
  <c r="J122"/>
  <c r="I54"/>
  <c r="K54" s="1"/>
  <c r="K57" s="1"/>
  <c r="J54"/>
  <c r="J57" s="1"/>
  <c r="J76"/>
  <c r="I76"/>
  <c r="K76" s="1"/>
  <c r="I106"/>
  <c r="K106" s="1"/>
  <c r="J106"/>
  <c r="I107"/>
  <c r="K107" s="1"/>
  <c r="J107"/>
  <c r="I65"/>
  <c r="K65" s="1"/>
  <c r="K67" s="1"/>
  <c r="J65"/>
  <c r="J67" s="1"/>
  <c r="I32"/>
  <c r="K32" s="1"/>
  <c r="K34" s="1"/>
  <c r="D17" i="33" s="1"/>
  <c r="J32" i="41"/>
  <c r="J34" s="1"/>
  <c r="D11" i="33"/>
  <c r="D11" i="48"/>
  <c r="I19" i="41"/>
  <c r="K19" s="1"/>
  <c r="J19"/>
  <c r="I119"/>
  <c r="K119" s="1"/>
  <c r="J119"/>
  <c r="G43" i="33"/>
  <c r="F43"/>
  <c r="J120" i="41"/>
  <c r="I120"/>
  <c r="K120" s="1"/>
  <c r="J26"/>
  <c r="J30" s="1"/>
  <c r="I40"/>
  <c r="K40" s="1"/>
  <c r="J40"/>
  <c r="D25" i="33"/>
  <c r="D25" i="48"/>
  <c r="I99" i="41"/>
  <c r="K99" s="1"/>
  <c r="J99"/>
  <c r="I16"/>
  <c r="K16" s="1"/>
  <c r="K21" s="1"/>
  <c r="J16"/>
  <c r="I80"/>
  <c r="K80" s="1"/>
  <c r="J80"/>
  <c r="J103"/>
  <c r="J111" s="1"/>
  <c r="I103"/>
  <c r="K103" s="1"/>
  <c r="K111" s="1"/>
  <c r="I47"/>
  <c r="K47" s="1"/>
  <c r="K52" s="1"/>
  <c r="J47"/>
  <c r="J52" s="1"/>
  <c r="K124"/>
  <c r="D39" i="33" s="1"/>
  <c r="K45" i="41"/>
  <c r="J92"/>
  <c r="D33" i="48" l="1"/>
  <c r="D33" i="33"/>
  <c r="D37" i="48"/>
  <c r="D37" i="33"/>
  <c r="G39"/>
  <c r="D39" i="48"/>
  <c r="F39" i="33"/>
  <c r="H39" s="1"/>
  <c r="D13" i="48"/>
  <c r="D13" i="33"/>
  <c r="D19" i="48"/>
  <c r="D19" i="33"/>
  <c r="D21"/>
  <c r="D21" i="48"/>
  <c r="D17"/>
  <c r="F17" i="33"/>
  <c r="H17" s="1"/>
  <c r="G41"/>
  <c r="H41" s="1"/>
  <c r="F15"/>
  <c r="G15"/>
  <c r="J21" i="41"/>
  <c r="H43" i="33"/>
  <c r="K82" i="41"/>
  <c r="K93" s="1"/>
  <c r="J124"/>
  <c r="K133"/>
  <c r="G25" i="33"/>
  <c r="H25" s="1"/>
  <c r="F11"/>
  <c r="G11"/>
  <c r="D23" i="48"/>
  <c r="D23" i="33"/>
  <c r="G33" l="1"/>
  <c r="F33"/>
  <c r="F23"/>
  <c r="H23" s="1"/>
  <c r="G19"/>
  <c r="H19" s="1"/>
  <c r="F37"/>
  <c r="G37"/>
  <c r="H11"/>
  <c r="D35" i="48"/>
  <c r="D35" i="33"/>
  <c r="F21"/>
  <c r="H21" s="1"/>
  <c r="G21"/>
  <c r="J132" i="41"/>
  <c r="D45" i="48"/>
  <c r="H15" i="33"/>
  <c r="F13"/>
  <c r="H13" s="1"/>
  <c r="E29" i="48" l="1"/>
  <c r="E31"/>
  <c r="E27"/>
  <c r="E15"/>
  <c r="E11"/>
  <c r="E41"/>
  <c r="E25"/>
  <c r="F35" i="33"/>
  <c r="H35" s="1"/>
  <c r="E35" i="48"/>
  <c r="E17"/>
  <c r="E23"/>
  <c r="H33" i="33"/>
  <c r="G45"/>
  <c r="G46" s="1"/>
  <c r="E13" i="48"/>
  <c r="E19"/>
  <c r="E21"/>
  <c r="E33"/>
  <c r="E37"/>
  <c r="E39"/>
  <c r="F45" i="33"/>
  <c r="H37"/>
  <c r="D47"/>
  <c r="E31" l="1"/>
  <c r="E29"/>
  <c r="E27"/>
  <c r="E43"/>
  <c r="E43" i="48" s="1"/>
  <c r="E45" s="1"/>
  <c r="E39" i="33"/>
  <c r="E17"/>
  <c r="E15"/>
  <c r="E11"/>
  <c r="E25"/>
  <c r="E41"/>
  <c r="E23"/>
  <c r="E33"/>
  <c r="E19"/>
  <c r="E13"/>
  <c r="E37"/>
  <c r="E21"/>
  <c r="F46"/>
  <c r="H46" s="1"/>
  <c r="H45"/>
  <c r="H47" s="1"/>
  <c r="F47"/>
  <c r="G47" s="1"/>
  <c r="E35"/>
  <c r="E47" l="1"/>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41"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45"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49"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53"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116" authorId="0">
      <text>
        <r>
          <rPr>
            <b/>
            <sz val="9"/>
            <color indexed="81"/>
            <rFont val="Tahoma"/>
            <family val="2"/>
          </rPr>
          <t>Obra Médio -Grande porte 3x2 m;
Obra Pequeno porte 2,5x1,25 m</t>
        </r>
      </text>
    </comment>
    <comment ref="E167" authorId="0">
      <text>
        <r>
          <rPr>
            <b/>
            <sz val="9"/>
            <color indexed="81"/>
            <rFont val="Tahoma"/>
            <family val="2"/>
          </rPr>
          <t xml:space="preserve">CASO VÃO MAIOR QUE 8 M UTILIZAR
CÓDIGO SINAPI </t>
        </r>
        <r>
          <rPr>
            <b/>
            <sz val="10"/>
            <color indexed="81"/>
            <rFont val="Tahoma"/>
            <family val="2"/>
          </rPr>
          <t>97652</t>
        </r>
      </text>
    </comment>
    <comment ref="M279" authorId="0">
      <text>
        <r>
          <rPr>
            <b/>
            <sz val="9"/>
            <color indexed="81"/>
            <rFont val="Tahoma"/>
            <family val="2"/>
          </rPr>
          <t>Preencher com o valor que consta no projeto.</t>
        </r>
      </text>
    </comment>
    <comment ref="M284" authorId="0">
      <text>
        <r>
          <rPr>
            <b/>
            <sz val="9"/>
            <color indexed="81"/>
            <rFont val="Tahoma"/>
            <family val="2"/>
          </rPr>
          <t>Será preenchido automáticamente pelo valor de projeto.</t>
        </r>
      </text>
    </comment>
    <comment ref="E336" authorId="0">
      <text>
        <r>
          <rPr>
            <b/>
            <sz val="9"/>
            <color indexed="81"/>
            <rFont val="Tahoma"/>
            <family val="2"/>
          </rPr>
          <t>CÓD. SINAPI OUTRAS BITOLAS
10 mm - 95577
12,5 mm - 95578
16 mm - 95579</t>
        </r>
      </text>
    </comment>
    <comment ref="E352" authorId="0">
      <text>
        <r>
          <rPr>
            <b/>
            <sz val="9"/>
            <color indexed="81"/>
            <rFont val="Tahoma"/>
            <family val="2"/>
          </rPr>
          <t>CÓD. SINAPI OUTRAS BITOLAS
10 mm - 95577
12,5 mm - 95578
16 mm - 95579</t>
        </r>
      </text>
    </comment>
    <comment ref="E363" authorId="0">
      <text>
        <r>
          <rPr>
            <b/>
            <sz val="9"/>
            <color indexed="81"/>
            <rFont val="Tahoma"/>
            <family val="2"/>
          </rPr>
          <t>CÓD. SINAPI OUTRAS BITOLAS
10 mm - 95577
12,5 mm - 95578
16 mm - 95579</t>
        </r>
      </text>
    </comment>
    <comment ref="F385" authorId="0">
      <text>
        <r>
          <rPr>
            <b/>
            <sz val="9"/>
            <color indexed="81"/>
            <rFont val="Tahoma"/>
            <family val="2"/>
          </rPr>
          <t>Acrescentar 10 cm para facilitar a montagem da forma.</t>
        </r>
      </text>
    </comment>
    <comment ref="G385" authorId="0">
      <text>
        <r>
          <rPr>
            <b/>
            <sz val="9"/>
            <color indexed="81"/>
            <rFont val="Tahoma"/>
            <family val="2"/>
          </rPr>
          <t>Acrescentar 10 cm para facilitar a montagem da forma.</t>
        </r>
      </text>
    </comment>
    <comment ref="F395" authorId="0">
      <text>
        <r>
          <rPr>
            <b/>
            <sz val="9"/>
            <color indexed="81"/>
            <rFont val="Tahoma"/>
            <family val="2"/>
          </rPr>
          <t>Largura da peça.</t>
        </r>
      </text>
    </comment>
    <comment ref="G395" authorId="0">
      <text>
        <r>
          <rPr>
            <b/>
            <sz val="9"/>
            <color indexed="81"/>
            <rFont val="Tahoma"/>
            <family val="2"/>
          </rPr>
          <t>Altura da peça.</t>
        </r>
      </text>
    </comment>
    <comment ref="M402" authorId="1">
      <text>
        <r>
          <rPr>
            <b/>
            <sz val="9"/>
            <color indexed="81"/>
            <rFont val="Segoe UI"/>
            <family val="2"/>
          </rPr>
          <t>Preencher com o valor do projeto.</t>
        </r>
      </text>
    </comment>
    <comment ref="M408" authorId="1">
      <text>
        <r>
          <rPr>
            <b/>
            <sz val="9"/>
            <color indexed="81"/>
            <rFont val="Segoe UI"/>
            <family val="2"/>
          </rPr>
          <t>Preencher com o valor do projeto.</t>
        </r>
      </text>
    </comment>
    <comment ref="M414" authorId="1">
      <text>
        <r>
          <rPr>
            <b/>
            <sz val="9"/>
            <color indexed="81"/>
            <rFont val="Segoe UI"/>
            <family val="2"/>
          </rPr>
          <t>Preencher com o valor do projeto.</t>
        </r>
      </text>
    </comment>
    <comment ref="M420" authorId="1">
      <text>
        <r>
          <rPr>
            <b/>
            <sz val="9"/>
            <color indexed="81"/>
            <rFont val="Segoe UI"/>
            <family val="2"/>
          </rPr>
          <t>Preencher com o valor do projeto.</t>
        </r>
      </text>
    </comment>
    <comment ref="M475" authorId="0">
      <text>
        <r>
          <rPr>
            <b/>
            <sz val="9"/>
            <color indexed="81"/>
            <rFont val="Tahoma"/>
            <family val="2"/>
          </rPr>
          <t>Preencher com o valor de projeto.</t>
        </r>
      </text>
    </comment>
    <comment ref="M482" authorId="0">
      <text>
        <r>
          <rPr>
            <b/>
            <sz val="9"/>
            <color indexed="81"/>
            <rFont val="Tahoma"/>
            <family val="2"/>
          </rPr>
          <t>Preencher com o valor de projeto.</t>
        </r>
      </text>
    </comment>
    <comment ref="M517" authorId="0">
      <text>
        <r>
          <rPr>
            <b/>
            <sz val="9"/>
            <color indexed="81"/>
            <rFont val="Tahoma"/>
            <family val="2"/>
          </rPr>
          <t>Preencher com o valor de projeto.</t>
        </r>
      </text>
    </comment>
    <comment ref="M523" authorId="0">
      <text>
        <r>
          <rPr>
            <b/>
            <sz val="9"/>
            <color indexed="81"/>
            <rFont val="Tahoma"/>
            <family val="2"/>
          </rPr>
          <t>Preencher com o valor de projeto.</t>
        </r>
      </text>
    </comment>
    <comment ref="M529" authorId="0">
      <text>
        <r>
          <rPr>
            <b/>
            <sz val="9"/>
            <color indexed="81"/>
            <rFont val="Tahoma"/>
            <family val="2"/>
          </rPr>
          <t>Preencher com o valor de projeto.</t>
        </r>
      </text>
    </comment>
    <comment ref="M535" authorId="0">
      <text>
        <r>
          <rPr>
            <b/>
            <sz val="9"/>
            <color indexed="81"/>
            <rFont val="Tahoma"/>
            <family val="2"/>
          </rPr>
          <t>Preencher com o valor de projeto.</t>
        </r>
      </text>
    </comment>
    <comment ref="E555" authorId="0">
      <text>
        <r>
          <rPr>
            <b/>
            <sz val="9"/>
            <color indexed="81"/>
            <rFont val="Tahoma"/>
            <family val="2"/>
          </rPr>
          <t>Em caso de grande volume de concreto utilizar LANÇAMENTO POR BOMBA.
CÓD SINAPI 92874</t>
        </r>
      </text>
    </comment>
    <comment ref="H567" authorId="0">
      <text>
        <r>
          <rPr>
            <b/>
            <sz val="9"/>
            <color indexed="81"/>
            <rFont val="Tahoma"/>
            <family val="2"/>
          </rPr>
          <t>Insira a quantidade de aço que consta em projeto.</t>
        </r>
      </text>
    </comment>
    <comment ref="E711" authorId="0">
      <text>
        <r>
          <rPr>
            <b/>
            <sz val="9"/>
            <color indexed="81"/>
            <rFont val="Tahoma"/>
            <family val="2"/>
          </rPr>
          <t>Caso necessário piso sem armadura utilizar 94990.</t>
        </r>
      </text>
    </comment>
    <comment ref="M711" authorId="0">
      <text>
        <r>
          <rPr>
            <b/>
            <sz val="9"/>
            <color indexed="81"/>
            <rFont val="Tahoma"/>
            <family val="2"/>
          </rPr>
          <t xml:space="preserve">ADICIONAR A ESPESSURA DO PISO.
</t>
        </r>
      </text>
    </comment>
    <comment ref="M835" authorId="0">
      <text>
        <r>
          <rPr>
            <b/>
            <sz val="9"/>
            <color indexed="81"/>
            <rFont val="Tahoma"/>
            <family val="2"/>
          </rPr>
          <t>EM CASO DE SER A MESMA QUANTIDADE DO ITEM ANTERIOR.</t>
        </r>
      </text>
    </comment>
    <comment ref="M857" authorId="0">
      <text>
        <r>
          <rPr>
            <b/>
            <sz val="9"/>
            <color indexed="81"/>
            <rFont val="Tahoma"/>
            <family val="2"/>
          </rPr>
          <t>EM CASO DE SER A MESMA QUANTIDADE DO ITEM ANTERIOR.</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<sst xmlns="http://schemas.openxmlformats.org/spreadsheetml/2006/main" count="26281" uniqueCount="13007">
  <si>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</si>
  <si>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</si>
  <si>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</si>
  <si>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</si>
  <si>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</si>
  <si>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</si>
  <si>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</si>
  <si>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</si>
  <si>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</si>
  <si>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</si>
  <si>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</si>
  <si>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</si>
  <si>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</si>
  <si>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</si>
  <si>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</si>
  <si>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</si>
  <si>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</si>
  <si>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</si>
  <si>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</si>
  <si>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</si>
  <si>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</si>
  <si>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</si>
  <si>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</si>
  <si>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</si>
  <si>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</si>
  <si>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</si>
  <si>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</si>
  <si>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</si>
  <si>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</si>
  <si>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</si>
  <si>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</si>
  <si>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</si>
  <si>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</si>
  <si>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</si>
  <si>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</si>
  <si>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</si>
  <si>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</si>
  <si>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</si>
  <si>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</si>
  <si>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</si>
  <si>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</si>
  <si>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</si>
  <si>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</si>
  <si>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</si>
  <si>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</si>
  <si>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</si>
  <si>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</si>
  <si>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</si>
  <si>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</si>
  <si>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</si>
  <si>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</si>
  <si>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</si>
  <si>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</si>
  <si>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</si>
  <si>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</si>
  <si>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</si>
  <si>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</si>
  <si>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</si>
  <si>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</si>
  <si>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</si>
  <si>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</si>
  <si>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</si>
  <si>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</si>
  <si>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</si>
  <si>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</si>
  <si>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</si>
  <si>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</si>
  <si>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</si>
  <si>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</si>
  <si>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</si>
  <si>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</si>
  <si>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</si>
  <si>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</si>
  <si>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</si>
  <si>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</si>
  <si>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</si>
  <si>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</si>
  <si>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</si>
  <si>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</si>
  <si>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</si>
  <si>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</si>
  <si>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UN</t>
  </si>
  <si>
    <t>JUNTA ARGAMASSADA ENTRE TUBO DN 150 MM E O POÇO DE VISITA/ CAIXA DE CONCRETO OU ALVENARIA EM REDES DE ESGOTO. AF_06/2015</t>
  </si>
  <si>
    <t>JUNTA ARGAMASSADA ENTRE TUBO DN 200 MM E O POÇO/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</si>
  <si>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</si>
  <si>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</si>
  <si>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</si>
  <si>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</si>
  <si>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</si>
  <si>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</si>
  <si>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</si>
  <si>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</si>
  <si>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</si>
  <si>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</si>
  <si>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</si>
  <si>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</si>
  <si>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</si>
  <si>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</si>
  <si>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</si>
  <si>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</si>
  <si>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</si>
  <si>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</si>
  <si>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</si>
  <si>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</si>
  <si>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</si>
  <si>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</si>
  <si>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</si>
  <si>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</si>
  <si>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</si>
  <si>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</si>
  <si>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</si>
  <si>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</si>
  <si>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</si>
  <si>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</si>
  <si>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</si>
  <si>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</si>
  <si>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</si>
  <si>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</si>
  <si>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</si>
  <si>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</si>
  <si>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</si>
  <si>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</si>
  <si>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</si>
  <si>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</si>
  <si>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</si>
  <si>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</si>
  <si>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</si>
  <si>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</si>
  <si>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</si>
  <si>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</si>
  <si>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</si>
  <si>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</si>
  <si>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</si>
  <si>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</si>
  <si>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</si>
  <si>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</si>
  <si>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</si>
  <si>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</si>
  <si>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</si>
  <si>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</si>
  <si>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</si>
  <si>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</si>
  <si>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</si>
  <si>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</si>
  <si>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</si>
  <si>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</si>
  <si>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</si>
  <si>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</si>
  <si>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</si>
  <si>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</si>
  <si>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</si>
  <si>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</si>
  <si>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</si>
  <si>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</si>
  <si>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</si>
  <si>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</si>
  <si>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</si>
  <si>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</si>
  <si>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</si>
  <si>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</si>
  <si>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</si>
  <si>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</si>
  <si>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</si>
  <si>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</si>
  <si>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</si>
  <si>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</si>
  <si>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</si>
  <si>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</si>
  <si>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</si>
  <si>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</si>
  <si>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</si>
  <si>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</si>
  <si>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</si>
  <si>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</si>
  <si>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</si>
  <si>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</si>
  <si>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</si>
  <si>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</si>
  <si>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</si>
  <si>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</si>
  <si>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</si>
  <si>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</si>
  <si>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</si>
  <si>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</si>
  <si>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</si>
  <si>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</si>
  <si>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</si>
  <si>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</si>
  <si>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</si>
  <si>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</si>
  <si>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</si>
  <si>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</si>
  <si>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</si>
  <si>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</si>
  <si>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</si>
  <si>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</si>
  <si>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</si>
  <si>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</si>
  <si>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</si>
  <si>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</si>
  <si>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</si>
  <si>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</si>
  <si>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</si>
  <si>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</si>
  <si>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</si>
  <si>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</si>
  <si>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</si>
  <si>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</si>
  <si>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</si>
  <si>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</si>
  <si>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</si>
  <si>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</si>
  <si>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</si>
  <si>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</si>
  <si>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</si>
  <si>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</si>
  <si>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</si>
  <si>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</si>
  <si>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</si>
  <si>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</si>
  <si>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</si>
  <si>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</si>
  <si>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</si>
  <si>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</si>
  <si>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ASSENTAMENTO DE TAMPAO DE FERRO FUNDIDO 900 MM</t>
  </si>
  <si>
    <t>ASSENTAMENTO DE TAMPAO DE FERRO FUNDIDO 600 MM</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</si>
  <si>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</si>
  <si>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</si>
  <si>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</si>
  <si>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</si>
  <si>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ASSENTAMENTO DE PECAS, CONEXOES, APARELHOS E ACESSORIOS DE FERRO FUNDIDO DUCTIL, JUNTA ELASTICA, MECANICA OU FLANGEADA, COM DIAMETROS DE 50 A 300 MM.</t>
  </si>
  <si>
    <t>KG</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</si>
  <si>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</si>
  <si>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</si>
  <si>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</si>
  <si>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</si>
  <si>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</si>
  <si>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</si>
  <si>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</si>
  <si>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</si>
  <si>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</si>
  <si>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</si>
  <si>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</si>
  <si>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</si>
  <si>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</si>
  <si>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</si>
  <si>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</si>
  <si>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</si>
  <si>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TE PVC PARA COLETOR ESGOTO, EB644, D=100MM, COM JUNTA ELASTICA.</t>
  </si>
  <si>
    <t>CURVA PARA REDE COLETOR ESGOTO, EB 644, 90GR, DN=200MM, COM JUNTA ELASTICA</t>
  </si>
  <si>
    <t>CURVA PVC PARA REDE COLETOR ESGOTO, EB-644, 45 GR, 200 MM, COM JUNTA ELASTICA.</t>
  </si>
  <si>
    <t>73884/1</t>
  </si>
  <si>
    <t>INSTALAÇÃO DE VÁLVULAS OU REGISTROS COM JUNTA FLANGEADA - DN 50</t>
  </si>
  <si>
    <t>73884/2</t>
  </si>
  <si>
    <t>INSTALAÇÃO DE VÁLVULAS OU REGISTROS COM JUNTA FLANGEADA - DN 75</t>
  </si>
  <si>
    <t>73884/3</t>
  </si>
  <si>
    <t>INSTALAÇÃO DE VÁLVULAS OU REGISTROS COM JUNTA FLANGEADA - DN 100</t>
  </si>
  <si>
    <t>73884/4</t>
  </si>
  <si>
    <t>INSTALAÇÃO DE VÁLVULAS OU REGISTROS COM JUNTA FLANGEADA - DN 150</t>
  </si>
  <si>
    <t>73884/5</t>
  </si>
  <si>
    <t>INSTALAÇÃO DE VÁLVULAS OU REGISTROS COM JUNTA FLANGEADA - DN 200</t>
  </si>
  <si>
    <t>73884/6</t>
  </si>
  <si>
    <t>INSTALAÇÃO DE VÁLVULAS OU REGISTROS COM JUNTA FLANGEADA - DN 250</t>
  </si>
  <si>
    <t>73884/7</t>
  </si>
  <si>
    <t>INSTALAÇÃO DE VÁLVULAS OU REGISTROS COM JUNTA FLANGEADA - DN 300</t>
  </si>
  <si>
    <t>73884/8</t>
  </si>
  <si>
    <t>INSTALAÇÃO DE VÁLVULAS OU REGISTROS COM JUNTA FLANGEADA - DN 350</t>
  </si>
  <si>
    <t>73884/9</t>
  </si>
  <si>
    <t>INSTALAÇÃO DE VÁLVULAS OU REGISTROS COM JUNTA FLANGEADA - DN 400</t>
  </si>
  <si>
    <t>73884/10</t>
  </si>
  <si>
    <t>INSTALAÇÃO DE VÁLVULAS OU REGISTROS COM JUNTA FLANGEADA - DN 450</t>
  </si>
  <si>
    <t>73884/11</t>
  </si>
  <si>
    <t>INSTALAÇÃO DE VÁLVULAS OU REGISTROS COM JUNTA FLANGEADA - DN 500</t>
  </si>
  <si>
    <t>73884/12</t>
  </si>
  <si>
    <t>INSTALAÇÃO DE VÁLVULAS OU REGISTROS COM JUNTA FLANGEADA - DN 600</t>
  </si>
  <si>
    <t>73884/13</t>
  </si>
  <si>
    <t>INSTALAÇÃO DE VÁLVULAS OU REGISTROS COM JUNTA FLANGEADA - DN 700</t>
  </si>
  <si>
    <t>73884/14</t>
  </si>
  <si>
    <t>INSTALAÇÃO DE VÁLVULAS OU REGISTROS COM JUNTA FLANGEADA - DN 800</t>
  </si>
  <si>
    <t>73884/15</t>
  </si>
  <si>
    <t>INSTALAÇÃO DE VÁLVULAS OU REGISTROS COM JUNTA FLANGEADA - DN 900</t>
  </si>
  <si>
    <t>73884/16</t>
  </si>
  <si>
    <t>INSTALAÇÃO DE VÁLVULAS OU REGISTROS COM JUNTA FLANGEADA - DN 1000</t>
  </si>
  <si>
    <t>73885/1</t>
  </si>
  <si>
    <t>INSTALAÇÃO DE VÁLVULAS OU REGISTROS COM JUNTA ELÁSTICA - DN 50</t>
  </si>
  <si>
    <t>73885/2</t>
  </si>
  <si>
    <t>INSTALAÇÃO DE VÁLVULAS OU REGISTROS COM JUNTA ELÁSTICA - DN 75</t>
  </si>
  <si>
    <t>73885/3</t>
  </si>
  <si>
    <t>INSTALAÇÃO DE VÁLVULAS OU REGISTROS COM JUNTA ELÁSTICA - DN 100</t>
  </si>
  <si>
    <t>73885/4</t>
  </si>
  <si>
    <t>INSTALAÇÃO DE VÁLVULAS OU REGISTROS COM JUNTA ELÁSTICA - DN 150</t>
  </si>
  <si>
    <t>73885/5</t>
  </si>
  <si>
    <t>INSTALAÇÃO DE VÁLVULAS OU REGISTROS COM JUNTA ELÁSTICA - DN 200</t>
  </si>
  <si>
    <t>73885/6</t>
  </si>
  <si>
    <t>INSTALAÇÃO DE VÁLVULAS OU REGISTROS COM JUNTA ELÁSTICA - DN 250</t>
  </si>
  <si>
    <t>73885/7</t>
  </si>
  <si>
    <t>INSTALAÇÃO DE VÁLVULAS OU REGISTROS COM JUNTA ELÁSTICA - DN 300</t>
  </si>
  <si>
    <t>73885/8</t>
  </si>
  <si>
    <t>INSTALAÇÃO DE VÁLVULAS OU REGISTROS COM JUNTA ELÁSTICA - DN 350</t>
  </si>
  <si>
    <t>73885/9</t>
  </si>
  <si>
    <t>INSTALAÇÃO DE VÁLVULAS OU REGISTROS COM JUNTA ELÁSTICA - DN 400</t>
  </si>
  <si>
    <t>73885/10</t>
  </si>
  <si>
    <t>INSTALAÇÃO DE VÁLVULAS OU REGISTROS COM JUNTA ELÁSTICA - DN 450</t>
  </si>
  <si>
    <t>73885/11</t>
  </si>
  <si>
    <t>INSTALAÇÃO DE VÁLVULAS OU REGISTROS COM JUNTA ELÁSTICA - DN 500</t>
  </si>
  <si>
    <t>73885/12</t>
  </si>
  <si>
    <t>INSTALAÇÃO DE VÁLVULAS OU REGISTROS COM JUNTA ELÁSTICA - DN 600</t>
  </si>
  <si>
    <t>FECHAMENTO DE CONSTRUÇÃO TEMPORÁRIA EM CHAPA DE MADEIRA COMPENSADA E=10MM, COM REAPROVEITAMENTO DE 2X.</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</si>
  <si>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</si>
  <si>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</si>
  <si>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</si>
  <si>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</si>
  <si>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</si>
  <si>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</si>
  <si>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</si>
  <si>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</si>
  <si>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</si>
  <si>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</si>
  <si>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</si>
  <si>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</si>
  <si>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</si>
  <si>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</si>
  <si>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</si>
  <si>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74209/1</t>
  </si>
  <si>
    <t>PLACA DE OBRA EM CHAPA DE ACO GALVANIZADO</t>
  </si>
  <si>
    <t>73847/1</t>
  </si>
  <si>
    <t>ALUGUEL CONTAINER/ESCRIT INCL INST ELET LARG=2,20 COMP=6,20M          ALT=2,50M CHAPA ACO C/NERV TRAPEZ FORRO C/ISOL TERMO/ACUSTICO         CHASSIS REFORC PISO COMPENS NAVAL EXC TRANSP/CARGA/DESCARGA</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</si>
  <si>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</si>
  <si>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</si>
  <si>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</si>
  <si>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</si>
  <si>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</si>
  <si>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</si>
  <si>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</si>
  <si>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</si>
  <si>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</si>
  <si>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</si>
  <si>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</si>
  <si>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</si>
  <si>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</si>
  <si>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</si>
  <si>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</si>
  <si>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</si>
  <si>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</si>
  <si>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</si>
  <si>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</si>
  <si>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</si>
  <si>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</si>
  <si>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</si>
  <si>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</si>
  <si>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</si>
  <si>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</si>
  <si>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</si>
  <si>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</si>
  <si>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</si>
  <si>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</si>
  <si>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</si>
  <si>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</si>
  <si>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</si>
  <si>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</si>
  <si>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</si>
  <si>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</si>
  <si>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</si>
  <si>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</si>
  <si>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</si>
  <si>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</si>
  <si>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</si>
  <si>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</si>
  <si>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</si>
  <si>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</si>
  <si>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</si>
  <si>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</si>
  <si>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</si>
  <si>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</si>
  <si>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</si>
  <si>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</si>
  <si>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</si>
  <si>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</si>
  <si>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</si>
  <si>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</si>
  <si>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</si>
  <si>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</si>
  <si>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</si>
  <si>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</si>
  <si>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</si>
  <si>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</si>
  <si>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</si>
  <si>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</si>
  <si>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</si>
  <si>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</si>
  <si>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</si>
  <si>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</si>
  <si>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</si>
  <si>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</si>
  <si>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</si>
  <si>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</si>
  <si>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</si>
  <si>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</si>
  <si>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</si>
  <si>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</si>
  <si>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</si>
  <si>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</si>
  <si>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</si>
  <si>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</si>
  <si>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</si>
  <si>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</si>
  <si>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</si>
  <si>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</si>
  <si>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</si>
  <si>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</si>
  <si>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</si>
  <si>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</si>
  <si>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</si>
  <si>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</si>
  <si>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</si>
  <si>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</si>
  <si>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</si>
  <si>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</si>
  <si>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</si>
  <si>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</si>
  <si>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</si>
  <si>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</si>
  <si>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</si>
  <si>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</si>
  <si>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</si>
  <si>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</si>
  <si>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</si>
  <si>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</si>
  <si>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</si>
  <si>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</si>
  <si>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</si>
  <si>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</si>
  <si>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</si>
  <si>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</si>
  <si>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</si>
  <si>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</si>
  <si>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</si>
  <si>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</si>
  <si>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</si>
  <si>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</si>
  <si>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</si>
  <si>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</si>
  <si>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</si>
  <si>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</si>
  <si>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</si>
  <si>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</si>
  <si>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</si>
  <si>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PULVERIZADOR DE TINTA ELÉTRICO/MÁQUINA DE PINTURA AIRLESS, VAZÃO 2 L/MIN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</si>
  <si>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</si>
  <si>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</si>
  <si>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</si>
  <si>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</si>
  <si>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</si>
  <si>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</si>
  <si>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</si>
  <si>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</si>
  <si>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</si>
  <si>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</si>
  <si>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</si>
  <si>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</si>
  <si>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</si>
  <si>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</si>
  <si>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</si>
  <si>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</si>
  <si>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</si>
  <si>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</si>
  <si>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</si>
  <si>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</si>
  <si>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COMPRESSOR DE AR, VAZAO DE 10 PCM, RESERVATORIO 100 L, PRESSAO DE TRABALHO ENTRE 6,9 E 9,7 BAR, POTENCIA 2 HP, TENSAO 110/220 V - CHP DIURNO. AF_05/2017</t>
  </si>
  <si>
    <t>ROLO COMPACTADOR DE PNEUS, ESTATICO, PRESSAO VARIAVEL, POTENCIA 110 HP, PESO SEM/COM LASTRO 10,8/27 T, LARGURA DE ROLAGEM 2,30 M - CHP DIURNO. AF_06/2017</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</si>
  <si>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</si>
  <si>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</si>
  <si>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</si>
  <si>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</si>
  <si>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</si>
  <si>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</si>
  <si>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</si>
  <si>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</si>
  <si>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</si>
  <si>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</si>
  <si>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</si>
  <si>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</si>
  <si>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</si>
  <si>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</si>
  <si>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</si>
  <si>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</si>
  <si>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</si>
  <si>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</si>
  <si>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</si>
  <si>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</si>
  <si>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</si>
  <si>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</si>
  <si>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</si>
  <si>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</si>
  <si>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</si>
  <si>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</si>
  <si>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</si>
  <si>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</si>
  <si>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</si>
  <si>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</si>
  <si>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</si>
  <si>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</si>
  <si>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</si>
  <si>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</si>
  <si>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</si>
  <si>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</si>
  <si>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</si>
  <si>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</si>
  <si>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</si>
  <si>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</si>
  <si>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</si>
  <si>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</si>
  <si>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</si>
  <si>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</si>
  <si>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</si>
  <si>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</si>
  <si>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</si>
  <si>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</si>
  <si>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</si>
  <si>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</si>
  <si>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</si>
  <si>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</si>
  <si>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</si>
  <si>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</si>
  <si>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</si>
  <si>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</si>
  <si>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</si>
  <si>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</si>
  <si>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</si>
  <si>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</si>
  <si>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</si>
  <si>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</si>
  <si>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</si>
  <si>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</si>
  <si>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</si>
  <si>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</si>
  <si>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</si>
  <si>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</si>
  <si>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</si>
  <si>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</si>
  <si>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</si>
  <si>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</si>
  <si>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</si>
  <si>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</si>
  <si>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</si>
  <si>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</si>
  <si>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</si>
  <si>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</si>
  <si>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</si>
  <si>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</si>
  <si>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</si>
  <si>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</si>
  <si>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</si>
  <si>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</si>
  <si>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</si>
  <si>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</si>
  <si>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</si>
  <si>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</si>
  <si>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</si>
  <si>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</si>
  <si>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</si>
  <si>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</si>
  <si>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</si>
  <si>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</si>
  <si>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</si>
  <si>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</si>
  <si>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</si>
  <si>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</si>
  <si>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</si>
  <si>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</si>
  <si>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</si>
  <si>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</si>
  <si>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</si>
  <si>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</si>
  <si>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</si>
  <si>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</si>
  <si>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</si>
  <si>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</si>
  <si>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</si>
  <si>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</si>
  <si>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</si>
  <si>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</si>
  <si>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</si>
  <si>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</si>
  <si>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</si>
  <si>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</si>
  <si>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</si>
  <si>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</si>
  <si>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PULVERIZADOR DE TINTA ELÉTRICO/MÁQUINA DE PINTURA AIRLESS, VAZÃO 2 L/MIN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</si>
  <si>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</si>
  <si>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</si>
  <si>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</si>
  <si>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</si>
  <si>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</si>
  <si>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</si>
  <si>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</si>
  <si>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</si>
  <si>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</si>
  <si>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</si>
  <si>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</si>
  <si>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</si>
  <si>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</si>
  <si>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</si>
  <si>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</si>
  <si>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</si>
  <si>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</si>
  <si>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</si>
  <si>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</si>
  <si>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</si>
  <si>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</si>
  <si>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COMPRESSOR DE AR, VAZAO DE 10 PCM, RESERVATORIO 100 L, PRESSAO DE TRABALHO ENTRE 6,9 E 9,7 BAR  POTENCIA 2 HP, TENSAO 110/220 V  CHI DIURNO. AF_05/2017</t>
  </si>
  <si>
    <t>ROLO COMPACTADOR DE PNEUS, ESTATICO, PRESSAO VARIAVEL, POTENCIA 110 HP, PESO SEM/COM LASTRO 10,8/27 T, LARGURA DE ROLAGEM 2,30 M - CHI DIURNO. AF_06/2017</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</si>
  <si>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</si>
  <si>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</si>
  <si>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</si>
  <si>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</si>
  <si>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</si>
  <si>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</si>
  <si>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</si>
  <si>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</si>
  <si>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</si>
  <si>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</si>
  <si>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</si>
  <si>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</si>
  <si>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</si>
  <si>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</si>
  <si>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</si>
  <si>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</si>
  <si>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</si>
  <si>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</si>
  <si>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</si>
  <si>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</si>
  <si>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</si>
  <si>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</si>
  <si>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</si>
  <si>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</si>
  <si>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</si>
  <si>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</si>
  <si>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</si>
  <si>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</si>
  <si>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</si>
  <si>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</si>
  <si>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</si>
  <si>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</si>
  <si>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</si>
  <si>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</si>
  <si>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</si>
  <si>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</si>
  <si>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</si>
  <si>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</si>
  <si>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</si>
  <si>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</si>
  <si>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</si>
  <si>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</si>
  <si>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</si>
  <si>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</si>
  <si>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</si>
  <si>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</si>
  <si>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</si>
  <si>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</si>
  <si>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</si>
  <si>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</si>
  <si>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</si>
  <si>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</si>
  <si>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</si>
  <si>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</si>
  <si>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</si>
  <si>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</si>
  <si>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</si>
  <si>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</si>
  <si>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</si>
  <si>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</si>
  <si>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</si>
  <si>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</si>
  <si>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</si>
  <si>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</si>
  <si>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</si>
  <si>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</si>
  <si>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</si>
  <si>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</si>
  <si>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</si>
  <si>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</si>
  <si>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</si>
  <si>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</si>
  <si>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</si>
  <si>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</si>
  <si>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</si>
  <si>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</si>
  <si>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</si>
  <si>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</si>
  <si>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</si>
  <si>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</si>
  <si>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</si>
  <si>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</si>
  <si>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</si>
  <si>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</si>
  <si>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</si>
  <si>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</si>
  <si>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</si>
  <si>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</si>
  <si>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</si>
  <si>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</si>
  <si>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</si>
  <si>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</si>
  <si>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</si>
  <si>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</si>
  <si>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</si>
  <si>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</si>
  <si>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</si>
  <si>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</si>
  <si>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</si>
  <si>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</si>
  <si>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</si>
  <si>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</si>
  <si>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</si>
  <si>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</si>
  <si>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</si>
  <si>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</si>
  <si>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</si>
  <si>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</si>
  <si>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</si>
  <si>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</si>
  <si>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</si>
  <si>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</si>
  <si>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</si>
  <si>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</si>
  <si>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</si>
  <si>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</si>
  <si>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</si>
  <si>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</si>
  <si>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</si>
  <si>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</si>
  <si>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</si>
  <si>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</si>
  <si>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</si>
  <si>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</si>
  <si>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</si>
  <si>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</si>
  <si>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</si>
  <si>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</si>
  <si>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</si>
  <si>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</si>
  <si>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</si>
  <si>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</si>
  <si>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</si>
  <si>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</si>
  <si>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</si>
  <si>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</si>
  <si>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</si>
  <si>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</si>
  <si>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</si>
  <si>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</si>
  <si>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</si>
  <si>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</si>
  <si>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</si>
  <si>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</si>
  <si>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</si>
  <si>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</si>
  <si>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</si>
  <si>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</si>
  <si>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</si>
  <si>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</si>
  <si>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</si>
  <si>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</si>
  <si>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</si>
  <si>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</si>
  <si>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</si>
  <si>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</si>
  <si>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</si>
  <si>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</si>
  <si>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</si>
  <si>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</si>
  <si>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</si>
  <si>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</si>
  <si>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</si>
  <si>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</si>
  <si>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</si>
  <si>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</si>
  <si>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</si>
  <si>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</si>
  <si>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</si>
  <si>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</si>
  <si>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</si>
  <si>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</si>
  <si>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</si>
  <si>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</si>
  <si>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</si>
  <si>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</si>
  <si>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</si>
  <si>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</si>
  <si>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</si>
  <si>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</si>
  <si>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</si>
  <si>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</si>
  <si>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</si>
  <si>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</si>
  <si>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</si>
  <si>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</si>
  <si>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</si>
  <si>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</si>
  <si>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</si>
  <si>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</si>
  <si>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</si>
  <si>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</si>
  <si>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</si>
  <si>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</si>
  <si>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</si>
  <si>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</si>
  <si>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</si>
  <si>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</si>
  <si>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</si>
  <si>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</si>
  <si>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</si>
  <si>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</si>
  <si>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</si>
  <si>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</si>
  <si>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</si>
  <si>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</si>
  <si>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</si>
  <si>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</si>
  <si>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</si>
  <si>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</si>
  <si>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</si>
  <si>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</si>
  <si>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</si>
  <si>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</si>
  <si>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</si>
  <si>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</si>
  <si>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</si>
  <si>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</si>
  <si>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</si>
  <si>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</si>
  <si>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</si>
  <si>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</si>
  <si>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</si>
  <si>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</si>
  <si>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</si>
  <si>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</si>
  <si>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</si>
  <si>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</si>
  <si>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</si>
  <si>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</si>
  <si>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</si>
  <si>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</si>
  <si>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</si>
  <si>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</si>
  <si>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</si>
  <si>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</si>
  <si>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</si>
  <si>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</si>
  <si>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</si>
  <si>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</si>
  <si>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</si>
  <si>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</si>
  <si>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</si>
  <si>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</si>
  <si>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</si>
  <si>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</si>
  <si>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</si>
  <si>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</si>
  <si>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</si>
  <si>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</si>
  <si>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</si>
  <si>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</si>
  <si>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</si>
  <si>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</si>
  <si>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</si>
  <si>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</si>
  <si>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</si>
  <si>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</si>
  <si>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</si>
  <si>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</si>
  <si>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</si>
  <si>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</si>
  <si>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</si>
  <si>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</si>
  <si>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</si>
  <si>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</si>
  <si>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</si>
  <si>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</si>
  <si>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</si>
  <si>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</si>
  <si>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</si>
  <si>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</si>
  <si>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</si>
  <si>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</si>
  <si>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</si>
  <si>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</si>
  <si>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</si>
  <si>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</si>
  <si>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</si>
  <si>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</si>
  <si>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</si>
  <si>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</si>
  <si>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</si>
  <si>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</si>
  <si>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</si>
  <si>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</si>
  <si>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</si>
  <si>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</si>
  <si>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</si>
  <si>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</si>
  <si>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</si>
  <si>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</si>
  <si>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</si>
  <si>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</si>
  <si>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</si>
  <si>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</si>
  <si>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</si>
  <si>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</si>
  <si>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</si>
  <si>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</si>
  <si>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</si>
  <si>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</si>
  <si>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</si>
  <si>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</si>
  <si>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</si>
  <si>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</si>
  <si>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</si>
  <si>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</si>
  <si>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</si>
  <si>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</si>
  <si>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</si>
  <si>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</si>
  <si>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</si>
  <si>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</si>
  <si>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</si>
  <si>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</si>
  <si>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</si>
  <si>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</si>
  <si>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</si>
  <si>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</si>
  <si>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</si>
  <si>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</si>
  <si>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</si>
  <si>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</si>
  <si>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</si>
  <si>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</si>
  <si>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</si>
  <si>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</si>
  <si>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</si>
  <si>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</si>
  <si>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</si>
  <si>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</si>
  <si>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</si>
  <si>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</si>
  <si>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</si>
  <si>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</si>
  <si>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</si>
  <si>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</si>
  <si>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</si>
  <si>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</si>
  <si>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</si>
  <si>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</si>
  <si>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</si>
  <si>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</si>
  <si>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</si>
  <si>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</si>
  <si>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</si>
  <si>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</si>
  <si>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</si>
  <si>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</si>
  <si>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</si>
  <si>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</si>
  <si>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</si>
  <si>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</si>
  <si>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</si>
  <si>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</si>
  <si>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</si>
  <si>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</si>
  <si>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</si>
  <si>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</si>
  <si>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</si>
  <si>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</si>
  <si>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</si>
  <si>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</si>
  <si>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</si>
  <si>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</si>
  <si>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</si>
  <si>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</si>
  <si>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</si>
  <si>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</si>
  <si>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</si>
  <si>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</si>
  <si>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</si>
  <si>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</si>
  <si>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</si>
  <si>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</si>
  <si>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</si>
  <si>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</si>
  <si>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</si>
  <si>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</si>
  <si>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</si>
  <si>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</si>
  <si>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</si>
  <si>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</si>
  <si>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</si>
  <si>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</si>
  <si>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</si>
  <si>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</si>
  <si>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</si>
  <si>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</si>
  <si>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</si>
  <si>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</si>
  <si>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</si>
  <si>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</si>
  <si>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</si>
  <si>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</si>
  <si>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</si>
  <si>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</si>
  <si>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</si>
  <si>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</si>
  <si>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</si>
  <si>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</si>
  <si>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</si>
  <si>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</si>
  <si>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</si>
  <si>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</si>
  <si>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</si>
  <si>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</si>
  <si>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</si>
  <si>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</si>
  <si>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</si>
  <si>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</si>
  <si>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</si>
  <si>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</si>
  <si>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</si>
  <si>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</si>
  <si>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</si>
  <si>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</si>
  <si>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</si>
  <si>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</si>
  <si>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</si>
  <si>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</si>
  <si>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</si>
  <si>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</si>
  <si>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</si>
  <si>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</si>
  <si>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</si>
  <si>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</si>
  <si>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</si>
  <si>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</si>
  <si>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</si>
  <si>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</si>
  <si>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</si>
  <si>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</si>
  <si>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</si>
  <si>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</si>
  <si>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</si>
  <si>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</si>
  <si>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</si>
  <si>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</si>
  <si>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</si>
  <si>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</si>
  <si>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</si>
  <si>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</si>
  <si>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</si>
  <si>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</si>
  <si>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</si>
  <si>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</si>
  <si>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</si>
  <si>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</si>
  <si>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</si>
  <si>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</si>
  <si>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</si>
  <si>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</si>
  <si>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</si>
  <si>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</si>
  <si>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</si>
  <si>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</si>
  <si>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</si>
  <si>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</si>
  <si>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</si>
  <si>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</si>
  <si>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</si>
  <si>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</si>
  <si>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</si>
  <si>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</si>
  <si>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</si>
  <si>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</si>
  <si>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</si>
  <si>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</si>
  <si>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</si>
  <si>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</si>
  <si>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</si>
  <si>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</si>
  <si>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</si>
  <si>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</si>
  <si>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</si>
  <si>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</si>
  <si>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</si>
  <si>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</si>
  <si>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</si>
  <si>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</si>
  <si>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</si>
  <si>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</si>
  <si>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</si>
  <si>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</si>
  <si>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</si>
  <si>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</si>
  <si>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</si>
  <si>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</si>
  <si>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</si>
  <si>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</si>
  <si>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</si>
  <si>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</si>
  <si>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</si>
  <si>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</si>
  <si>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</si>
  <si>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</si>
  <si>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</si>
  <si>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</si>
  <si>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</si>
  <si>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</si>
  <si>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</si>
  <si>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</si>
  <si>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</si>
  <si>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</si>
  <si>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</si>
  <si>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</si>
  <si>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</si>
  <si>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</si>
  <si>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</si>
  <si>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</si>
  <si>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</si>
  <si>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</si>
  <si>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</si>
  <si>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</si>
  <si>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</si>
  <si>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</si>
  <si>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</si>
  <si>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</si>
  <si>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</si>
  <si>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</si>
  <si>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</si>
  <si>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</si>
  <si>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</si>
  <si>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</si>
  <si>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</si>
  <si>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</si>
  <si>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</si>
  <si>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</si>
  <si>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</si>
  <si>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</si>
  <si>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</si>
  <si>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</si>
  <si>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</si>
  <si>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</si>
  <si>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</si>
  <si>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</si>
  <si>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</si>
  <si>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</si>
  <si>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</si>
  <si>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</si>
  <si>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</si>
  <si>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</si>
  <si>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</si>
  <si>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</si>
  <si>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</si>
  <si>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</si>
  <si>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</si>
  <si>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</si>
  <si>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</si>
  <si>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</si>
  <si>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</si>
  <si>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</si>
  <si>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</si>
  <si>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</si>
  <si>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</si>
  <si>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</si>
  <si>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</si>
  <si>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</si>
  <si>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</si>
  <si>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</si>
  <si>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</si>
  <si>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</si>
  <si>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</si>
  <si>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</si>
  <si>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</si>
  <si>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</si>
  <si>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</si>
  <si>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</si>
  <si>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</si>
  <si>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</si>
  <si>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</si>
  <si>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</si>
  <si>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</si>
  <si>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</si>
  <si>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</si>
  <si>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</si>
  <si>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</si>
  <si>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IMUNIZACAO DE MADEIRAMENTO PARA COBERTURA UTILIZANDO CUPINICIDA INCOLOR</t>
  </si>
  <si>
    <t>RECOLOCACAO DE RIPAS EM MADEIRAMENTO DE TELHADO, CONSIDERANDO REAPROVEITAMENTO DE MATERIAL</t>
  </si>
  <si>
    <t>RECOLOCACAO DE MADEIRAMENTO DO TELHADO - CAIBROS, CONSIDERANDO REAPROVEITAMENTO DE MATERIAL</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</si>
  <si>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</si>
  <si>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</si>
  <si>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</si>
  <si>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</si>
  <si>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</si>
  <si>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</si>
  <si>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</si>
  <si>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</si>
  <si>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</si>
  <si>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</si>
  <si>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</si>
  <si>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</si>
  <si>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</si>
  <si>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</si>
  <si>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</si>
  <si>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</si>
  <si>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</si>
  <si>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</si>
  <si>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</si>
  <si>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</si>
  <si>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</si>
  <si>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</si>
  <si>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</si>
  <si>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</si>
  <si>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</si>
  <si>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</si>
  <si>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</si>
  <si>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</si>
  <si>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</si>
  <si>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</si>
  <si>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</si>
  <si>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</si>
  <si>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</si>
  <si>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RECOLOCACAO DE TELHAS CERAMICAS TIPO FRANCESA, CONSIDERANDO REAPROVEITAMENTO DE MATERIAL</t>
  </si>
  <si>
    <t>RECOLOCACAO DE TELHAS CERAMICAS TIPO PLAN, CONSIDERANDO REAPROVEITAMENTO DE MATERIAL</t>
  </si>
  <si>
    <t>TELHAMENTO COM TELHA DE CONCRETO DE ENCAIXE, COM ATÉ 2 ÁGUAS, INCLUSO TRANSPORTE VERTICAL.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</si>
  <si>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</si>
  <si>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</si>
  <si>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DE ENCAIXE, TIPO PORTUGUESA, COM MAIS DE 2 ÁGUAS, INCLUSO TRANSPORTE VERTICAL. AF_06/2016</t>
  </si>
  <si>
    <t>TELHAMENTO COM TELHA CERÂMICA CAPA-CANAL, TIPO COLONIAL, COM ATÉ 2 ÁGUAS, INCLUSO TRANSPORTE VERTICAL. AF_06/2016</t>
  </si>
  <si>
    <t>TELHAMENTO COM TELHA CERÂMICA CAPA-CANAL, TIPO COLONIAL, COM MAIS DE 2 ÁGUAS, INCLUSO TRANSPORTE VERTICAL.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</si>
  <si>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</si>
  <si>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</si>
  <si>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</si>
  <si>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AMARRAÇÃO DE TELHAS CERÂMICAS OU DE CONCRETO. AF_06/2016</t>
  </si>
  <si>
    <t>TELHAMENTO COM TELHA CERÂMICA DE ENCAIXE, TIPO FRANCESA, COM ATÉ 2 ÁGUAS, INCLUSO TRANSPORTE VERTICAL. AF_06/2016</t>
  </si>
  <si>
    <t>TELHAMENTO COM TELHA CERÂMICA DE ENCAIXE, TIPO FRANCESA, COM MAIS DE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</si>
  <si>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</si>
  <si>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</si>
  <si>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CERÂMICA CAPA-CANAL, TIPO PLAN,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</si>
  <si>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</si>
  <si>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</si>
  <si>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CERÂMICA CAPA-CANAL, TIPO PAULISTA, COM MAIS DE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</si>
  <si>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</si>
  <si>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</si>
  <si>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ESTRUTURAL DE FIBROCIMENTO E= 6 MM, COM ATÉ 2 ÁGUAS, INCLUSO IÇAMENTO. AF_06/2016</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</si>
  <si>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</si>
  <si>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</si>
  <si>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</si>
  <si>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</si>
  <si>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</si>
  <si>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</si>
  <si>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</si>
  <si>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ESTRUTURA PARA COBERTURA TIPO SHED, EM ALUMINIO ANODIZADO, VAO DE 20M, ESPACAMENTO DAS TESOURAS DE 5M ATE 6,5M</t>
  </si>
  <si>
    <t>73866/8</t>
  </si>
  <si>
    <t>ESTRUTURA PARA COBERTURA TIPO SHED, EM ALUMINIO ANODIZADO, VAO DE 30M, ESPACAMENTO DAS TESOURAS DE 5M ATE 6,5M</t>
  </si>
  <si>
    <t>73866/9</t>
  </si>
  <si>
    <t>ESTRUTURA PARA COBERTURA TIPO SHED, EM ALUMINIO ANODIZADO, VAO DE 40M, ESPACAMENTO DAS TESOURAS DE 5M ATE 6,5M</t>
  </si>
  <si>
    <t>73867/1</t>
  </si>
  <si>
    <t>ESTRUTURA TIPO ESPACIAL EM ALUMINIO ANODIZADO, VAO DE 20M</t>
  </si>
  <si>
    <t>73867/2</t>
  </si>
  <si>
    <t>ESTRUTURA TIPO ESPACIAL EM ALUMINIO ANODIZADO, VAO DE 30M</t>
  </si>
  <si>
    <t>73867/3</t>
  </si>
  <si>
    <t>ESTRUTURA TIPO ESPACIAL EM ALUMINIO ANODIZADO, VAO DE 40M</t>
  </si>
  <si>
    <t>73867/4</t>
  </si>
  <si>
    <t>ESTRUTURA TIPO ESPACIAL EM ALUMINIO ANODIZADO, VAO DE 50M</t>
  </si>
  <si>
    <t>CUMEEIRA EM PERFIL ONDULADO DE ALUMÍNIO</t>
  </si>
  <si>
    <t>TELHAMENTO COM TELHA DE AÇO/ALUMÍNIO E = 0,5 MM, COM ATÉ 2 ÁGUAS, INCLUSO IÇAMENTO. AF_06/2016</t>
  </si>
  <si>
    <t>TELHAMENTO COM TELHA METÁLICA TERMOACÚSTICA E = 30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</si>
  <si>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</si>
  <si>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</si>
  <si>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</si>
  <si>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</si>
  <si>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74045/2</t>
  </si>
  <si>
    <t>CUMEEIRA TIPO SHED PARA TELHA DE FIBROCIMENTO ONDULADA, INCLUSO JUNTAS DE VEDACAO E ACESSORIOS DE FIXACAO</t>
  </si>
  <si>
    <t>CUMEEIRA PARA TELHA DE FIBROCIMENTO ONDULADA E = 6 MM, INCLUSO ACESSÓRIOS DE FIXAÇÃO E IÇAMENTO. AF_06/2016</t>
  </si>
  <si>
    <t>CUMEEIRA PARA TELHA DE FIBROCIMENTO ESTRUTURAL E = 6 MM, INCLUSO ACESSÓRIOS DE FIXAÇÃO E IÇAMENTO. AF_06/2016</t>
  </si>
  <si>
    <t>CALHA DE BEIRAL, SEMICIRCULAR DE PVC, DIAMETRO 125 MM, INCLUINDO CABECEIRAS, EMENDAS, BOCAIS, SUPORTES E VEDAÇÕES, EXCLUINDO CONDUTORES,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</si>
  <si>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</si>
  <si>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</si>
  <si>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INCLUSO TRANSPORTE VERTICAL. AF_06/2016</t>
  </si>
  <si>
    <t>RUFO EM CHAPA DE AÇO GALVANIZADO NÚMERO 24, CORTE DE 25 CM, INCLUSO TRANSPORTE VERTICAL. AF_06/2016</t>
  </si>
  <si>
    <t>RUFO EM FIBROCIMENTO PARA TELHA ONDULADA E = 6 MM, ABA DE 26 CM, INCLUSO TRANSPORTE VERTICAL. AF_06/2016</t>
  </si>
  <si>
    <t>TELHAMENTO COM TELHA ONDULADA DE FIBRA DE VIDRO E = 0,6 MM, PARA TELHADO COM INCLINAÇÃO MAIOR QUE 10°, COM ATÉ 2 ÁGUAS, INCLUSO IÇAMENTO. AF_06/2016</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</si>
  <si>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</si>
  <si>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</si>
  <si>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</si>
  <si>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</si>
  <si>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</si>
  <si>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73970/1</t>
  </si>
  <si>
    <t>ESTRUTURA METALICA EM ACO ESTRUTURAL PERFIL I 12 X 5 1/4</t>
  </si>
  <si>
    <t>73970/2</t>
  </si>
  <si>
    <t>ESTRUTURA METALICA EM ACO ESTRUTURAL PERFIL I 6 X 3 3/8</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</si>
  <si>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</si>
  <si>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</si>
  <si>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</si>
  <si>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</si>
  <si>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TRAMA DE AÇO COMPOSTA POR RIPAS, CAIBROS E TERÇAS PARA TELHADOS DE ATÉ 2 ÁGUAS PARA TELHA DE ENCAIXE DE CERÂMICA OU DE CONCRETO, INCLUSO TRANSPORTE VERTICAL. AF_12/2015</t>
  </si>
  <si>
    <t>TRAMA DE AÇO COMPOSTA POR RIPAS E CAIBROS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</si>
  <si>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</si>
  <si>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</si>
  <si>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</si>
  <si>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</si>
  <si>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</si>
  <si>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</si>
  <si>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</si>
  <si>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</si>
  <si>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</si>
  <si>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RIPAS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</si>
  <si>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</si>
  <si>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</si>
  <si>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</si>
  <si>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</si>
  <si>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</si>
  <si>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</si>
  <si>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</si>
  <si>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</si>
  <si>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</si>
  <si>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</si>
  <si>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</si>
  <si>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</si>
  <si>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</si>
  <si>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</si>
  <si>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</si>
  <si>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</si>
  <si>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</si>
  <si>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</si>
  <si>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</si>
  <si>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</si>
  <si>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</si>
  <si>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</si>
  <si>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</si>
  <si>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TELHAMENTO COM TELHA DE ENCAIXE, TIPO FRANCESA DE VIDRO, COM ATÉ 2 ÁGUAS, INCLUSO TRANSPORTE VERTICAL. AF_06/2016</t>
  </si>
  <si>
    <t>73891/1</t>
  </si>
  <si>
    <t>ESGOTAMENTO COM MOTO-BOMBA AUTOESCOVANTE</t>
  </si>
  <si>
    <t>73882/1</t>
  </si>
  <si>
    <t>CALHA EM CONCRETO SIMPLES, EM MEIA CANA, DIAMETRO 200 MM</t>
  </si>
  <si>
    <t>73882/5</t>
  </si>
  <si>
    <t>CALHA EM CONCRETO SIMPLES, EM MEIA CANA DE CONCRETO, DIAMETRO 600 MM</t>
  </si>
  <si>
    <t>73816/1</t>
  </si>
  <si>
    <t>EXECUCAO DE DRENO COM TUBOS DE PVC CORRUGADO FLEXIVEL PERFURADO - DN 100</t>
  </si>
  <si>
    <t>73816/2</t>
  </si>
  <si>
    <t>EXECUCAO DE DRENO VERTICAL COM PEDRISCO, DIAMETRO 200MM</t>
  </si>
  <si>
    <t>73881/1</t>
  </si>
  <si>
    <t>EXECUCAO DE DRENO COM MANTA GEOTEXTIL 200 G/M2</t>
  </si>
  <si>
    <t>73881/3</t>
  </si>
  <si>
    <t>EXECUCAO DE DRENO COM MANTA GEOTEXTIL 400 G/M2</t>
  </si>
  <si>
    <t>73883/1</t>
  </si>
  <si>
    <t>EXECUCAO DE DRENO FRANCES COM AREIA MEDIA</t>
  </si>
  <si>
    <t>M3</t>
  </si>
  <si>
    <t>73883/2</t>
  </si>
  <si>
    <t>EXECUCAO DE DRENO FRANCES COM BRITA NUM 2</t>
  </si>
  <si>
    <t>73883/3</t>
  </si>
  <si>
    <t>EXECUCAO DE DRENO FRANCES COM CASCALHO</t>
  </si>
  <si>
    <t>73902/1</t>
  </si>
  <si>
    <t>CAMADA DRENANTE COM BRITA NUM 3</t>
  </si>
  <si>
    <t>73968/1</t>
  </si>
  <si>
    <t>MANTA IMPERMEABILIZANTE A BASE DE ASFALTO - FORNECIMENTO E INSTALACAO</t>
  </si>
  <si>
    <t>73969/1</t>
  </si>
  <si>
    <t>EXECUCAO DE DRENOS DE CHORUME EM TUBOS DRENANTES DE CONCRETO, DIAM=200MM, ENVOLTOS EM BRITA E GEOTEXTIL</t>
  </si>
  <si>
    <t>74017/1</t>
  </si>
  <si>
    <t>EXECUCAO DE DRENOS DE CHORUME EM TUBOS DRENANTES, PVC, DIAM=100 MM, ENVOLTOS EM BRITA E GEOTEXTIL</t>
  </si>
  <si>
    <t>74017/2</t>
  </si>
  <si>
    <t>EXECUCAO DE DRENOS DE CHORUME EM TUBOS DRENANTES, PVC, DIAM=150 MM, ENVOLTOS EM BRITA E GEOTEXTIL</t>
  </si>
  <si>
    <t>75029/1</t>
  </si>
  <si>
    <t>TUBO PVC CORRUGADO RIGIDO PERFURADO DN 150 PARA DRENAGEM - FORNECIMENTO E INSTALACAO</t>
  </si>
  <si>
    <t>TUBO PVC CORRUGADO PERFURADO 100 MM C/ JUNTA ELASTICA PARA DRENAGEM.</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</si>
  <si>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</si>
  <si>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</si>
  <si>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EXECUCAO DE DRENO PROFUNDO, CORTE EM SOLO, COM TUBO POROSO D=0,20M</t>
  </si>
  <si>
    <t>EXECUCAO DE DRENO CEGO</t>
  </si>
  <si>
    <t>EXECUCAO DE DRENO DE TUBO DE CONRETO SIMPLES POROSO D=0,20 M (0,5MX0,5M)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</si>
  <si>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</si>
  <si>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</si>
  <si>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</si>
  <si>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</si>
  <si>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</si>
  <si>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</si>
  <si>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</si>
  <si>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</si>
  <si>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</si>
  <si>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</si>
  <si>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</si>
  <si>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</si>
  <si>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</si>
  <si>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</si>
  <si>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</si>
  <si>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FORNECIMENTO/INSTALACAO DE MANTA BIDIM RT-31</t>
  </si>
  <si>
    <t>FORNECIMENTO/INSTALACAO DE MANTA BIDIM RT-10</t>
  </si>
  <si>
    <t>FORNECIMENTO E LANCAMENTO DE PEDRA DE MAO</t>
  </si>
  <si>
    <t>ENROCAMENTO COM PEDRA ARGAMASSADA TRAÇO 1:4 COM PEDRA DE MÃO</t>
  </si>
  <si>
    <t>ENROCAMENTO MANUAL, SEM ARRUMACAO DO MATERIAL</t>
  </si>
  <si>
    <t>ENROCAMENTO MANUAL, COM ARRUMACAO DO MATERIAL</t>
  </si>
  <si>
    <t>73890/1</t>
  </si>
  <si>
    <t>ENSECADEIRA DE MADEIRA COM PAREDE SIMPLES</t>
  </si>
  <si>
    <t>73890/2</t>
  </si>
  <si>
    <t>ENSECADEIRA DE MADEIRA COM PAREDE DUPLA</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</si>
  <si>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</si>
  <si>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</si>
  <si>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</si>
  <si>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</si>
  <si>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</si>
  <si>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</si>
  <si>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</si>
  <si>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</si>
  <si>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</si>
  <si>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</si>
  <si>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</si>
  <si>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</si>
  <si>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</si>
  <si>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</si>
  <si>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</si>
  <si>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</si>
  <si>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73843/1</t>
  </si>
  <si>
    <t>MURO DE ARRIMO DE CONCRETO CICLOPICO COM 30% DE PEDRA DE MAO</t>
  </si>
  <si>
    <t>73844/1</t>
  </si>
  <si>
    <t>MURO DE ARRIMO DE ALVENARIA DE PEDRA ARGAMASSADA</t>
  </si>
  <si>
    <t>73844/2</t>
  </si>
  <si>
    <t>MURO DE ARRIMO DE ALVENARIA DE TIJOLOS</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</si>
  <si>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</si>
  <si>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</si>
  <si>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</si>
  <si>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</si>
  <si>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</si>
  <si>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</si>
  <si>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</si>
  <si>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</si>
  <si>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</si>
  <si>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</si>
  <si>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</si>
  <si>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</si>
  <si>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</si>
  <si>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</si>
  <si>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</si>
  <si>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</si>
  <si>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</si>
  <si>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</si>
  <si>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</si>
  <si>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</si>
  <si>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</si>
  <si>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</si>
  <si>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</si>
  <si>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</si>
  <si>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</si>
  <si>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</si>
  <si>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</si>
  <si>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</si>
  <si>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</si>
  <si>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</si>
  <si>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</si>
  <si>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</si>
  <si>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</si>
  <si>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</si>
  <si>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</si>
  <si>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</si>
  <si>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</si>
  <si>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</si>
  <si>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</si>
  <si>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</si>
  <si>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</si>
  <si>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</si>
  <si>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</si>
  <si>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</si>
  <si>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</si>
  <si>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</si>
  <si>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</si>
  <si>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</si>
  <si>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</si>
  <si>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</si>
  <si>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</si>
  <si>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</si>
  <si>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</si>
  <si>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</si>
  <si>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</si>
  <si>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</si>
  <si>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</si>
  <si>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DISSIPADOR DE ENERGIA EM PEDRA ARGAMASSADA ESPESSURA 6CM INCL MATERIAIS E COLOCACAO MEDIDO P/ VOLUME DE PEDRA ARGAMASSADA</t>
  </si>
  <si>
    <t>73799/1</t>
  </si>
  <si>
    <t>GRELHA EM FERRO FUNDIDO SIMPLES COM REQUADRO, CARGA MÁXIMA 12,5 T,  300 X 1000 MM, E = 15 MM, FORNECIDA E ASSENTADA COM ARGAMASSA 1:4 CIMENTO:AREIA.</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</si>
  <si>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</si>
  <si>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</si>
  <si>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</si>
  <si>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</si>
  <si>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</si>
  <si>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</si>
  <si>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</si>
  <si>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</si>
  <si>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</si>
  <si>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</si>
  <si>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</si>
  <si>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</si>
  <si>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</si>
  <si>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</si>
  <si>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</si>
  <si>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</si>
  <si>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</si>
  <si>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</si>
  <si>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73856/10</t>
  </si>
  <si>
    <t>BOCA PARA BUEIRO DUPLOTUBULAR, DIAMETRO =1,20M, EM CONCRETO CICLOPICO, INCLUINDO FORMAS, ESCAVACAO, REATERRO E MATERIAIS, EXCLUINDO MATERIAL REATERRO JAZIDA E TRANSPORTE.</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</si>
  <si>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</si>
  <si>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</si>
  <si>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</si>
  <si>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</si>
  <si>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</si>
  <si>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</si>
  <si>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</si>
  <si>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</si>
  <si>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</si>
  <si>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</si>
  <si>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73963/1</t>
  </si>
  <si>
    <t>POCO DE VISITA PARA REDE DE ESG. SANIT., EM ANEIS DE CONCRETO, DIÂMETRO = 60CM, PROF=80CM, INCLUINDO DEGRAU,  EXCLUINDO TAMPAO FERRO FUNDIDO.</t>
  </si>
  <si>
    <t>73963/2</t>
  </si>
  <si>
    <t>POCO DE VISITA PARA REDE DE ESG. SANIT., EM ANEIS DE CONCRETO, DIÂMETRO = 60CM, PROF = 100CM, EXCLUINDO TAMPAO FERRO FUNDIDO.</t>
  </si>
  <si>
    <t>73963/3</t>
  </si>
  <si>
    <t>POCO DE VISITA PARA REDE DE ESG. SANIT., EM ANEIS DE CONCRETO, DIÂMETRO = 60CM, PROF = 60CM, INCLUINDO DEGRAU,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</si>
  <si>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</si>
  <si>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</si>
  <si>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</si>
  <si>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</si>
  <si>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</si>
  <si>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</si>
  <si>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</si>
  <si>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</si>
  <si>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</si>
  <si>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</si>
  <si>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</si>
  <si>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</si>
  <si>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</si>
  <si>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</si>
  <si>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</si>
  <si>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</si>
  <si>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</si>
  <si>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</si>
  <si>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</si>
  <si>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</si>
  <si>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</si>
  <si>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</si>
  <si>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</si>
  <si>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</si>
  <si>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</si>
  <si>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</si>
  <si>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</si>
  <si>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</si>
  <si>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</si>
  <si>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</si>
  <si>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</si>
  <si>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</si>
  <si>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</si>
  <si>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</si>
  <si>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</si>
  <si>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</si>
  <si>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</si>
  <si>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</si>
  <si>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</si>
  <si>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</si>
  <si>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</si>
  <si>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</si>
  <si>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</si>
  <si>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</si>
  <si>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</si>
  <si>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</si>
  <si>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</si>
  <si>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</si>
  <si>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</si>
  <si>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</si>
  <si>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</si>
  <si>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</si>
  <si>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</si>
  <si>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</si>
  <si>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</si>
  <si>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</si>
  <si>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</si>
  <si>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</si>
  <si>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</si>
  <si>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</si>
  <si>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</si>
  <si>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</si>
  <si>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</si>
  <si>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</si>
  <si>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</si>
  <si>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</si>
  <si>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</si>
  <si>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</si>
  <si>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</si>
  <si>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</si>
  <si>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</si>
  <si>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</si>
  <si>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</si>
  <si>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</si>
  <si>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</si>
  <si>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</si>
  <si>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</si>
  <si>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</si>
  <si>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</si>
  <si>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</si>
  <si>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</si>
  <si>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</si>
  <si>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</si>
  <si>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</si>
  <si>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</si>
  <si>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</si>
  <si>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</si>
  <si>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</si>
  <si>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</si>
  <si>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</si>
  <si>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</si>
  <si>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</si>
  <si>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</si>
  <si>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</si>
  <si>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</si>
  <si>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</si>
  <si>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</si>
  <si>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</si>
  <si>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</si>
  <si>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</si>
  <si>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</si>
  <si>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</si>
  <si>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</si>
  <si>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</si>
  <si>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74162/1</t>
  </si>
  <si>
    <t>CAIXA DE CONCRETO, ALTURA = 1,00 METRO, DIAMETRO REGISTRO &lt; 150 MM</t>
  </si>
  <si>
    <t>74206/1</t>
  </si>
  <si>
    <t>CAIXA COLETORA, 1,20X1,20X1,50M, COM FUNDO E TAMPA DE CONCRETO E PAREDES EM ALVENARIA</t>
  </si>
  <si>
    <t>74206/2</t>
  </si>
  <si>
    <t>CAIXA COLETORA, 0,25 X 0,85 X 1,00 M, COM FUNDO E PAREDES EM ALVENARIA</t>
  </si>
  <si>
    <t>74212/1</t>
  </si>
  <si>
    <t>POCO DE VISITA PARA REDE DE ESGOTO SANITARIO, EM ALVENARIA, DIAMETRO = 60 CM, PROF 160 CM, INCLUINDO TAMPAO FERRO FUNDIDO</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</si>
  <si>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</si>
  <si>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</si>
  <si>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</si>
  <si>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</si>
  <si>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74224/1</t>
  </si>
  <si>
    <t>POCO DE VISITA PARA DRENAGEM PLUVIAL, EM CONCRETO ESTRUTURAL, DIMENSOES INTERNAS DE 90X150X80CM (LARGXCOMPXALT), PARA REDE DE 600 MM, EXCLUSOS TAMPAO E CHAMINE.</t>
  </si>
  <si>
    <t>ASSENTAMENTO TAMPAO FERRO FUNDIDO (FOFO), 30 X 90 CM PARA CAIXA DE RALO, C/ ARG CIM/AREIA 1:4 EM VOLUME, EXCLUSIVE TAMPAO.</t>
  </si>
  <si>
    <t>BOCA DE LOBO EM ALVENARIA TIJOLO MACICO, REVESTIDA C/ ARGAMASSA DE CIMENTO E AREIA 1:3, SOBRE LASTRO DE CONCRETO 10CM E TAMPA DE CONCRETO ARMADO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</si>
  <si>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</si>
  <si>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</si>
  <si>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</si>
  <si>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</si>
  <si>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</si>
  <si>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</si>
  <si>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</si>
  <si>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</si>
  <si>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CIMENTO/AREIA 1:4 - FORNECIMENTO E INSTALAÇÃO</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</si>
  <si>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</si>
  <si>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</si>
  <si>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</si>
  <si>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</si>
  <si>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</si>
  <si>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</si>
  <si>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</si>
  <si>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</si>
  <si>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</si>
  <si>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</si>
  <si>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</si>
  <si>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</si>
  <si>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</si>
  <si>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</si>
  <si>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</si>
  <si>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</si>
  <si>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</si>
  <si>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</si>
  <si>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</si>
  <si>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</si>
  <si>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</si>
  <si>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</si>
  <si>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</si>
  <si>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</si>
  <si>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</si>
  <si>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</si>
  <si>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</si>
  <si>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</si>
  <si>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</si>
  <si>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</si>
  <si>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</si>
  <si>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</si>
  <si>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</si>
  <si>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</si>
  <si>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</si>
  <si>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</si>
  <si>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</si>
  <si>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</si>
  <si>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</si>
  <si>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</si>
  <si>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</si>
  <si>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</si>
  <si>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M A 3,0 M, LARGURA MENOR QUE 1,5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</si>
  <si>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</si>
  <si>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</si>
  <si>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</si>
  <si>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</si>
  <si>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</si>
  <si>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</si>
  <si>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</si>
  <si>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</si>
  <si>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</si>
  <si>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73877/1</t>
  </si>
  <si>
    <t>ESCORAMENTO DE VALAS COM PRANCHOES METALICOS - AREA CRAVADA</t>
  </si>
  <si>
    <t>73877/2</t>
  </si>
  <si>
    <t>ESCORAMENTO DE VALAS COM PRANCHOES METALICOS - AREA NAO CRAVADA</t>
  </si>
  <si>
    <t>ESCORAMENTO CONTINUO DE VALAS, MISTO, COM PERFIL I DE 8"</t>
  </si>
  <si>
    <t>ESCORAMENTO FORMAS ATE H = 3,30M, COM MADEIRA DE 3A QUALIDADE, NAO APARELHADA, APROVEITAMENTO TABUAS 3X E PRUMOS 4X.</t>
  </si>
  <si>
    <t>ESCORAMENTO FORMAS DE H=3,30 A 3,50 M, COM MADEIRA 3A QUALIDADE, NAO APARELHADA, APROVEITAMENTO TABUAS 3X E PRUMOS 4X</t>
  </si>
  <si>
    <t>ESCORAMENTO FORMAS H=3,50 A 4,00 M, COM MADEIRA DE 3A QUALIDADE, NAO APARELHADA, APROVEITAMENTO TABUAS 3X E PRUMOS 4X.</t>
  </si>
  <si>
    <t>RECOLOCACAO DE FOLHAS DE PORTA DE PASSAGEM OU JANELA, CONSIDERANDO REAPROVEITAMENTO DO MATERIAL</t>
  </si>
  <si>
    <t>73910/8</t>
  </si>
  <si>
    <t>PORTA DE MADEIRA COMPENSADA LISA PARA PINTURA, 120X210X3,5CM, 2 FOLHAS, INCLUSO ADUELA 2A, ALIZAR 2A E DOBRADICAS</t>
  </si>
  <si>
    <t>73910/9</t>
  </si>
  <si>
    <t>PORTA DE MADEIRA COMPENSADA LISA PARA CERA OU VERNIZ, 120X210X3,5CM, 2 FOLHAS, INCLUSO ADUELA 1A, ALIZAR 1A E DOBRADICAS COM ANEL</t>
  </si>
  <si>
    <t>ALCAPAO EM COMPENSADO DE MADEIRA CEDRO/VIROLA, 60X60X2CM, COM MARCO 7X3CM, ALIZAR DE 2A, DOBRADICAS EM LATAO CROMADO E TARJETA CROMADA</t>
  </si>
  <si>
    <t>PORTA MADEIRA 1A CORRER P/VIDRO 30MM/ GUARNICAO 15CM/ALIZAR</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</si>
  <si>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</si>
  <si>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</si>
  <si>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</si>
  <si>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</si>
  <si>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</si>
  <si>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60X210CM, FIXAÇÃO COM ARGAMASSA - SOMENTE INSTALAÇÃO. AF_08/2015_P</t>
  </si>
  <si>
    <t>ADUELA / MARCO / BATENTE PARA PORTA DE 70X210CM, FIXAÇÃO COM ARGAMASSA, PADRÃO MÉDIO - FORNECIMENTO E INSTALAÇÃO. AF_08/2015_P</t>
  </si>
  <si>
    <t>ADUELA / MARCO / BATENTE PARA PORTA DE 70X210CM, FIXAÇÃO COM ARGAMASSA - SOMENTE INSTALAÇÃO. AF_08/2015_P</t>
  </si>
  <si>
    <t>ADUELA / MARCO / BATENTE PARA PORTA DE 80X210CM, FIXAÇÃO COM ARGAMASSA, PADRÃO MÉDIO - FORNECIMENTO E INSTALAÇÃO. AF_08/2015_P</t>
  </si>
  <si>
    <t>ADUELA / MARCO / BATENTE PARA PORTA DE 80X210CM, FIXAÇÃO COM ARGAMASSA - SOMENTE INSTALAÇÃO. AF_08/2015_P</t>
  </si>
  <si>
    <t>ADUELA / MARCO / BATENTE PARA PORTA DE 90X210CM, FIXAÇÃO COM ARGAMASSA, PADRÃO MÉDIO - FORNECIMENTO E INSTALAÇÃO. AF_08/2015_P</t>
  </si>
  <si>
    <t>ADUELA / MARCO / BATENTE PARA PORTA DE 90X210CM, FIXAÇÃO COM ARGAMASSA - SOMENTE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</si>
  <si>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</si>
  <si>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</si>
  <si>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</si>
  <si>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</si>
  <si>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</si>
  <si>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</si>
  <si>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</si>
  <si>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</si>
  <si>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</si>
  <si>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</si>
  <si>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</si>
  <si>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</si>
  <si>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</si>
  <si>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</si>
  <si>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</si>
  <si>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</si>
  <si>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</si>
  <si>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</si>
  <si>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</si>
  <si>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</si>
  <si>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</si>
  <si>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</si>
  <si>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</si>
  <si>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</si>
  <si>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</si>
  <si>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</si>
  <si>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</si>
  <si>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</si>
  <si>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</si>
  <si>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</si>
  <si>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</si>
  <si>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</si>
  <si>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</si>
  <si>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</si>
  <si>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</si>
  <si>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</si>
  <si>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</si>
  <si>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</si>
  <si>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</si>
  <si>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</si>
  <si>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</si>
  <si>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</si>
  <si>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</si>
  <si>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</si>
  <si>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</si>
  <si>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</si>
  <si>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</si>
  <si>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</si>
  <si>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</si>
  <si>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</si>
  <si>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</si>
  <si>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</si>
  <si>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</si>
  <si>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</si>
  <si>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</si>
  <si>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</si>
  <si>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</si>
  <si>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</si>
  <si>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</si>
  <si>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</si>
  <si>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</si>
  <si>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</si>
  <si>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</si>
  <si>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</si>
  <si>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</si>
  <si>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</si>
  <si>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</si>
  <si>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</si>
  <si>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</si>
  <si>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73813/1</t>
  </si>
  <si>
    <t>JANELA DE MADEIRA ALMOFADADA 1A, 1,5X1,5M, DE ABRIR, INCLUSO GUARNICOES E DOBRADICAS</t>
  </si>
  <si>
    <t>JANELA DE MADEIRA TIPO GUILHOTINA, DE ABRIR , INCLUSAS GUARNICOES SEM FERRAGENS</t>
  </si>
  <si>
    <t>JANELA DE MADEIRA TIPO VENEZIANA. DE ABRIR, INCLUSAS GUARNICOES E FERRAGENS</t>
  </si>
  <si>
    <t>JANELA DE MADEIRA TIPO VENEZIANA/VIDRO, DE ABRIR, INCLUSAS GUARNICOES SEM FERRAGENS</t>
  </si>
  <si>
    <t>JANELA DE MADEIRA ALMOFADADA, DE ABRIR, INCLUSAS GUARNICOES SEM FERRAGENS</t>
  </si>
  <si>
    <t>JANELA DE MADEIRA TIPO VENEZIANA/GUILHOTINA, DE ABRIR, INCLUSAS GUARNICOES SEM FERRAGENS</t>
  </si>
  <si>
    <t>CAIXA MADEIRA 57X43CM COM GUARNICAO 13CM P/ FECHAMENTO DE AR CONDICIONAL</t>
  </si>
  <si>
    <t>73933/1</t>
  </si>
  <si>
    <t>PORTA DE FERRO, DE ABRIR, TIPO GRADE COM CHAPA, 87X210CM, COM GUARNICOES</t>
  </si>
  <si>
    <t>73933/3</t>
  </si>
  <si>
    <t>PORTA DE FERRO TIPO VENEZIANA, DE ABRIR, SEM BANDEIRA SEM FERRAGENS</t>
  </si>
  <si>
    <t>73933/4</t>
  </si>
  <si>
    <t>PORTA DE FERRO DE ABRIR TIPO BARRA CHATA, COM REQUADRO E GUARNICAO COMPLETA</t>
  </si>
  <si>
    <t>74073/1</t>
  </si>
  <si>
    <t>ALCAPAO EM FERRO 60X60CM, INCLUSO FERRAGENS</t>
  </si>
  <si>
    <t>74073/2</t>
  </si>
  <si>
    <t>ALCAPAO EM FERRO 70X70CM, INCLUSO FERRAGENS</t>
  </si>
  <si>
    <t>74136/1</t>
  </si>
  <si>
    <t>PORTA DE ACO DE ENROLAR TIPO GRADE, CHAPA 16</t>
  </si>
  <si>
    <t>74136/2</t>
  </si>
  <si>
    <t>PORTA DE ACO CHAPA 24, DE ENROLAR, VAZADA TIJOLINHO OU EQUIVALENTE COM RETANGULO OU CIRCULO, ACABAMENTO GALVANIZADO NATURAL</t>
  </si>
  <si>
    <t>74136/3</t>
  </si>
  <si>
    <t>PORTA DE ACO CHAPA 24, DE ENROLAR, RAIADA, LARGA COM ACABAMENTO GALVANIZADO NATURAL</t>
  </si>
  <si>
    <t>BATENTE FERRO 1X1/8"</t>
  </si>
  <si>
    <t>JANELA DE AÇO BASCULANTE, FIXAÇÃO COM ARGAMASSA, SEM VIDROS, PADRONIZADA.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</si>
  <si>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</si>
  <si>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</si>
  <si>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</si>
  <si>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</si>
  <si>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</si>
  <si>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</si>
  <si>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</si>
  <si>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73932/1</t>
  </si>
  <si>
    <t>GRADE DE FERRO EM BARRA CHATA 3/16"</t>
  </si>
  <si>
    <t>GUARDA-CORPO EM TUBO DE ACO GALVANIZADO 1 1/2"</t>
  </si>
  <si>
    <t>74195/1</t>
  </si>
  <si>
    <t>GUARDA-CORPO  COM CORRIMAO EM FERRO BARRA CHATA 3/16"</t>
  </si>
  <si>
    <t>ESCADA TIPO MARINHEIRO EM ACO CA-50 9,52MM INCLUSO PINTURA COM FUNDO ANTICORROSIVO TIPO ZARCAO</t>
  </si>
  <si>
    <t>CORRIMAO EM MADEIRA 1A 2,5X30CM</t>
  </si>
  <si>
    <t>74072/1</t>
  </si>
  <si>
    <t>CORRIMAO EM TUBO ACO GALVANIZADO 3/4" COM BRACADEIRA</t>
  </si>
  <si>
    <t>74072/2</t>
  </si>
  <si>
    <t>CORRIMAO EM TUBO ACO GALVANIZADO 2 1/2" COM BRACADEIRA</t>
  </si>
  <si>
    <t>74072/3</t>
  </si>
  <si>
    <t>CORRIMAO EM TUBO ACO GALVANIZADO 1 1/4" COM BRACADEIRA</t>
  </si>
  <si>
    <t>74194/1</t>
  </si>
  <si>
    <t>ESCADA TIPO MARINHEIRO EM TUBO ACO GALVANIZADO 1 1/2" 5 DEGRAUS</t>
  </si>
  <si>
    <t>GUARDA-CORPO COM CORRIMAO EM TUBO DE ACO GALVANIZADO 1 1/2"</t>
  </si>
  <si>
    <t>GUARDA-CORPO COM CORRIMAO EM TUBO DE ACO GALVANIZADO 3/4"</t>
  </si>
  <si>
    <t>PORTA DE CORRER EM ALUMINIO, COM DUAS FOLHAS PARA VIDRO, INCLUSO VIDRO LISO INCOLOR, FECHADURA E PUXADOR, SEM GUARNICAO/ALIZAR/VISTA</t>
  </si>
  <si>
    <t>PORTA CORTA-FOGO 90X210X4CM - FORNECIMENTO E INSTALAÇÃO. AF_08/2015</t>
  </si>
  <si>
    <t>PORTA DE ALUMÍNIO DE ABRIR COM LAMBRI, COM GUARNIÇÃO, FIXAÇÃO COM PARAFUSOS - FORNECIMENTO E INSTALAÇÃO. AF_08/2015</t>
  </si>
  <si>
    <t>PORTA EM ALUMÍNIO DE ABRIR TIPO VENEZIANA COM GUARNIÇÃO, FIXAÇÃO COM PARAFUSOS - FORNECIMENTO E INSTALAÇÃO. AF_08/2015</t>
  </si>
  <si>
    <t>PORTA DE ALUMÍNIO DE ABRIR PARA VIDRO SEM GUARNIÇÃO, 87X210CM, FIXAÇÃO COM PARAFUSOS, INCLUSIVE VIDROS - FORNECIMENTO E INSTALAÇÃO. AF_08/2015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</si>
  <si>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</si>
  <si>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</si>
  <si>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</si>
  <si>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</si>
  <si>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</si>
  <si>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</si>
  <si>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</si>
  <si>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</si>
  <si>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GRADIL DE ALUMINIO ANODIZADO TIPO BARRA CHATA</t>
  </si>
  <si>
    <t>73736/1</t>
  </si>
  <si>
    <t>DOBRADICA TIPO VAI E VEM EM LATAO POLIDO 3"</t>
  </si>
  <si>
    <t>JOGO DE FERRAGENS CROMADAS PARA PORTA DE VIDRO TEMPERADO, UMA FOLHA COMPOSTO DE DOBRADICAS SUPERIOR E INFERIOR, TRINCO, FECHADURA, CONTRA FECHADURA COM CAPUCHINHO SEM MOLA E PUXADOR</t>
  </si>
  <si>
    <t>MOLA HIDRAULICA DE PISO PARA PORTA DE VIDRO TEMPERADO</t>
  </si>
  <si>
    <t>PUXADOR CENTRAL PARA ESQUADRIA DE ALUMINIO</t>
  </si>
  <si>
    <t>CREMONA EM LATAO CROMADO OU POLIDO, COMPLETA, COM VARA H=1,50M</t>
  </si>
  <si>
    <t>74046/2</t>
  </si>
  <si>
    <t>TARJETA TIPO LIVRE/OCUPADO PARA PORTA DE BANHEIRO</t>
  </si>
  <si>
    <t>74047/2</t>
  </si>
  <si>
    <t>DOBRADICA EM ACO/FERRO, 3" X 21/2", E=1,9 A 2 MM, SEM ANEL, CROMADO OU ZINCADO, TAMPA BOLA, COM PARAFUSOS</t>
  </si>
  <si>
    <t>74084/1</t>
  </si>
  <si>
    <t>PORTA CADEADO ZINCADO OXIDADO PRETO COM CADEADO DE ACO INOX, LARGURA DE *50* MM</t>
  </si>
  <si>
    <t>FECHO EMBUTIR TIPO UNHA 40CM C/COLOCACAO</t>
  </si>
  <si>
    <t>FECHO EMBUTIR TIPO UNHA 22CM C/COLOCACAO</t>
  </si>
  <si>
    <t>VIDRO LISO COMUM TRANSPARENTE, ESPESSURA 3MM</t>
  </si>
  <si>
    <t>VIDRO LISO COMUM TRANSPARENTE, ESPESSURA 4MM</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</si>
  <si>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</si>
  <si>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</si>
  <si>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</si>
  <si>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VIDRO FANTASIA TIPO CANELADO, ESPESSURA 4MM</t>
  </si>
  <si>
    <t>VIDRO ARAMADO, ESPESSURA 7MM</t>
  </si>
  <si>
    <t>73838/1</t>
  </si>
  <si>
    <t>PORTA DE VIDRO TEMPERADO, 0,9X2,10M, ESPESSURA 10MM, INCLUSIVE ACESSORIOS</t>
  </si>
  <si>
    <t>74125/1</t>
  </si>
  <si>
    <t>ESPELHO CRISTAL ESPESSURA 4MM, COM MOLDURA DE MADEIRA</t>
  </si>
  <si>
    <t>74125/2</t>
  </si>
  <si>
    <t>ESPELHO CRISTAL ESPESSURA 4MM, COM MOLDURA EM ALUMINIO E COMPENSADO 6MM PLASTIFICADO COLADO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</si>
  <si>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</si>
  <si>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</si>
  <si>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</si>
  <si>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</si>
  <si>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</si>
  <si>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</si>
  <si>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PORTAO DE FERRO EM CHAPA GALVANIZADA PLANA 14 GSG</t>
  </si>
  <si>
    <t>74100/1</t>
  </si>
  <si>
    <t>PORTAO DE FERRO COM VARA 1/2", COM REQUADRO</t>
  </si>
  <si>
    <t>74238/2</t>
  </si>
  <si>
    <t>PORTAO EM TELA ARAME GALVANIZADO N.12 MALHA 2" E MOLDURA EM TUBOS DE ACO COM DUAS FOLHAS DE ABRIR, INCLUSO FERRAGENS</t>
  </si>
  <si>
    <t>PORTAO EM TUBO DE ACO GALVANIZADO DIN 2440/NBR 5580, PAINEL UNICO, DIMENSOES 1,0X1,6M, INCLUSIVE CADEADO</t>
  </si>
  <si>
    <t>PORTAO EM TUBO DE ACO GALVANIZADO DIN 2440/NBR 5580, PAINEL UNICO, DIMENSOES 4,0X1,2M, INCLUSIVE CADEADO</t>
  </si>
  <si>
    <t>CAIXILHO FIXO, DE ALUMINIO, PARA VIDRO</t>
  </si>
  <si>
    <t>CAIXILHO FIXO, DE ALUMINIO, COM TELA DE METAL FIO 12 MALHA 3X3CM</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</si>
  <si>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</si>
  <si>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</si>
  <si>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</si>
  <si>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</si>
  <si>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</si>
  <si>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</si>
  <si>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</si>
  <si>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</si>
  <si>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</si>
  <si>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</si>
  <si>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</si>
  <si>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</si>
  <si>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</si>
  <si>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</si>
  <si>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</si>
  <si>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73908/1</t>
  </si>
  <si>
    <t>CANTONEIRA DE ALUMINIO 2"X2", PARA PROTECAO DE QUINA DE PAREDE</t>
  </si>
  <si>
    <t>73908/2</t>
  </si>
  <si>
    <t>CANTONEIRA DE ALUMINIO 1"X1, PARA PROTECAO DE QUINA DE PAREDE</t>
  </si>
  <si>
    <t>CANTONEIRA DE MADEIRA 3,0X3,0X1,0CM</t>
  </si>
  <si>
    <t>CANTONEIRA DE MADEIRA COM LAMINADO MELAMINICO FOSCO 3,0X3,0X1,0CM</t>
  </si>
  <si>
    <t>ESCAVACAO MANUAL CAMPO ABERTO P/TUBULAO - FUSTE E/OU BASE (PARA TODAS AS PROFUNDIDADES)</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</si>
  <si>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</si>
  <si>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</si>
  <si>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</si>
  <si>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</si>
  <si>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</si>
  <si>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</si>
  <si>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</si>
  <si>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</si>
  <si>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</si>
  <si>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</si>
  <si>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</si>
  <si>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</si>
  <si>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</si>
  <si>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</si>
  <si>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</si>
  <si>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</si>
  <si>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</si>
  <si>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</si>
  <si>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</si>
  <si>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</si>
  <si>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</si>
  <si>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</si>
  <si>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</si>
  <si>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</si>
  <si>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</si>
  <si>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</si>
  <si>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</si>
  <si>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</si>
  <si>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</si>
  <si>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</si>
  <si>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</si>
  <si>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</si>
  <si>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</si>
  <si>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</si>
  <si>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</si>
  <si>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</si>
  <si>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</si>
  <si>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</si>
  <si>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</si>
  <si>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</si>
  <si>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</si>
  <si>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</si>
  <si>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</si>
  <si>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</si>
  <si>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</si>
  <si>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</si>
  <si>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</si>
  <si>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</si>
  <si>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</si>
  <si>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</si>
  <si>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</si>
  <si>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</si>
  <si>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</si>
  <si>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</si>
  <si>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</si>
  <si>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</si>
  <si>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</si>
  <si>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</si>
  <si>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</si>
  <si>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</si>
  <si>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</si>
  <si>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</si>
  <si>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</si>
  <si>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</si>
  <si>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</si>
  <si>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</si>
  <si>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</si>
  <si>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</si>
  <si>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</si>
  <si>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</si>
  <si>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</si>
  <si>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</si>
  <si>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</si>
  <si>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</si>
  <si>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</si>
  <si>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</si>
  <si>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</si>
  <si>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</si>
  <si>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</si>
  <si>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</si>
  <si>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</si>
  <si>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</si>
  <si>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</si>
  <si>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</si>
  <si>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</si>
  <si>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ARRASAMENTO DE ESTACA METÁLICA, PERFIL LAMINADO TIPO I FAMÍLIA 250. AF_11/2016</t>
  </si>
  <si>
    <t>ARRASAMENTO DE ESTACA METÁLICA, PERFIL LAMINADO TIPO H FAMÍLIA 250. AF_11/2016</t>
  </si>
  <si>
    <t>ARRASAMENTO DE ESTACA METÁLICA, PERFIL LAMINADO TIPO H FAMÍLIA 310. AF_11/2016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</si>
  <si>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</si>
  <si>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</si>
  <si>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</si>
  <si>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</si>
  <si>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</si>
  <si>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</si>
  <si>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</si>
  <si>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</si>
  <si>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</si>
  <si>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</si>
  <si>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</si>
  <si>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</si>
  <si>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</si>
  <si>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</si>
  <si>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</si>
  <si>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</si>
  <si>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</si>
  <si>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</si>
  <si>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</si>
  <si>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</si>
  <si>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</si>
  <si>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</si>
  <si>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</si>
  <si>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</si>
  <si>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</si>
  <si>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</si>
  <si>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</si>
  <si>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LASTRO DE CONCRETO, PREPARO MECÂNICO, INCLUSOS ADITIVO IMPERMEABILIZANTE, LANÇAMENTO E ADENSAMENTO</t>
  </si>
  <si>
    <t>LASTRO DE CONCRETO MAGRO, APLICADO EM PISOS OU RADIERS, ESPESSURA DE 3 CM. AF_07_2016</t>
  </si>
  <si>
    <t>LASTRO DE CONCRETO MAGRO, APLICADO EM PISOS OU RADIERS, ESPESSURA DE 5 CM. AF_07_2016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</si>
  <si>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</si>
  <si>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</si>
  <si>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</si>
  <si>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</si>
  <si>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</si>
  <si>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</si>
  <si>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</si>
  <si>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</si>
  <si>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</si>
  <si>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</si>
  <si>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</si>
  <si>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</si>
  <si>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</si>
  <si>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</si>
  <si>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</si>
  <si>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</si>
  <si>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</si>
  <si>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</si>
  <si>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</si>
  <si>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</si>
  <si>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</si>
  <si>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</si>
  <si>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</si>
  <si>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</si>
  <si>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</si>
  <si>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</si>
  <si>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</si>
  <si>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</si>
  <si>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</si>
  <si>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</si>
  <si>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</si>
  <si>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</si>
  <si>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</si>
  <si>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</si>
  <si>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</si>
  <si>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FABRICAÇÃO DE ESCORAS DE VIGA DO TIPO GARFO, EM MADEIRA. AF_12/2015</t>
  </si>
  <si>
    <t>FABRICAÇÃO DE ESCORAS DO TIPO PONTALETE, EM MADEIRA.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</si>
  <si>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</si>
  <si>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</si>
  <si>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</si>
  <si>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</si>
  <si>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</si>
  <si>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</si>
  <si>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</si>
  <si>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</si>
  <si>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</si>
  <si>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</si>
  <si>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</si>
  <si>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</si>
  <si>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</si>
  <si>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</si>
  <si>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</si>
  <si>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</si>
  <si>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</si>
  <si>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</si>
  <si>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</si>
  <si>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</si>
  <si>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</si>
  <si>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</si>
  <si>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</si>
  <si>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</si>
  <si>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</si>
  <si>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</si>
  <si>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</si>
  <si>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</si>
  <si>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</si>
  <si>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</si>
  <si>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</si>
  <si>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</si>
  <si>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</si>
  <si>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</si>
  <si>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</si>
  <si>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</si>
  <si>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</si>
  <si>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</si>
  <si>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</si>
  <si>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</si>
  <si>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</si>
  <si>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</si>
  <si>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</si>
  <si>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</si>
  <si>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</si>
  <si>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</si>
  <si>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</si>
  <si>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</si>
  <si>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</si>
  <si>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</si>
  <si>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</si>
  <si>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</si>
  <si>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</si>
  <si>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</si>
  <si>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</si>
  <si>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</si>
  <si>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</si>
  <si>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</si>
  <si>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</si>
  <si>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</si>
  <si>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</si>
  <si>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</si>
  <si>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</si>
  <si>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</si>
  <si>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</si>
  <si>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</si>
  <si>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</si>
  <si>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</si>
  <si>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</si>
  <si>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</si>
  <si>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</si>
  <si>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</si>
  <si>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</si>
  <si>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MENOR OU IGUAL A 20 M², PÉ-DIREITO SIMPLES, EM MADEIRA SERRADA, 1 UTILIZAÇÃO. AF_12/2015</t>
  </si>
  <si>
    <t>MONTAGEM E DESMONTAGEM DE FÔRMA DE LAJE MACIÇA COM ÁREA MÉDIA MAIOR QUE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</si>
  <si>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</si>
  <si>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MAIOR QUE 20 M², PÉ-DIREITO SIMPLES, EM MADEIRA SERRADA, 2 UTILIZAÇÕES. AF_12/2015</t>
  </si>
  <si>
    <t>MONTAGEM E DESMONTAGEM DE FÔRMA DE LAJE MACIÇA COM ÁREA MÉDIA MENOR OU IGUAL A 20 M², PÉ-DIREITO SIMPLES, EM MADEIRA SERRADA, 4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</si>
  <si>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</si>
  <si>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</si>
  <si>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</si>
  <si>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</si>
  <si>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</si>
  <si>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</si>
  <si>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</si>
  <si>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</si>
  <si>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</si>
  <si>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</si>
  <si>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</si>
  <si>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</si>
  <si>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</si>
  <si>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</si>
  <si>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</si>
  <si>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</si>
  <si>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</si>
  <si>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</si>
  <si>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</si>
  <si>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</si>
  <si>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</si>
  <si>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</si>
  <si>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</si>
  <si>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</si>
  <si>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</si>
  <si>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</si>
  <si>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</si>
  <si>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</si>
  <si>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</si>
  <si>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</si>
  <si>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</si>
  <si>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</si>
  <si>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</si>
  <si>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</si>
  <si>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</si>
  <si>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</si>
  <si>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</si>
  <si>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</si>
  <si>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</si>
  <si>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</si>
  <si>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</si>
  <si>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</si>
  <si>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</si>
  <si>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</si>
  <si>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</si>
  <si>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</si>
  <si>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</si>
  <si>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</si>
  <si>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</si>
  <si>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</si>
  <si>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</si>
  <si>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</si>
  <si>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</si>
  <si>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</si>
  <si>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</si>
  <si>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</si>
  <si>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MADEIRA SERRADA, 1 UTILIZAÇÃO. AF_01/2017</t>
  </si>
  <si>
    <t>MONTAGEM E DESMONTAGEM DE FÔRMA PARA ESCADAS, COM 2 LANCES, EM MADEIRA SERRADA, 2 UTILIZAÇÕES.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</si>
  <si>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</si>
  <si>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</si>
  <si>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</si>
  <si>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</si>
  <si>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</si>
  <si>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</si>
  <si>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</si>
  <si>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</si>
  <si>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</si>
  <si>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</si>
  <si>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</si>
  <si>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</si>
  <si>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</si>
  <si>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</si>
  <si>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</si>
  <si>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</si>
  <si>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</si>
  <si>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</si>
  <si>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</si>
  <si>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</si>
  <si>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</si>
  <si>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</si>
  <si>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</si>
  <si>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</si>
  <si>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73771/1</t>
  </si>
  <si>
    <t>PROTENSAO DE TIRANTES DE BARRA DE ACO CA-50 EXCL MATERIAIS</t>
  </si>
  <si>
    <t>73990/1</t>
  </si>
  <si>
    <t>ARMACAO ACO CA-50 P/1,0M3 DE CONCRETO</t>
  </si>
  <si>
    <t>73994/1</t>
  </si>
  <si>
    <t>ARMACAO EM TELA DE ACO SOLDADA NERVURADA Q-138, ACO CA-60, 4,2MM, MALHA 10X10CM</t>
  </si>
  <si>
    <t>79504/1</t>
  </si>
  <si>
    <t>TIRANTES P/PROTENSAO E ANCORAGEM EM ROCHA C/ 6 FIOS ACO DURO 8MM .</t>
  </si>
  <si>
    <t>79504/2</t>
  </si>
  <si>
    <t>TIRANTES P/PROTENSAO E ANCORAGEM EM ROCHA C/ 8 FIOS ACO DURO 8MM .</t>
  </si>
  <si>
    <t>79504/3</t>
  </si>
  <si>
    <t>TIRANTES P/PROTENSAO E ANCORAGEM EM ROCHA C/10 FIOS ACO DURO 8MM .</t>
  </si>
  <si>
    <t>79504/4</t>
  </si>
  <si>
    <t>TIRANTES P/PROTENSAO E ANCORAGEM EM ROCHA C/12 FIOS ACO DURO 8MM .</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</si>
  <si>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</si>
  <si>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</si>
  <si>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</si>
  <si>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</si>
  <si>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</si>
  <si>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</si>
  <si>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</si>
  <si>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</si>
  <si>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</si>
  <si>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</si>
  <si>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</si>
  <si>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</si>
  <si>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</si>
  <si>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</si>
  <si>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</si>
  <si>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</si>
  <si>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ARMACAO EM TELA DE ACO SOLDADA NERVURADA Q-92, ACO CA-60, 4,2MM, MALHA 15X15CM</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</si>
  <si>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</si>
  <si>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</si>
  <si>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</si>
  <si>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</si>
  <si>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</si>
  <si>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</si>
  <si>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</si>
  <si>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</si>
  <si>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</si>
  <si>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</si>
  <si>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</si>
  <si>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</si>
  <si>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</si>
  <si>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</si>
  <si>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</si>
  <si>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</si>
  <si>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</si>
  <si>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</si>
  <si>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</si>
  <si>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</si>
  <si>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</si>
  <si>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</si>
  <si>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</si>
  <si>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</si>
  <si>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</si>
  <si>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</si>
  <si>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</si>
  <si>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</si>
  <si>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</si>
  <si>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</si>
  <si>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</si>
  <si>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</si>
  <si>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</si>
  <si>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</si>
  <si>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</si>
  <si>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</si>
  <si>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</si>
  <si>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</si>
  <si>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</si>
  <si>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</si>
  <si>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</si>
  <si>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</si>
  <si>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</si>
  <si>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</si>
  <si>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</si>
  <si>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</si>
  <si>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</si>
  <si>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</si>
  <si>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</si>
  <si>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</si>
  <si>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</si>
  <si>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</si>
  <si>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</si>
  <si>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</si>
  <si>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</si>
  <si>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</si>
  <si>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</si>
  <si>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</si>
  <si>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</si>
  <si>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</si>
  <si>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</si>
  <si>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</si>
  <si>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</si>
  <si>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</si>
  <si>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</si>
  <si>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</si>
  <si>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</si>
  <si>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</si>
  <si>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</si>
  <si>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</si>
  <si>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</si>
  <si>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</si>
  <si>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</si>
  <si>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</si>
  <si>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</si>
  <si>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</si>
  <si>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</si>
  <si>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</si>
  <si>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</si>
  <si>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</si>
  <si>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</si>
  <si>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</si>
  <si>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</si>
  <si>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</si>
  <si>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</si>
  <si>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</si>
  <si>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</si>
  <si>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CORTE E DOBRA DE AÇO CA-50, DIÂMETRO DE 6,3 MM, UTILIZADO EM ESTRIBO CONTÍNUO HELICOIDAL. AF_10/2016</t>
  </si>
  <si>
    <t>MONTAGEM DE ARMADURA LONGITUDINAL/TRANSVERSAL DE ESTACAS DE SEÇÃO CIRCULAR, DIÂMETRO = 8,0 MM. AF_11/2016</t>
  </si>
  <si>
    <t>MONTAGEM DE ARMADURA LONGITUDINAL DE ESTACAS DE SEÇÃO CIRCULAR, DIÂMETRO = 10,0 MM. AF_11/2016</t>
  </si>
  <si>
    <t>MONTAGEM DE ARMADURA LONGITUDINAL/TRANSVERSAL DE ESTACAS DE SEÇÃO CIRCULAR, DIÂMETRO = 12,5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</si>
  <si>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</si>
  <si>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</si>
  <si>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</si>
  <si>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</si>
  <si>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</si>
  <si>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LONGITUDINAL/TRANSVERSAL DE ESTACAS DE SEÇÃO RETANGULAR (BARRETE), DIÂMETRO = 8,0 MM. AF_11/2016</t>
  </si>
  <si>
    <t>MONTAGEM DE ARMADURA LONGITUDINAL DE ESTACAS DE SEÇÃO RETANGULAR (BARRETE), DIÂMETRO = 10,0 MM. AF_11/2016</t>
  </si>
  <si>
    <t>MONTAGEM DE ARMADURA LONGITUDINAL/TRANSVERSAL DE ESTACAS DE SEÇÃO RETANGULAR (BARRETE), DIÂMETRO = 12,5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</si>
  <si>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</si>
  <si>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</si>
  <si>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</si>
  <si>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</si>
  <si>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</si>
  <si>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</si>
  <si>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</si>
  <si>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</si>
  <si>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</si>
  <si>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</si>
  <si>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</si>
  <si>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</si>
  <si>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</si>
  <si>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</si>
  <si>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</si>
  <si>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</si>
  <si>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</si>
  <si>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</si>
  <si>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REGULARIZAÇÃO DE SUPERFICIE DE CONCRETO APARENTE</t>
  </si>
  <si>
    <t>74157/4</t>
  </si>
  <si>
    <t>LANCAMENTO/APLICACAO MANUAL DE CONCRETO EM FUNDACOES</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</si>
  <si>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</si>
  <si>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</si>
  <si>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</si>
  <si>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</si>
  <si>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</si>
  <si>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</si>
  <si>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</si>
  <si>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</si>
  <si>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</si>
  <si>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</si>
  <si>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</si>
  <si>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</si>
  <si>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</si>
  <si>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</si>
  <si>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</si>
  <si>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</si>
  <si>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</si>
  <si>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</si>
  <si>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</si>
  <si>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</si>
  <si>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</si>
  <si>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</si>
  <si>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</si>
  <si>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</si>
  <si>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</si>
  <si>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</si>
  <si>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</si>
  <si>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</si>
  <si>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</si>
  <si>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</si>
  <si>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</si>
  <si>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</si>
  <si>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</si>
  <si>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</si>
  <si>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</si>
  <si>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</si>
  <si>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</si>
  <si>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</si>
  <si>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</si>
  <si>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</si>
  <si>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</si>
  <si>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</si>
  <si>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</si>
  <si>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</si>
  <si>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</si>
  <si>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</si>
  <si>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CONCRETO MAGRO PARA LASTRO, TRAÇO 1:4,5:4,5 (CIMENTO/ AREIA MÉDIA/ BRITA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</si>
  <si>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</si>
  <si>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</si>
  <si>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</si>
  <si>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</si>
  <si>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</si>
  <si>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</si>
  <si>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</si>
  <si>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</si>
  <si>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</si>
  <si>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</si>
  <si>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</si>
  <si>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</si>
  <si>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</si>
  <si>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</si>
  <si>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</si>
  <si>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</si>
  <si>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</si>
  <si>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</si>
  <si>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</si>
  <si>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</si>
  <si>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</si>
  <si>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</si>
  <si>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</si>
  <si>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</si>
  <si>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</si>
  <si>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</si>
  <si>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</si>
  <si>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</si>
  <si>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</si>
  <si>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73817/1</t>
  </si>
  <si>
    <t>EMBASAMENTO DE MATERIAL GRANULAR - PO DE PEDRA</t>
  </si>
  <si>
    <t>73817/2</t>
  </si>
  <si>
    <t>EMBASAMENTO DE MATERIAL GRANULAR - RACHAO</t>
  </si>
  <si>
    <t>74078/1</t>
  </si>
  <si>
    <t>AGULHAMENTO FUNDO DE VALAS C/MACO 30KG PEDRA-DE-MAO H=10CM</t>
  </si>
  <si>
    <t>ALVENARIA EMBASAMENTO E=20 CM BLOCO CONCRETO</t>
  </si>
  <si>
    <t>EMBASAMENTO C/PEDRA ARGAMASSADA UTILIZANDO ARG.CIM/AREIA 1:4</t>
  </si>
  <si>
    <t>JUNTA DE DILATACAO COM ISOPOR 10 MM</t>
  </si>
  <si>
    <t>73898/1</t>
  </si>
  <si>
    <t>JUNTA DE DILATACAO ELASTICA (PVC) O-220/6 PRESSAO ATE 30 MCA</t>
  </si>
  <si>
    <t>74121/1</t>
  </si>
  <si>
    <t>JUNTA DE DILATACAO PARA IMPERMEABILIZACAO, COM SELANTE ELASTICO MONOCOMPONENTE A BASE DE POLIURETANO, DIMENSOES 1X1CM.</t>
  </si>
  <si>
    <t>PINTURA ADESIVA P/ CONCRETO, A BASE DE RESINA EPOXI ( SIKADUR 32 )</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</si>
  <si>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</si>
  <si>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</si>
  <si>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</si>
  <si>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</si>
  <si>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</si>
  <si>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</si>
  <si>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</si>
  <si>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</si>
  <si>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</si>
  <si>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</si>
  <si>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</si>
  <si>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</si>
  <si>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</si>
  <si>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</si>
  <si>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</si>
  <si>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</si>
  <si>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</si>
  <si>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</si>
  <si>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</si>
  <si>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</si>
  <si>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</si>
  <si>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</si>
  <si>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</si>
  <si>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</si>
  <si>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CHAPIM DE CONCRETO APARENTE COM ACABAMENTO DESEMPENADO, FORMA DE COMPENSADO PLASTIFICADO (MADEIRIT) DE 14 X 10 CM, FUNDIDO NO LOCAL.</t>
  </si>
  <si>
    <t>74144/2</t>
  </si>
  <si>
    <t>SUPORTE APOIO CAIXA D AGUA BARROTES MADEIRA DE 1</t>
  </si>
  <si>
    <t>FORNECIMENTO DE PERFIL SIMPLES "I" OU "H" ATE 8" INCLUSIVE PERDAS</t>
  </si>
  <si>
    <t>FORNECIMENTO DE PERFIL SIMPLES "I" OU "H" 8 A 12" INCLUSIVE PERDAS</t>
  </si>
  <si>
    <t>APARELHO DE APOIO NEOPRENE NAO FRETADO (1,4KG/DM3)</t>
  </si>
  <si>
    <t>APARELHO APOIO NEOPRENE FRETADO</t>
  </si>
  <si>
    <t>DM3</t>
  </si>
  <si>
    <t>ESCADA EM CONCRETO ARMADO, FCK = 15 MPA, MOLDADA IN LOCO</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</si>
  <si>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</si>
  <si>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</si>
  <si>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</si>
  <si>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</si>
  <si>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</si>
  <si>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</si>
  <si>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</si>
  <si>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IMPERMEABILIZACAO DE SUPERFICIE COM ARGAMASSA DE CIMENTO E AREIA (MEDIA), TRACO 1:3, COM ADITIVO IMPERMEABILIZANTE, E=2CM.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</si>
  <si>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</si>
  <si>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</si>
  <si>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</si>
  <si>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CIMENTO IMPERMEABILIZANTE DE PEGA ULTRA RAPIDA, TRACO 1:1, E=0,5 CM</t>
  </si>
  <si>
    <t>FORNECIMENTO/INSTALACAO LONA PLASTICA PRETA, PARA IMPERMEABILIZACAO, ESPESSURA 150 MICRAS.</t>
  </si>
  <si>
    <t>73753/1</t>
  </si>
  <si>
    <t>IMPERMEABILIZACAO DE SUPERFICIE COM MANTA ASFALTICA PROTEGIDA COM FILME DE ALUMINIO GOFRADO (DE ESPESSURA 0,8MM), INCLUSA APLICACAO DE  EMULSAO ASFALTICA, E=3MM.</t>
  </si>
  <si>
    <t>74033/1</t>
  </si>
  <si>
    <t>IMPERMEABILIZACAO DE SUPERFICIE COM GEOMEMBRANA (MANTA TERMOPLASTICA LISA) TIPO PEAD, E=2MM.</t>
  </si>
  <si>
    <t>IMPERMEABILIZACAO DE SUPERFICIE COM MANTA ASFALTICA (COM POLIMEROS TIPO APP), E=3 MM</t>
  </si>
  <si>
    <t>IMPERMEABILIZACAO DE SUPERFICIE COM MANTA ASFALTICA (COM POLIMEROS TIPO APP), E=4 MM</t>
  </si>
  <si>
    <t>IMPERMEABILIZACAO COM VÉU DE POLIESTER</t>
  </si>
  <si>
    <t>73929/1</t>
  </si>
  <si>
    <t>IMPERMEABILIZACAO DE SUPERFICIE COM CIMENTO ESPECIAL CRISTALIZANTE COM ADESIVO LIQUIDO, UMA DEMAO.</t>
  </si>
  <si>
    <t>73929/4</t>
  </si>
  <si>
    <t>IMPERMEABILIZACAO DE ESTRUTURAS ENTERRADAS COM CIMENTO CRISTALIZANTE E ADESIVO LIQUIDO, ATE 7M DE PROFUNDIDADE.</t>
  </si>
  <si>
    <t>IMPERMEABILIZACAO DE CALHAS/LAJES DESCOBERTAS, COM EMULSAO ASFALTICA COM ELASTOMEROS, 3 DEMAOS</t>
  </si>
  <si>
    <t>IMPERMEABILIZACAO DE SUPERFICIE COM REVESTIMENTO BICOMPONENTE SEMI FLEXIVEL.</t>
  </si>
  <si>
    <t>73762/2</t>
  </si>
  <si>
    <t>IMPERMEABILIZACAO DE SUPERFICIE COM ADESIVO LIQUIDO SOBRE CIMENTO CRISTALIZANTE, INCLUSO VEU DE FIBRA DE VIDRO.</t>
  </si>
  <si>
    <t>73762/4</t>
  </si>
  <si>
    <t>IMPERMEABILIZACAO DE SUPERFICIE COM ASFALTO ELASTOMERICO, INCLUSOS PRIMER E VEU DE FIBRA DE VIDRO.</t>
  </si>
  <si>
    <t>74066/2</t>
  </si>
  <si>
    <t>IMPERMEABILIZACAO DE SUPERFICIE, COM IMPERMEABILIZANTE FLEXIVEL A BASE ACRILICA.</t>
  </si>
  <si>
    <t>74106/1</t>
  </si>
  <si>
    <t>IMPERMEABILIZACAO DE ESTRUTURAS ENTERRADAS, COM TINTA ASFALTICA, DUAS DEMAOS.</t>
  </si>
  <si>
    <t>IMPERMEABILIZACAO DE SUPERFICIE COM EMULSAO ASFALTICA COM ELASTOMERO, INCLUSOS PRIMER E VEU DE POLIESTER</t>
  </si>
  <si>
    <t>IMPERMEABILIZACAO DE SUPERFICIE COM EMULSAO ASFALTICA A BASE D'AGUA</t>
  </si>
  <si>
    <t>JUNTA DE DILATACAO PARA IMPERMEABILIZACAO, COM ASFALTO OXIDADO APLICADO A QUENTE, DIMENSOES 2X2 CM</t>
  </si>
  <si>
    <t>73872/1</t>
  </si>
  <si>
    <t>IMPERMEABILIZACAO COM PINTURA A BASE DE RESINA EPOXI ALCATRAO, UMA DEMAO.</t>
  </si>
  <si>
    <t>73872/2</t>
  </si>
  <si>
    <t>IMPERMEABILIZACAO COM PINTURA A BASE DE RESINA EPOXI ALCATRAO, DUAS DEMAOS.</t>
  </si>
  <si>
    <t>IMPERMEABILIZACAO DE SUPERFICIE COM MASTIQUE ELASTICO A BASE DE SILICONE, POR VOLUME.</t>
  </si>
  <si>
    <t>74025/1</t>
  </si>
  <si>
    <t>IMPERMEABILIZACAO DE SUPERFICIE COM MASTIQUE BETUMINOSO A FRIO, POR METRO.</t>
  </si>
  <si>
    <t>74190/1</t>
  </si>
  <si>
    <t>IMPERMEABILIZACAO DE SUPERFICIE COM MASTIQUE BETUMINOSO A FRIO, POR AREA.</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</si>
  <si>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</si>
  <si>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</si>
  <si>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</si>
  <si>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</si>
  <si>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</si>
  <si>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</si>
  <si>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</si>
  <si>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</si>
  <si>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</si>
  <si>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</si>
  <si>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</si>
  <si>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</si>
  <si>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</si>
  <si>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</si>
  <si>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</si>
  <si>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</si>
  <si>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</si>
  <si>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</si>
  <si>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</si>
  <si>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</si>
  <si>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</si>
  <si>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</si>
  <si>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</si>
  <si>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</si>
  <si>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</si>
  <si>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</si>
  <si>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</si>
  <si>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</si>
  <si>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</si>
  <si>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</si>
  <si>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</si>
  <si>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</si>
  <si>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</si>
  <si>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</si>
  <si>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</si>
  <si>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</si>
  <si>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</si>
  <si>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</si>
  <si>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</si>
  <si>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</si>
  <si>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</si>
  <si>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</si>
  <si>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</si>
  <si>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</si>
  <si>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</si>
  <si>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</si>
  <si>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</si>
  <si>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</si>
  <si>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</si>
  <si>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</si>
  <si>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</si>
  <si>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</si>
  <si>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</si>
  <si>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</si>
  <si>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</si>
  <si>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</si>
  <si>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</si>
  <si>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</si>
  <si>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</si>
  <si>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</si>
  <si>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</si>
  <si>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</si>
  <si>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</si>
  <si>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</si>
  <si>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</si>
  <si>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</si>
  <si>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TERMINAL METALICO A PRESSAO P/ 1 CABO DE COBRE DE 25 MM2 COM 1 FURO DE FIXAÇÃO - FORNECIMENTO E INSTALACAO</t>
  </si>
  <si>
    <t>CONECTOR DE PARAFUSO FENDIDO EM LIGA DE COBRE COM SEPARADOR DE CABOS PARA CABO 50 MM2 - FORNECIMENTO E INSTALACAO</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</si>
  <si>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</si>
  <si>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</si>
  <si>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</si>
  <si>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</si>
  <si>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</si>
  <si>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</si>
  <si>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</si>
  <si>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</si>
  <si>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</si>
  <si>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</si>
  <si>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</si>
  <si>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</si>
  <si>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</si>
  <si>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</si>
  <si>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</si>
  <si>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</si>
  <si>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</si>
  <si>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</si>
  <si>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</si>
  <si>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</si>
  <si>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</si>
  <si>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</si>
  <si>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</si>
  <si>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</si>
  <si>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</si>
  <si>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</si>
  <si>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</si>
  <si>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</si>
  <si>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</si>
  <si>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</si>
  <si>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</si>
  <si>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</si>
  <si>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</si>
  <si>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</si>
  <si>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</si>
  <si>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</si>
  <si>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</si>
  <si>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</si>
  <si>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</si>
  <si>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</si>
  <si>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</si>
  <si>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</si>
  <si>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</si>
  <si>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</si>
  <si>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</si>
  <si>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</si>
  <si>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</si>
  <si>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</si>
  <si>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</si>
  <si>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</si>
  <si>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</si>
  <si>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</si>
  <si>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</si>
  <si>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</si>
  <si>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</si>
  <si>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</si>
  <si>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</si>
  <si>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</si>
  <si>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</si>
  <si>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</si>
  <si>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</si>
  <si>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</si>
  <si>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</si>
  <si>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</si>
  <si>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</si>
  <si>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</si>
  <si>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</si>
  <si>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</si>
  <si>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</si>
  <si>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</si>
  <si>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</si>
  <si>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</si>
  <si>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</si>
  <si>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</si>
  <si>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</si>
  <si>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</si>
  <si>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</si>
  <si>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</si>
  <si>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</si>
  <si>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</si>
  <si>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</si>
  <si>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</si>
  <si>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</si>
  <si>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</si>
  <si>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</si>
  <si>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</si>
  <si>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</si>
  <si>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</si>
  <si>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</si>
  <si>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</si>
  <si>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</si>
  <si>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</si>
  <si>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</si>
  <si>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</si>
  <si>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</si>
  <si>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</si>
  <si>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</si>
  <si>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</si>
  <si>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</si>
  <si>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</si>
  <si>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</si>
  <si>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</si>
  <si>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</si>
  <si>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</si>
  <si>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</si>
  <si>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</si>
  <si>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</si>
  <si>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</si>
  <si>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</si>
  <si>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</si>
  <si>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</si>
  <si>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</si>
  <si>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</si>
  <si>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</si>
  <si>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</si>
  <si>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</si>
  <si>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</si>
  <si>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</si>
  <si>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</si>
  <si>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</si>
  <si>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</si>
  <si>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</si>
  <si>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</si>
  <si>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</si>
  <si>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</si>
  <si>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</si>
  <si>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</si>
  <si>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</si>
  <si>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</si>
  <si>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</si>
  <si>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</si>
  <si>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</si>
  <si>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</si>
  <si>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</si>
  <si>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</si>
  <si>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</si>
  <si>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</si>
  <si>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</si>
  <si>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</si>
  <si>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</si>
  <si>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</si>
  <si>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</si>
  <si>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</si>
  <si>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</si>
  <si>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</si>
  <si>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</si>
  <si>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</si>
  <si>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</si>
  <si>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</si>
  <si>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</si>
  <si>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</si>
  <si>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</si>
  <si>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</si>
  <si>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CAIXA DE PROTECAO PARA MEDIDOR MONOFASICO, FORNECIMENTO E INSTALACAO</t>
  </si>
  <si>
    <t>DISJUNTOR BAIXA TENSAO TRIPOLAR A SECO  800A/600V, INCLUSIVE ELETROTÉCNICO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</si>
  <si>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</si>
  <si>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</si>
  <si>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</si>
  <si>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</si>
  <si>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74052/5</t>
  </si>
  <si>
    <t>QUADRO DE MEDICAO GERAL EM CHAPA METALICA PARA EDIFICIOS COM 16 APTOS, INCLUSIVE DISJUNTORES E ATERRAMENTO</t>
  </si>
  <si>
    <t>74130/1</t>
  </si>
  <si>
    <t>DISJUNTOR TERMOMAGNETICO MONOPOLAR PADRAO NEMA (AMERICANO) 10 A 30A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</si>
  <si>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</si>
  <si>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</si>
  <si>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</si>
  <si>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</si>
  <si>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</si>
  <si>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</si>
  <si>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</si>
  <si>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</si>
  <si>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</si>
  <si>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</si>
  <si>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</si>
  <si>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</si>
  <si>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</si>
  <si>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</si>
  <si>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</si>
  <si>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</si>
  <si>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74130/10</t>
  </si>
  <si>
    <t>DISJUNTOR TERMOMAGNETICO TRIPOLAR EM CAIXA MOLDADA 175 A 225A 240V, FORNECIMENTO E INSTALACAO</t>
  </si>
  <si>
    <t>74131/1</t>
  </si>
  <si>
    <t>QUADRO DE DISTRIBUICAO DE ENERGIA DE EMBUTIR, EM CHAPA METALICA, PARA 3 DISJUNTORES TERMOMAGNETICOS MONOPOLARES SEM BARRAMENTO FORNECIMENTO E INSTALACAO</t>
  </si>
  <si>
    <t>74131/4</t>
  </si>
  <si>
    <t>QUADRO DE DISTRIBUICAO DE ENERGIA DE EMBUTIR, EM CHAPA METALICA, PARA 18 DISJUNTORES TERMOMAGNETICOS MONOPOLARES, COM BARRAMENTO TRIFASICO E NEUTRO, FORNECIMENTO E INSTALACAO</t>
  </si>
  <si>
    <t>74131/5</t>
  </si>
  <si>
    <t>QUADRO DE DISTRIBUICAO DE ENERGIA DE EMBUTIR, EM CHAPA METALICA, PARA 24 DISJUNTORES TERMOMAGNETICOS MONOPOLARES, COM BARRAMENTO TRIFASICO E NEUTRO, FORNECIMENTO E INSTALACAO</t>
  </si>
  <si>
    <t>74131/6</t>
  </si>
  <si>
    <t>QUADRO DE DISTRIBUICAO DE ENERGIA DE EMBUTIR, EM CHAPA METALICA, PARA 32 DISJUNTORES TERMOMAGNETICOS MONOPOLARES, COM BARRAMENTO TRIFASICO E NEUTRO, FORNECIMENTO E INSTALACAO</t>
  </si>
  <si>
    <t>74131/7</t>
  </si>
  <si>
    <t>QUADRO DE DISTRIBUICAO DE ENERGIA DE EMBUTIR, EM CHAPA METALICA, PARA 40 DISJUNTORES TERMOMAGNETICOS MONOPOLARES, COM BARRAMENTO TRIFASICO E NEUTRO, FORNECIMENTO E INSTALACAO</t>
  </si>
  <si>
    <t>74131/8</t>
  </si>
  <si>
    <t>QUADRO DE DISTRIBUICAO DE ENERGIA DE EMBUTIR, EM CHAPA METALICA, PARA 50 DISJUNTORES TERMOMAGNETICOS MONOPOLARES, COM BARRAMENTO TRIFASICO E NEUTRO, FORNECIMENTO E INSTALACAO</t>
  </si>
  <si>
    <t>CAIXA DE MEDICAO EM ALTA TENSAO - FORNECIMENTO E INSTALACAO</t>
  </si>
  <si>
    <t>QUADRO DE DISTRIBUICAO DE ENERGIA EM CHAPA DE ACO GALVANIZADO, PARA 12 DISJUNTORES TERMOMAGNETICOS MONOPOLARES, COM BARRAMENTO TRIFASICO E NEUTRO - FORNECIMENTO E INSTALACAO</t>
  </si>
  <si>
    <t>QUADRO DE DISTRIBUICAO DE ENERGIA P/ 6 DISJUNTORES TERMOMAGNETICOS MONOPOLARES SEM BARRAMENTO, DE EMBUTIR, EM CHAPA METALICA - FORNECIMENTO E INSTALACAO</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</si>
  <si>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</si>
  <si>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</si>
  <si>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</si>
  <si>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</si>
  <si>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</si>
  <si>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</si>
  <si>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</si>
  <si>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</si>
  <si>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</si>
  <si>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</si>
  <si>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</si>
  <si>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</si>
  <si>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</si>
  <si>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</si>
  <si>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</si>
  <si>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</si>
  <si>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</si>
  <si>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</si>
  <si>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</si>
  <si>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</si>
  <si>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</si>
  <si>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TOMADA 3P+T 30A/440V SEM PLACA - FORNECIMENTO E INSTALACAO</t>
  </si>
  <si>
    <t>INTERRUPTOR PULSADOR DE CAMPAINHA OU MINUTERIA 2A/250V C/ CAIXA - FORNECIMENTO E INSTALACAO</t>
  </si>
  <si>
    <t>INTERRUPTOR INTERMEDIARIO (FOUR-WAY) - FORNECIMENTO E INSTALACAO</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</si>
  <si>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</si>
  <si>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</si>
  <si>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</si>
  <si>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</si>
  <si>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</si>
  <si>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</si>
  <si>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</si>
  <si>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</si>
  <si>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</si>
  <si>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</si>
  <si>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</si>
  <si>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</si>
  <si>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</si>
  <si>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</si>
  <si>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</si>
  <si>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</si>
  <si>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</si>
  <si>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</si>
  <si>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</si>
  <si>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</si>
  <si>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</si>
  <si>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</si>
  <si>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</si>
  <si>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</si>
  <si>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</si>
  <si>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</si>
  <si>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</si>
  <si>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</si>
  <si>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</si>
  <si>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</si>
  <si>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</si>
  <si>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</si>
  <si>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</si>
  <si>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</si>
  <si>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</si>
  <si>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</si>
  <si>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</si>
  <si>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</si>
  <si>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</si>
  <si>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</si>
  <si>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</si>
  <si>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</si>
  <si>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</si>
  <si>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</si>
  <si>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</si>
  <si>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</si>
  <si>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</si>
  <si>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</si>
  <si>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</si>
  <si>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</si>
  <si>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</si>
  <si>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</si>
  <si>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</si>
  <si>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</si>
  <si>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</si>
  <si>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</si>
  <si>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</si>
  <si>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</si>
  <si>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</si>
  <si>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</si>
  <si>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</si>
  <si>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</si>
  <si>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</si>
  <si>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</si>
  <si>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</si>
  <si>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</si>
  <si>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</si>
  <si>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</si>
  <si>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</si>
  <si>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</si>
  <si>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</si>
  <si>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</si>
  <si>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</si>
  <si>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</si>
  <si>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</si>
  <si>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</si>
  <si>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</si>
  <si>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</si>
  <si>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</si>
  <si>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</si>
  <si>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</si>
  <si>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</si>
  <si>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</si>
  <si>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</si>
  <si>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</si>
  <si>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</si>
  <si>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</si>
  <si>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</si>
  <si>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</si>
  <si>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</si>
  <si>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LAMPADA VAPOR METALICO 400W - FORNECIMENTO E INSTALACAO</t>
  </si>
  <si>
    <t>IGNITOR PARA PARTIDA LÂMPADA VAPOR SÓDIO ALTA PRESSÃO ATÉ 400W</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</si>
  <si>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</si>
  <si>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</si>
  <si>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</si>
  <si>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</si>
  <si>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</si>
  <si>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</si>
  <si>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REATOR PARA LAMPADA FLUORESCENTE 2X40W PARTIDA RAPIDA FORNECIMENTO E INSTALACAO</t>
  </si>
  <si>
    <t>REATOR PARA LAMPADA FLUORESCENTE 1X20W PARTIDA RAPIDA FORNECIMENTO E INSTALACAO</t>
  </si>
  <si>
    <t>REATOR PARA LAMPADA FLUORESCENTE 1X40W PARTIDA RAPIDA FORNECIMENTO E INSTALACAO</t>
  </si>
  <si>
    <t>LAMPADA FLUORESCENTE TP HO 85W - FORNECIMENTO E INSTALACAO</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</si>
  <si>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</si>
  <si>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</si>
  <si>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</si>
  <si>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</si>
  <si>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COMPACTA 3U BRANCA 20 W, BASE E27 - FORNECIMENTO E INSTALAÇÃO</t>
  </si>
  <si>
    <t>LÂMPADA FLUORESCENTE ESPIRAL BRANCA 45 W, BASE E27 - FORNECIMENTO E INSTALAÇÃO</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</si>
  <si>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</si>
  <si>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</si>
  <si>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</si>
  <si>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</si>
  <si>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</si>
  <si>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</si>
  <si>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</si>
  <si>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</si>
  <si>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</si>
  <si>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</si>
  <si>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</si>
  <si>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</si>
  <si>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</si>
  <si>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</si>
  <si>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</si>
  <si>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</si>
  <si>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</si>
  <si>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</si>
  <si>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</si>
  <si>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</si>
  <si>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</si>
  <si>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</si>
  <si>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</si>
  <si>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</si>
  <si>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</si>
  <si>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</si>
  <si>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ENTRADA DE ENERGIA ELÉTRICA AÉREA MONOFÁSICA 50A COM POSTE DE CONCRETO, INCLUSIVE CABEAMENTO, CAIXA DE PROTEÇÃO PARA MEDIDOR E ATERRAMENTO.</t>
  </si>
  <si>
    <t>ENTRADA PROVISORIA DE ENERGIA ELETRICA AEREA TRIFASICA 40A EM POSTE MADEIRA</t>
  </si>
  <si>
    <t>APARELHO SINALIZADOR DE SAIDA DE GARAGEM, COM CELULA FOTOELETRICA - FORNECIMENTO E INSTALACAO</t>
  </si>
  <si>
    <t>SUPORTE PARA TRANSFORMADOR EM POSTE DE CONCRETO CIRCULAR</t>
  </si>
  <si>
    <t>73767/1</t>
  </si>
  <si>
    <t>GRAMPO PARALELO EM ALUMINIO FUNDIDO OU ESTRUDADO DE 2 PARAFUSOS, PARA CABO DE 6 A 50 MM2, PASTA ANTIOXIDANTE. FORNEC E INSTALAÇÃO.</t>
  </si>
  <si>
    <t>73767/2</t>
  </si>
  <si>
    <t>ALCA PRE-FORMADA DISTRIBUIÇÃO EM  ACO RECOBERTO COM ALUMINIO PARA CABO 25MM2, ENCAPADO. FORNECIMENTO E INSTALAÇÃO.</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</si>
  <si>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</si>
  <si>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</si>
  <si>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</si>
  <si>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</si>
  <si>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</si>
  <si>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</si>
  <si>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</si>
  <si>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</si>
  <si>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</si>
  <si>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</si>
  <si>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</si>
  <si>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</si>
  <si>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ARMACAO SECUNDARIA OU REX COMPLETA PARA TRESLINHAS-FORNECIMENTO E INSTALACAO.</t>
  </si>
  <si>
    <t>ARMACAO SECUNDARIA OU REX COMPLETA PARA DUAS LINHAS-FORNECIMENTO E INSTALACAO.</t>
  </si>
  <si>
    <t>ARMACAO SECUNDARIA OU REX COMPLETA PARA QUATRO LINHAS-FORNECIMENTO E INSTALACAO.</t>
  </si>
  <si>
    <t>73783/1</t>
  </si>
  <si>
    <t>POSTE CONCRETO SECAO CIRCULAR COMPRIMENTO=5M CARGA NOMINAL TOPO 100KG INCLUSIVE ESCAVACAO EXCLUSIVE TRANSPORTE - FORNECIMENTO E COLOCACAO</t>
  </si>
  <si>
    <t>73783/3</t>
  </si>
  <si>
    <t>POSTE CONCRETO SEÇÃO CIRCULAR COMPRIMENTO=5M CARGA NOMINAL TOPO 300KG INCLUSIVE ESCAVACAO EXCLUSIVE TRANSPORTE - FORNECIMENTO E COLOCAÇÃO</t>
  </si>
  <si>
    <t>73783/5</t>
  </si>
  <si>
    <t>POSTE CONCRETO SEÇÃO CIRCULAR COMPRIMENTO=7M CARGA NOMINAL TOPO 100KG INCLUSIVE ESCAVACAO EXCLUSIVE TRANSPORTE - FORNECIMENTO E COLOCAÇÃO</t>
  </si>
  <si>
    <t>73783/6</t>
  </si>
  <si>
    <t>POSTE CONCRETO SEÇÃO CIRCULAR COMPRIMENTO=7M CARGA NOMINAL TOPO 200KG INCLUSIVE ESCAVACAO EXCLUSIVE TRANSPORTE - FORNECIMENTO E COLOCAÇÃO</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</si>
  <si>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</si>
  <si>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</si>
  <si>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</si>
  <si>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</si>
  <si>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</si>
  <si>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</si>
  <si>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</si>
  <si>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</si>
  <si>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</si>
  <si>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</si>
  <si>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</si>
  <si>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</si>
  <si>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</si>
  <si>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</si>
  <si>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</si>
  <si>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</si>
  <si>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</si>
  <si>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</si>
  <si>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</si>
  <si>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</si>
  <si>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</si>
  <si>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</si>
  <si>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</si>
  <si>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</si>
  <si>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</si>
  <si>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</si>
  <si>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</si>
  <si>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</si>
  <si>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</si>
  <si>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</si>
  <si>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73855/1</t>
  </si>
  <si>
    <t>CHUMBADOR DE AÇO PARA FIXAÇÃO DE POSTE DE ACO RETO OU CURVO 7 A 9M COM FLANGE - FORNECIMENTO E INSTALACAO</t>
  </si>
  <si>
    <t>REATOR PARA LAMPADA VAPOR DE MERCURIO USO EXTERNO 220V/400W</t>
  </si>
  <si>
    <t>REATOR PARA LAMPADA VAPOR DE SODIO ALTA PRESSAO - 220V/250W - USO EXTERNO</t>
  </si>
  <si>
    <t>73831/2</t>
  </si>
  <si>
    <t>LAMPADA DE VAPOR DE MERCURIO DE 250W - FORNECIMENTO E INSTALACAO</t>
  </si>
  <si>
    <t>73831/3</t>
  </si>
  <si>
    <t>LAMPADA DE VAPOR DE MERCURIO DE 400W/250V - FORNECIMENTO E INSTALACAO</t>
  </si>
  <si>
    <t>73831/4</t>
  </si>
  <si>
    <t>LAMPADA MISTA DE 160W - FORNECIMENTO E INSTALACAO</t>
  </si>
  <si>
    <t>73831/5</t>
  </si>
  <si>
    <t>LAMPADA MISTA DE 250W - FORNECIMENTO E INSTALACAO</t>
  </si>
  <si>
    <t>73831/6</t>
  </si>
  <si>
    <t>LAMPADA MISTA DE 500W - FORNECIMENTO E INSTALACAO</t>
  </si>
  <si>
    <t>73831/7</t>
  </si>
  <si>
    <t>LAMPADA DE VAPOR DE SODIO DE 150WX220V - FORNECIMENTO E INSTALACAO</t>
  </si>
  <si>
    <t>73831/8</t>
  </si>
  <si>
    <t>LAMPADA DE VAPOR DE SODIO DE 250WX220V - FORNECIMENTO E INSTALACAO</t>
  </si>
  <si>
    <t>73831/9</t>
  </si>
  <si>
    <t>LAMPADA DE VAPOR DE SODIO DE 400WX220V - FORNECIMENTO E INSTALACAO</t>
  </si>
  <si>
    <t>74231/1</t>
  </si>
  <si>
    <t>LUMINARIA ABERTA PARA ILUMINACAO PUBLICA, PARA LAMPADA A VAPOR DE MERCURIO ATE 400W E MISTA ATE 500W, COM BRACO EM TUBO DE ACO GALV D=50MM PROJ HOR=2.500MM E PROJ VERT= 2.200MM, FORNECIMENTO E INSTALACAO</t>
  </si>
  <si>
    <t>74246/1</t>
  </si>
  <si>
    <t>REFLETOR RETANGULAR FECHADO COM LAMPADA VAPOR METALICO 400 W</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</si>
  <si>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</si>
  <si>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</si>
  <si>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</si>
  <si>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ABRACADEIRA DE FIXACAO DE BRACOS DE LUMINARIAS DE 4" - FORNECIMENTO E INSTALACAO</t>
  </si>
  <si>
    <t>LUMINARIA FECHADA PARA ILUMINACAO PUBLICA COM REATOR DE PARTIDA RAPIDA COM LAMPADA A VAPOR DE MERCURIO 250W - FORNECIMENTO E INSTALACAO</t>
  </si>
  <si>
    <t>LUMINARIA FECHADA PARA ILUMINACAO PUBLICA - LAMPADAS DE 250/500W - FORNECIMENTO E INSTALACAO (EXCLUINDO LAMPADAS)</t>
  </si>
  <si>
    <t>LUMINARIA ESTANQUE - PROTECAO CONTRA AGUA, POEIRA OU IMPACTOS - TIPO AQUATIC PIAL OU EQUIVALENTE</t>
  </si>
  <si>
    <t>REATOR PARA LAMPADA VAPOR DE MERCURIO 125W  USO EXTERNO</t>
  </si>
  <si>
    <t>REATOR PARA LAMPADA VAPOR DE MERCURIO 250W USO EXTERNO</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</si>
  <si>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</si>
  <si>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</si>
  <si>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</si>
  <si>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</si>
  <si>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</si>
  <si>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</si>
  <si>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73857/1</t>
  </si>
  <si>
    <t>TRANSFORMADOR DISTRIBUICAO  75KVA TRIFASICO 60HZ CLASSE 15KV IMERSO EM ÓLEO MINERAL FORNECIMENTO E INSTALACAO</t>
  </si>
  <si>
    <t>73857/2</t>
  </si>
  <si>
    <t>TRANSFORMADOR DISTRIBUICAO  112,5KVA TRIFASICO 60HZ CLASSE 15KV IMERSO EM ÓLEO MINERAL FORNECIMENTO E INSTALACAO</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</si>
  <si>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</si>
  <si>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</si>
  <si>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</si>
  <si>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</si>
  <si>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</si>
  <si>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</si>
  <si>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</si>
  <si>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</si>
  <si>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</si>
  <si>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TRANSFORMADOR DISTRIBUICAO  30KVA TRIFASICO 60HZ CLASSE 15KV IMERSO EM ÓLEO MINERAL FORNECIMENTO E INSTALACAO</t>
  </si>
  <si>
    <t>73857/8</t>
  </si>
  <si>
    <t>TRANSFORMADOR DISTRIBUICAO  45KVA TRIFASICO 60HZ CLASSE 15KV IMERSO EM ÓLEO MINERAL FORNECIMENTO E INSTALACAO</t>
  </si>
  <si>
    <t>73857/9</t>
  </si>
  <si>
    <t>TRANSFORMADOR DISTRIBUICAO  750KVA TRIFASICO 60HZ CLASSE 15KV IMERSO EM ÓLEO MINERAL FORNECIMENTO E INSTALACAO</t>
  </si>
  <si>
    <t>73857/10</t>
  </si>
  <si>
    <t>TRANSFORMADOR DISTRIBUICAO  1000KVA TRIFASICO 60HZ CLASSE 15KV IMERSO EM ÓLEO MINERAL FORNECIMENTO E INSTALACAO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</si>
  <si>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</si>
  <si>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</si>
  <si>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</si>
  <si>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</si>
  <si>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</si>
  <si>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</si>
  <si>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</si>
  <si>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</si>
  <si>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</si>
  <si>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</si>
  <si>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</si>
  <si>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</si>
  <si>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INSTALACAO PARA-RAIOS P/RESERVATORIO</t>
  </si>
  <si>
    <t>TERMINAL AEREO EM ACO GALVANIZADO COM BASE DE FIXACAO H = 30CM</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</si>
  <si>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</si>
  <si>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</si>
  <si>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</si>
  <si>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</si>
  <si>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</si>
  <si>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</si>
  <si>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</si>
  <si>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</si>
  <si>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</si>
  <si>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</si>
  <si>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</si>
  <si>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</si>
  <si>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</si>
  <si>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</si>
  <si>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</si>
  <si>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</si>
  <si>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CHUVEIRO ELETRICO COMUM CORPO PLASTICO TIPO DUCHA, FORNECIMENTO E INSTALACAO</t>
  </si>
  <si>
    <t>CHAVE SECCIONADORA TRIPOLAR, ABERTURA SOB CARGA, COM FUSÍVEIS NH - 100A/250V - FORNECIMENTO E INSTALACAO</t>
  </si>
  <si>
    <t>CHAVE SECCIONADORA TRIPOLAR, ABERTURA SOB CARGA, COM FUSÍVEIS NH - 200A/250V</t>
  </si>
  <si>
    <t>FUSÍVEL TIPO "DIAZED", TIPO RÁPIDO OU RETARDADO - 2/25A - FORNECIMENTO E INSTALACAO</t>
  </si>
  <si>
    <t>FUSÍVEL TIPO "DIAZED", TIPO RÁPIDO OU RETARDADO - 35/63A - FORNECIMENTO E INSTALACAO</t>
  </si>
  <si>
    <t>FUSÍVEL TIPO NH 200A - TAMANHO 01 - FORNECIMENTO E INSTALACAO</t>
  </si>
  <si>
    <t>73780/1</t>
  </si>
  <si>
    <t>CHAVE FUSIVEL UNIPOLAR, 15KV - 100A, EQUIPADA COM COMANDO PARA HASTE DE MANOBRA .       FORNECIMENTO E INSTALAÇÃO.</t>
  </si>
  <si>
    <t>73780/2</t>
  </si>
  <si>
    <t>CHAVE BLINDADA TRIPOLAR 250V, 30A - FORNECIMENTO E INSTALACAO</t>
  </si>
  <si>
    <t>73780/3</t>
  </si>
  <si>
    <t>CHAVE BLINDADA TRIPOLAR 250V, 60A - FORNECIMENTO E INSTALACAO</t>
  </si>
  <si>
    <t>73780/4</t>
  </si>
  <si>
    <t>CHAVE BLINDADA TRIPOLAR 250V, 100A - FORNECIMENTO E INSTALACAO</t>
  </si>
  <si>
    <t>FUSIVEL TIPO NH 250 A, TAMANHO 1 - FORNECIMENTO E INSTALACAO</t>
  </si>
  <si>
    <t>BASE PARA FUSIVEL (PORTA-FUSIVEL) NH 01 250A</t>
  </si>
  <si>
    <t>CHAVE FACA TRIPOLAR BLINDADA 250V/30A - FORNECIMENTO E INSTALACAO</t>
  </si>
  <si>
    <t>CHAVE GUARDA MOTOR TRIFASICO 5CV/220V C/ CHAVE MAGNETICA - FORNECIMENTO E INSTALACAO</t>
  </si>
  <si>
    <t>CHAVE GUARDA MOTOR TRIFISICA 10CV/220V C/ CHAVE MAGNETICA - FORNECIMENTO E INSTALACAO</t>
  </si>
  <si>
    <t>FUSIVEL TIPO NH 250A - TAMANHO 01 - FORNECIMENTO E INSTALACAO</t>
  </si>
  <si>
    <t>CHAVE DE BOIA AUTOMÁTICA</t>
  </si>
  <si>
    <t>CHAVE DE BOIA AUTOMÁTICA SUPERIOR 10A/250V - FORNECIMENTO E INSTALACAO</t>
  </si>
  <si>
    <t>ABRIGO PARA HIDRANTE, 75X45X17CM, COM REGISTRO GLOBO ANGULAR 45º 2.1/2", ADAPTADOR STORZ 2.1/2", MANGUEIRA DE INCÊNDIO 15M, REDUÇÃO 2.1/2X1.1/2" E ESGUICHO EM LATÃO 1.1/2" - FORNECIMENTO E INSTALAÇÃO</t>
  </si>
  <si>
    <t>CAIXA DE INCÊNDIO 45X75X17CM - FORNECIMENTO E INSTALAÇÃO</t>
  </si>
  <si>
    <t>CAIXA DE INCÊNDIO 60X75X17CM - FORNECIMENTO E INSTALAÇÃO</t>
  </si>
  <si>
    <t>EXTINTOR DE PQS 4KG - FORNECIMENTO E INSTALACAO</t>
  </si>
  <si>
    <t>EXTINTOR DE CO2 6KG - FORNECIMENTO E INSTALACAO</t>
  </si>
  <si>
    <t>73775/1</t>
  </si>
  <si>
    <t>EXTINTOR INCENDIO TP PO QUIMICO 4KG FORNECIMENTO E COLOCACAO</t>
  </si>
  <si>
    <t>73775/2</t>
  </si>
  <si>
    <t>EXTINTOR INCENDIO AGUA-PRESSURIZADA 10L INCL SUPORTE PAREDE CARGA     COMPLETA FORNECIMENTO E COLOCACAO</t>
  </si>
  <si>
    <t>HIDRANTE SUBTERRANEO FERRO FUNDIDO C/ CURVA LONGA E CAIXA DN=75MM</t>
  </si>
  <si>
    <t>EXTINTOR INCENDIO TP GAS CARBONICO 4KG COMPLETO - FORNECIMENTO E INSTALACAO</t>
  </si>
  <si>
    <t>EXTINTOR INCENDIO TP PO QUIMICO 6KG - FORNECIMENTO E INSTALACAO</t>
  </si>
  <si>
    <t>ABRIGO PARA HIDRANTE, 90X60X17CM, COM REGISTRO GLOBO ANGULAR 45º 2.1/2", ADAPTADOR STORZ 2.1/2", MANGUEIRA DE INCÊNDIO 20M, REDUÇÃO 2.1/2X1.1/2" E ESGUICHO EM LATÃO 1.1/2" - FORNECIMENTO E INSTALAÇÃO. AF_08/2017</t>
  </si>
  <si>
    <t>TOMADA PARA TELEFONE DE 4 POLOS PADRAO TELEBRAS - FORNECIMENTO E INSTALACAO</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</si>
  <si>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</si>
  <si>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</si>
  <si>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</si>
  <si>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</si>
  <si>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</si>
  <si>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</si>
  <si>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73768/1</t>
  </si>
  <si>
    <t>FIO TELEFONICO FI 0,6MM, 2 CONDUTORES (USO INTERNO)-  FORNECIMENTO E INSTALACAO</t>
  </si>
  <si>
    <t>73768/7</t>
  </si>
  <si>
    <t>CABO TELEFONICO CI-50 75 PARES (USO INTERNO) - FORNECIMENTO E INSTALACAO</t>
  </si>
  <si>
    <t>73768/8</t>
  </si>
  <si>
    <t>CABO TELEFONICO CI-50 200 PARES (USO INTERNO) - FORNECIMENTO E INSTALACAO</t>
  </si>
  <si>
    <t>73768/9</t>
  </si>
  <si>
    <t>CABO TELEFONICO CCI-50 1 PAR (USO INTERNO) -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</si>
  <si>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</si>
  <si>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</si>
  <si>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</si>
  <si>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</si>
  <si>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</si>
  <si>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</si>
  <si>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</si>
  <si>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</si>
  <si>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</si>
  <si>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</si>
  <si>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CAIXA DE PASSAGEM PARA TELEFONE 15X15X10CM (SOBREPOR), FORNECIMENTO E INSTALACAO.</t>
  </si>
  <si>
    <t>CAIXA DE PASSAGEM PARA TELEFONE 80X80X15CM (SOBREPOR) FORNECIMENTO E INSTALACAO</t>
  </si>
  <si>
    <t>CAIXA DE PASSAGEM PARA TELEFONE 150X150X15CM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</si>
  <si>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</si>
  <si>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</si>
  <si>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</si>
  <si>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CABO TELEFONICO CT-APL-50, 100 PARES (USO EXTERNO) - FORNECIMENTO E INSTALACAO</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</si>
  <si>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</si>
  <si>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</si>
  <si>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</si>
  <si>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</si>
  <si>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</si>
  <si>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</si>
  <si>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</si>
  <si>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</si>
  <si>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</si>
  <si>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</si>
  <si>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</si>
  <si>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</si>
  <si>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</si>
  <si>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</si>
  <si>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</si>
  <si>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</si>
  <si>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</si>
  <si>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</si>
  <si>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</si>
  <si>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</si>
  <si>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</si>
  <si>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</si>
  <si>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</si>
  <si>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</si>
  <si>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</si>
  <si>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</si>
  <si>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</si>
  <si>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</si>
  <si>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</si>
  <si>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</si>
  <si>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</si>
  <si>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</si>
  <si>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</si>
  <si>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</si>
  <si>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</si>
  <si>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</si>
  <si>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</si>
  <si>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</si>
  <si>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</si>
  <si>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</si>
  <si>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74003/1</t>
  </si>
  <si>
    <t>INSTALACOES GAS CENTRAL P/ EDIFICIO RESIDENCIAL C/ 4 PAVTOS 16 UNID.  UMA CENTRAL POR BLOCO COM 16 PONTOS</t>
  </si>
  <si>
    <t>MANOMETRO 0 A 200 PSI (0 A 14 KGF/CM2), D = 50MM - FORNECIMENTO E COLOCACAO</t>
  </si>
  <si>
    <t>BOMBA CENTRIFUGA C/ MOTOR ELETRICO TRIFASICO 1CV</t>
  </si>
  <si>
    <t>BOMBA SUBMERSIVEL ELETRICA, TRIFASICA, POTÊNCIA 3,75 HP, DIAMETRO DO ROTOR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</si>
  <si>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</si>
  <si>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</si>
  <si>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</si>
  <si>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</si>
  <si>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</si>
  <si>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</si>
  <si>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</si>
  <si>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</si>
  <si>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</si>
  <si>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</si>
  <si>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</si>
  <si>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</si>
  <si>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</si>
  <si>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</si>
  <si>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</si>
  <si>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</si>
  <si>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</si>
  <si>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</si>
  <si>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</si>
  <si>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</si>
  <si>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</si>
  <si>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</si>
  <si>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</si>
  <si>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</si>
  <si>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</si>
  <si>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</si>
  <si>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</si>
  <si>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</si>
  <si>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</si>
  <si>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</si>
  <si>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</si>
  <si>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</si>
  <si>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</si>
  <si>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</si>
  <si>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</si>
  <si>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</si>
  <si>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</si>
  <si>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</si>
  <si>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</si>
  <si>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</si>
  <si>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</si>
  <si>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</si>
  <si>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</si>
  <si>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</si>
  <si>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</si>
  <si>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</si>
  <si>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</si>
  <si>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</si>
  <si>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</si>
  <si>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</si>
  <si>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</si>
  <si>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</si>
  <si>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</si>
  <si>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</si>
  <si>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</si>
  <si>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</si>
  <si>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</si>
  <si>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</si>
  <si>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</si>
  <si>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</si>
  <si>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</si>
  <si>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</si>
  <si>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</si>
  <si>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</si>
  <si>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</si>
  <si>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</si>
  <si>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</si>
  <si>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</si>
  <si>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</si>
  <si>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</si>
  <si>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</si>
  <si>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</si>
  <si>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</si>
  <si>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</si>
  <si>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</si>
  <si>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</si>
  <si>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</si>
  <si>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</si>
  <si>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</si>
  <si>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</si>
  <si>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</si>
  <si>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</si>
  <si>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</si>
  <si>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</si>
  <si>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50 (2"),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</si>
  <si>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</si>
  <si>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</si>
  <si>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</si>
  <si>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</si>
  <si>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</si>
  <si>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</si>
  <si>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</si>
  <si>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</si>
  <si>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</si>
  <si>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</si>
  <si>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</si>
  <si>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</si>
  <si>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</si>
  <si>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</si>
  <si>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</si>
  <si>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</si>
  <si>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</si>
  <si>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</si>
  <si>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</si>
  <si>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</si>
  <si>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</si>
  <si>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</si>
  <si>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</si>
  <si>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</si>
  <si>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</si>
  <si>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</si>
  <si>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</si>
  <si>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</si>
  <si>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</si>
  <si>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</si>
  <si>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</si>
  <si>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</si>
  <si>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</si>
  <si>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</si>
  <si>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</si>
  <si>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</si>
  <si>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</si>
  <si>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</si>
  <si>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</si>
  <si>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</si>
  <si>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</si>
  <si>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</si>
  <si>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</si>
  <si>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</si>
  <si>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</si>
  <si>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 INSTALADO EM REDE DE ALIMENTAÇÃO PARA HIDRANTE - FORNECIMENTO E INSTALAÇÃO. AF_12/2015</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</si>
  <si>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</si>
  <si>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</si>
  <si>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</si>
  <si>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</si>
  <si>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</si>
  <si>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</si>
  <si>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</si>
  <si>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</si>
  <si>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</si>
  <si>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</si>
  <si>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</si>
  <si>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</si>
  <si>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</si>
  <si>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</si>
  <si>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</si>
  <si>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</si>
  <si>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</si>
  <si>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</si>
  <si>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</si>
  <si>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</si>
  <si>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</si>
  <si>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</si>
  <si>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</si>
  <si>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</si>
  <si>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</si>
  <si>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</si>
  <si>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</si>
  <si>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</si>
  <si>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</si>
  <si>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</si>
  <si>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</si>
  <si>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</si>
  <si>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</si>
  <si>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</si>
  <si>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</si>
  <si>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</si>
  <si>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</si>
  <si>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</si>
  <si>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</si>
  <si>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</si>
  <si>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</si>
  <si>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</si>
  <si>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</si>
  <si>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</si>
  <si>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</si>
  <si>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</si>
  <si>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</si>
  <si>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</si>
  <si>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</si>
  <si>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</si>
  <si>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</si>
  <si>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</si>
  <si>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</si>
  <si>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</si>
  <si>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</si>
  <si>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</si>
  <si>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UNIAO DE ACO GALVANIZADO 4"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</si>
  <si>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</si>
  <si>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</si>
  <si>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</si>
  <si>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</si>
  <si>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</si>
  <si>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</si>
  <si>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</si>
  <si>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</si>
  <si>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</si>
  <si>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</si>
  <si>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</si>
  <si>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</si>
  <si>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</si>
  <si>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</si>
  <si>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</si>
  <si>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</si>
  <si>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</si>
  <si>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</si>
  <si>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</si>
  <si>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</si>
  <si>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</si>
  <si>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</si>
  <si>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</si>
  <si>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</si>
  <si>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</si>
  <si>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</si>
  <si>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</si>
  <si>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</si>
  <si>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</si>
  <si>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</si>
  <si>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</si>
  <si>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</si>
  <si>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</si>
  <si>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</si>
  <si>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</si>
  <si>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</si>
  <si>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</si>
  <si>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</si>
  <si>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</si>
  <si>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</si>
  <si>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</si>
  <si>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</si>
  <si>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</si>
  <si>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</si>
  <si>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</si>
  <si>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</si>
  <si>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</si>
  <si>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</si>
  <si>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</si>
  <si>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</si>
  <si>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</si>
  <si>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</si>
  <si>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</si>
  <si>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</si>
  <si>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</si>
  <si>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</si>
  <si>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</si>
  <si>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</si>
  <si>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</si>
  <si>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</si>
  <si>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</si>
  <si>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</si>
  <si>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</si>
  <si>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</si>
  <si>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</si>
  <si>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</si>
  <si>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</si>
  <si>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</si>
  <si>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</si>
  <si>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</si>
  <si>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</si>
  <si>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</si>
  <si>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</si>
  <si>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</si>
  <si>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</si>
  <si>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</si>
  <si>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</si>
  <si>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</si>
  <si>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</si>
  <si>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</si>
  <si>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</si>
  <si>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</si>
  <si>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</si>
  <si>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</si>
  <si>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</si>
  <si>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</si>
  <si>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</si>
  <si>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</si>
  <si>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</si>
  <si>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</si>
  <si>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</si>
  <si>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</si>
  <si>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</si>
  <si>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</si>
  <si>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</si>
  <si>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</si>
  <si>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</si>
  <si>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</si>
  <si>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</si>
  <si>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</si>
  <si>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</si>
  <si>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</si>
  <si>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</si>
  <si>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</si>
  <si>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</si>
  <si>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</si>
  <si>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</si>
  <si>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</si>
  <si>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</si>
  <si>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</si>
  <si>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</si>
  <si>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</si>
  <si>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</si>
  <si>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</si>
  <si>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</si>
  <si>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</si>
  <si>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</si>
  <si>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</si>
  <si>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</si>
  <si>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</si>
  <si>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</si>
  <si>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</si>
  <si>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</si>
  <si>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</si>
  <si>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</si>
  <si>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</si>
  <si>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</si>
  <si>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</si>
  <si>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</si>
  <si>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</si>
  <si>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</si>
  <si>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</si>
  <si>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</si>
  <si>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</si>
  <si>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</si>
  <si>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</si>
  <si>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</si>
  <si>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</si>
  <si>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</si>
  <si>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</si>
  <si>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</si>
  <si>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</si>
  <si>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</si>
  <si>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</si>
  <si>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</si>
  <si>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</si>
  <si>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</si>
  <si>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</si>
  <si>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</si>
  <si>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</si>
  <si>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</si>
  <si>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</si>
  <si>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</si>
  <si>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</si>
  <si>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</si>
  <si>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</si>
  <si>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</si>
  <si>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</si>
  <si>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</si>
  <si>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</si>
  <si>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</si>
  <si>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</si>
  <si>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</si>
  <si>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</si>
  <si>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</si>
  <si>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</si>
  <si>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</si>
  <si>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</si>
  <si>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</si>
  <si>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</si>
  <si>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</si>
  <si>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</si>
  <si>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</si>
  <si>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</si>
  <si>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</si>
  <si>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</si>
  <si>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</si>
  <si>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</si>
  <si>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</si>
  <si>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</si>
  <si>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</si>
  <si>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</si>
  <si>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</si>
  <si>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</si>
  <si>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</si>
  <si>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</si>
  <si>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</si>
  <si>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</si>
  <si>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</si>
  <si>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</si>
  <si>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</si>
  <si>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</si>
  <si>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</si>
  <si>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</si>
  <si>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</si>
  <si>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</si>
  <si>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</si>
  <si>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</si>
  <si>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</si>
  <si>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</si>
  <si>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</si>
  <si>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</si>
  <si>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</si>
  <si>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</si>
  <si>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</si>
  <si>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</si>
  <si>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</si>
  <si>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</si>
  <si>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</si>
  <si>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</si>
  <si>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</si>
  <si>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</si>
  <si>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</si>
  <si>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</si>
  <si>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</si>
  <si>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</si>
  <si>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</si>
  <si>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</si>
  <si>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</si>
  <si>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</si>
  <si>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</si>
  <si>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</si>
  <si>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</si>
  <si>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</si>
  <si>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</si>
  <si>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</si>
  <si>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</si>
  <si>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</si>
  <si>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</si>
  <si>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</si>
  <si>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</si>
  <si>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</si>
  <si>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</si>
  <si>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</si>
  <si>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</si>
  <si>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</si>
  <si>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</si>
  <si>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</si>
  <si>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</si>
  <si>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</si>
  <si>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</si>
  <si>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</si>
  <si>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</si>
  <si>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</si>
  <si>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</si>
  <si>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</si>
  <si>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</si>
  <si>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</si>
  <si>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</si>
  <si>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</si>
  <si>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</si>
  <si>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</si>
  <si>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</si>
  <si>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</si>
  <si>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</si>
  <si>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</si>
  <si>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</si>
  <si>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</si>
  <si>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</si>
  <si>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</si>
  <si>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</si>
  <si>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</si>
  <si>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</si>
  <si>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</si>
  <si>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</si>
  <si>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</si>
  <si>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</si>
  <si>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</si>
  <si>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</si>
  <si>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</si>
  <si>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</si>
  <si>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</si>
  <si>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</si>
  <si>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</si>
  <si>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</si>
  <si>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</si>
  <si>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</si>
  <si>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</si>
  <si>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</si>
  <si>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</si>
  <si>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</si>
  <si>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</si>
  <si>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</si>
  <si>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</si>
  <si>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</si>
  <si>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</si>
  <si>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</si>
  <si>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</si>
  <si>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</si>
  <si>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</si>
  <si>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</si>
  <si>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</si>
  <si>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</si>
  <si>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</si>
  <si>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</si>
  <si>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</si>
  <si>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</si>
  <si>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</si>
  <si>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</si>
  <si>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</si>
  <si>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</si>
  <si>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</si>
  <si>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</si>
  <si>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</si>
  <si>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</si>
  <si>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</si>
  <si>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</si>
  <si>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</si>
  <si>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</si>
  <si>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</si>
  <si>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</si>
  <si>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</si>
  <si>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</si>
  <si>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</si>
  <si>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</si>
  <si>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</si>
  <si>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</si>
  <si>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</si>
  <si>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</si>
  <si>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</si>
  <si>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</si>
  <si>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</si>
  <si>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</si>
  <si>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</si>
  <si>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</si>
  <si>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</si>
  <si>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</si>
  <si>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</si>
  <si>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</si>
  <si>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</si>
  <si>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</si>
  <si>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</si>
  <si>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</si>
  <si>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</si>
  <si>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</si>
  <si>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</si>
  <si>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</si>
  <si>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</si>
  <si>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</si>
  <si>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</si>
  <si>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</si>
  <si>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</si>
  <si>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</si>
  <si>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</si>
  <si>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</si>
  <si>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</si>
  <si>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</si>
  <si>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</si>
  <si>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</si>
  <si>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</si>
  <si>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</si>
  <si>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</si>
  <si>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</si>
  <si>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</si>
  <si>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</si>
  <si>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</si>
  <si>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</si>
  <si>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</si>
  <si>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</si>
  <si>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</si>
  <si>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</si>
  <si>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</si>
  <si>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</si>
  <si>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</si>
  <si>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</si>
  <si>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</si>
  <si>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</si>
  <si>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</si>
  <si>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</si>
  <si>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</si>
  <si>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</si>
  <si>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</si>
  <si>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</si>
  <si>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</si>
  <si>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</si>
  <si>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</si>
  <si>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</si>
  <si>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</si>
  <si>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</si>
  <si>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</si>
  <si>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</si>
  <si>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</si>
  <si>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</si>
  <si>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</si>
  <si>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</si>
  <si>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</si>
  <si>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</si>
  <si>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</si>
  <si>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</si>
  <si>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</si>
  <si>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</si>
  <si>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</si>
  <si>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</si>
  <si>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</si>
  <si>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</si>
  <si>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</si>
  <si>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</si>
  <si>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</si>
  <si>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</si>
  <si>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</si>
  <si>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</si>
  <si>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</si>
  <si>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</si>
  <si>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</si>
  <si>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</si>
  <si>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</si>
  <si>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</si>
  <si>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</si>
  <si>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</si>
  <si>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</si>
  <si>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</si>
  <si>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</si>
  <si>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</si>
  <si>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</si>
  <si>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</si>
  <si>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</si>
  <si>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</si>
  <si>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</si>
  <si>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</si>
  <si>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</si>
  <si>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</si>
  <si>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</si>
  <si>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</si>
  <si>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</si>
  <si>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</si>
  <si>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</si>
  <si>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</si>
  <si>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</si>
  <si>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</si>
  <si>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</si>
  <si>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</si>
  <si>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</si>
  <si>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</si>
  <si>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</si>
  <si>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</si>
  <si>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</si>
  <si>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</si>
  <si>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</si>
  <si>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</si>
  <si>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</si>
  <si>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</si>
  <si>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</si>
  <si>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</si>
  <si>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</si>
  <si>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</si>
  <si>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</si>
  <si>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</si>
  <si>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</si>
  <si>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</si>
  <si>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</si>
  <si>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</si>
  <si>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</si>
  <si>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</si>
  <si>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</si>
  <si>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</si>
  <si>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</si>
  <si>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</si>
  <si>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</si>
  <si>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</si>
  <si>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</si>
  <si>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</si>
  <si>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</si>
  <si>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</si>
  <si>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</si>
  <si>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</si>
  <si>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</si>
  <si>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</si>
  <si>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NIPLE, EM FERRO GALVANIZADO, DN 50 (2"),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</si>
  <si>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</si>
  <si>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</si>
  <si>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</si>
  <si>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NIPLE, EM FERRO GALVANIZADO, DN 80 (3"), CONEXÃO ROSQUEADA, INSTALADO EM PRUMADAS - FORNECIMENTO E INSTALAÇÃO. AF_12/2015</t>
  </si>
  <si>
    <t>LUVA,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</si>
  <si>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</si>
  <si>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</si>
  <si>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</si>
  <si>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</si>
  <si>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</si>
  <si>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</si>
  <si>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</si>
  <si>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</si>
  <si>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</si>
  <si>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</si>
  <si>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</si>
  <si>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</si>
  <si>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</si>
  <si>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</si>
  <si>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</si>
  <si>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</si>
  <si>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</si>
  <si>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</si>
  <si>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</si>
  <si>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</si>
  <si>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</si>
  <si>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</si>
  <si>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</si>
  <si>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</si>
  <si>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</si>
  <si>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</si>
  <si>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</si>
  <si>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</si>
  <si>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</si>
  <si>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</si>
  <si>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</si>
  <si>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</si>
  <si>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</si>
  <si>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</si>
  <si>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</si>
  <si>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</si>
  <si>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</si>
  <si>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</si>
  <si>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</si>
  <si>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</si>
  <si>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</si>
  <si>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</si>
  <si>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</si>
  <si>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</si>
  <si>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</si>
  <si>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</si>
  <si>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</si>
  <si>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</si>
  <si>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</si>
  <si>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</si>
  <si>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</si>
  <si>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</si>
  <si>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</si>
  <si>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</si>
  <si>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</si>
  <si>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</si>
  <si>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</si>
  <si>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</si>
  <si>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</si>
  <si>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</si>
  <si>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</si>
  <si>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</si>
  <si>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</si>
  <si>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</si>
  <si>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</si>
  <si>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</si>
  <si>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</si>
  <si>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</si>
  <si>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</si>
  <si>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NIPLE, EM FERRO GALVANIZADO, CONEXÃO ROSQUEADA, DN 15 (1/2"), INSTALADO EM RAMAIS E SUB-RAMAIS DE GÁS - FORNECIMENTO E INSTALAÇÃO. AF_12/2015</t>
  </si>
  <si>
    <t>LUVA,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</si>
  <si>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</si>
  <si>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</si>
  <si>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</si>
  <si>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</si>
  <si>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</si>
  <si>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</si>
  <si>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</si>
  <si>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</si>
  <si>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</si>
  <si>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</si>
  <si>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</si>
  <si>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</si>
  <si>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TÊ, EM FERRO GALVANIZADO, CONEXÃO ROSQUEADA, DN 25 (1"), INSTALADO EM RAMAIS E SUB-RAMAIS DE GÁS - FORNECIMENTO E INSTALAÇÃO. AF_12/2015</t>
  </si>
  <si>
    <t>UNIÃO, EM FERRO GALVANIZADO, DN 50 (2"), CONEXÃO ROSQUEADA, INSTALADO EM PRUMADAS - FORNECIMENTO E INSTALAÇÃO. AF_12/2015</t>
  </si>
  <si>
    <t>UNIÃO, EM FERRO GALVANIZADO, DN 65 (2 1/2"), CONEXÃO ROSQUEADA, INSTALADO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</si>
  <si>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</si>
  <si>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</si>
  <si>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</si>
  <si>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</si>
  <si>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</si>
  <si>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</si>
  <si>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</si>
  <si>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</si>
  <si>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</si>
  <si>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</si>
  <si>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</si>
  <si>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</si>
  <si>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</si>
  <si>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</si>
  <si>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</si>
  <si>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</si>
  <si>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</si>
  <si>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</si>
  <si>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</si>
  <si>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</si>
  <si>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</si>
  <si>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</si>
  <si>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</si>
  <si>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</si>
  <si>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</si>
  <si>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</si>
  <si>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</si>
  <si>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</si>
  <si>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</si>
  <si>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</si>
  <si>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</si>
  <si>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</si>
  <si>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</si>
  <si>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</si>
  <si>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</si>
  <si>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</si>
  <si>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</si>
  <si>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</si>
  <si>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</si>
  <si>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</si>
  <si>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</si>
  <si>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</si>
  <si>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</si>
  <si>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</si>
  <si>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</si>
  <si>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</si>
  <si>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</si>
  <si>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</si>
  <si>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</si>
  <si>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</si>
  <si>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</si>
  <si>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</si>
  <si>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</si>
  <si>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</si>
  <si>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LUVA DE REDUÇÃO, EM FERRO GALVANIZADO, 3/4" X 1/2", CONEXÃO ROSQUEADA, INSTALADO EM RAMAIS E SUB-RAMAIS DE GÁS - FORNECIMENTO E INSTALAÇÃO. AF_12/2015</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</si>
  <si>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</si>
  <si>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</si>
  <si>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</si>
  <si>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</si>
  <si>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</si>
  <si>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</si>
  <si>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</si>
  <si>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</si>
  <si>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</si>
  <si>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</si>
  <si>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</si>
  <si>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</si>
  <si>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JUNTA DE EXPANSÃO EM BRONZE/LATÃO, PONTA X PONTA, DN 35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</si>
  <si>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</si>
  <si>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</si>
  <si>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JUNTA DE EXPANSÃO EM BRONZE/LATÃO, PONTA X PONTA, DN 42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</si>
  <si>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</si>
  <si>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</si>
  <si>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JUNTA DE EXPANSÃO EM BRONZE/LATÃO, PONTA X PONTA, DN 54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</si>
  <si>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</si>
  <si>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</si>
  <si>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JUNTA DE EXPANSÃO EM BRONZE/LATÃO, PONTA X PONTA, DN 66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</si>
  <si>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</si>
  <si>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</si>
  <si>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</si>
  <si>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</si>
  <si>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</si>
  <si>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</si>
  <si>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</si>
  <si>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</si>
  <si>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</si>
  <si>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</si>
  <si>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</si>
  <si>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</si>
  <si>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</si>
  <si>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</si>
  <si>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</si>
  <si>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</si>
  <si>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</si>
  <si>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</si>
  <si>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</si>
  <si>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</si>
  <si>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</si>
  <si>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</si>
  <si>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</si>
  <si>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</si>
  <si>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</si>
  <si>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</si>
  <si>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</si>
  <si>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</si>
  <si>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</si>
  <si>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</si>
  <si>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</si>
  <si>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</si>
  <si>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</si>
  <si>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</si>
  <si>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</si>
  <si>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</si>
  <si>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JUNTA DE EXPANSÃO EM COBRE, PONTA X PONTA, 22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</si>
  <si>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</si>
  <si>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</si>
  <si>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</si>
  <si>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</si>
  <si>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</si>
  <si>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</si>
  <si>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</si>
  <si>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</si>
  <si>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</si>
  <si>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</si>
  <si>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</si>
  <si>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</si>
  <si>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</si>
  <si>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</si>
  <si>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</si>
  <si>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</si>
  <si>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</si>
  <si>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BUCHA DE REDUÇÃO EM COBRE, SEM ANEL DE SOLDA, PONTA X BOLSA, 28 X 22 MM, INSTALADO EM RAMAL E SUB-RAMAL   FORNECIMENTO E INSTALAÇÃO. AF_01/2016_P</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</si>
  <si>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</si>
  <si>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</si>
  <si>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</si>
  <si>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</si>
  <si>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</si>
  <si>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</si>
  <si>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</si>
  <si>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</si>
  <si>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</si>
  <si>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</si>
  <si>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</si>
  <si>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</si>
  <si>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</si>
  <si>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</si>
  <si>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</si>
  <si>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</si>
  <si>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</si>
  <si>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</si>
  <si>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</si>
  <si>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</si>
  <si>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</si>
  <si>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COTOVELO EM COBRE, 90 GRAUS, SEM ANEL DE SOLDA, DN 66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</si>
  <si>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</si>
  <si>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</si>
  <si>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</si>
  <si>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</si>
  <si>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</si>
  <si>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</si>
  <si>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</si>
  <si>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</si>
  <si>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</si>
  <si>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</si>
  <si>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</si>
  <si>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</si>
  <si>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</si>
  <si>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</si>
  <si>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</si>
  <si>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</si>
  <si>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</si>
  <si>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</si>
  <si>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</si>
  <si>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</si>
  <si>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</si>
  <si>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</si>
  <si>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</si>
  <si>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</si>
  <si>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</si>
  <si>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</si>
  <si>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</si>
  <si>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</si>
  <si>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</si>
  <si>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</si>
  <si>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</si>
  <si>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</si>
  <si>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</si>
  <si>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</si>
  <si>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</si>
  <si>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</si>
  <si>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</si>
  <si>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</si>
  <si>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</si>
  <si>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</si>
  <si>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</si>
  <si>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</si>
  <si>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</si>
  <si>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</si>
  <si>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</si>
  <si>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</si>
  <si>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</si>
  <si>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</si>
  <si>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</si>
  <si>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</si>
  <si>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</si>
  <si>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</si>
  <si>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</si>
  <si>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</si>
  <si>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</si>
  <si>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</si>
  <si>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</si>
  <si>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</si>
  <si>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</si>
  <si>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</si>
  <si>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</si>
  <si>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</si>
  <si>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</si>
  <si>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</si>
  <si>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</si>
  <si>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</si>
  <si>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</si>
  <si>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</si>
  <si>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</si>
  <si>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</si>
  <si>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</si>
  <si>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</si>
  <si>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</si>
  <si>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</si>
  <si>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</si>
  <si>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</si>
  <si>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</si>
  <si>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</si>
  <si>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</si>
  <si>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</si>
  <si>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</si>
  <si>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</si>
  <si>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</si>
  <si>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</si>
  <si>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</si>
  <si>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</si>
  <si>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</si>
  <si>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</si>
  <si>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</si>
  <si>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</si>
  <si>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</si>
  <si>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</si>
  <si>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</si>
  <si>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</si>
  <si>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</si>
  <si>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</si>
  <si>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</si>
  <si>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</si>
  <si>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</si>
  <si>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</si>
  <si>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</si>
  <si>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</si>
  <si>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</si>
  <si>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</si>
  <si>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</si>
  <si>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</si>
  <si>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</si>
  <si>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(½)  FORNECIMENTO E INSTALAÇÃO. AF_12/2015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</si>
  <si>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</si>
  <si>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</si>
  <si>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</si>
  <si>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</si>
  <si>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</si>
  <si>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</si>
  <si>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</si>
  <si>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</si>
  <si>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</si>
  <si>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</si>
  <si>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</si>
  <si>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</si>
  <si>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</si>
  <si>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</si>
  <si>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</si>
  <si>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</si>
  <si>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</si>
  <si>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</si>
  <si>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</si>
  <si>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</si>
  <si>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</si>
  <si>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</si>
  <si>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</si>
  <si>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</si>
  <si>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</si>
  <si>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</si>
  <si>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</si>
  <si>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</si>
  <si>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</si>
  <si>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</si>
  <si>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</si>
  <si>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</si>
  <si>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</si>
  <si>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</si>
  <si>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</si>
  <si>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</si>
  <si>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</si>
  <si>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</si>
  <si>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</si>
  <si>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</si>
  <si>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</si>
  <si>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</si>
  <si>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</si>
  <si>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</si>
  <si>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</si>
  <si>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</si>
  <si>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</si>
  <si>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</si>
  <si>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</si>
  <si>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</si>
  <si>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</si>
  <si>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</si>
  <si>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</si>
  <si>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</si>
  <si>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</si>
  <si>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</si>
  <si>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</si>
  <si>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</si>
  <si>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</si>
  <si>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</si>
  <si>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</si>
  <si>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</si>
  <si>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</si>
  <si>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</si>
  <si>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</si>
  <si>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</si>
  <si>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</si>
  <si>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</si>
  <si>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</si>
  <si>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</si>
  <si>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</si>
  <si>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</si>
  <si>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</si>
  <si>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</si>
  <si>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</si>
  <si>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</si>
  <si>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</si>
  <si>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</si>
  <si>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</si>
  <si>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</si>
  <si>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</si>
  <si>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</si>
  <si>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</si>
  <si>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</si>
  <si>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</si>
  <si>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</si>
  <si>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</si>
  <si>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</si>
  <si>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</si>
  <si>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</si>
  <si>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</si>
  <si>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</si>
  <si>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</si>
  <si>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</si>
  <si>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</si>
  <si>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</si>
  <si>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</si>
  <si>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</si>
  <si>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</si>
  <si>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</si>
  <si>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</si>
  <si>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</si>
  <si>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</si>
  <si>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</si>
  <si>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</si>
  <si>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</si>
  <si>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</si>
  <si>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</si>
  <si>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</si>
  <si>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</si>
  <si>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</si>
  <si>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</si>
  <si>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</si>
  <si>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</si>
  <si>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</si>
  <si>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</si>
  <si>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</si>
  <si>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</si>
  <si>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</si>
  <si>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</si>
  <si>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</si>
  <si>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</si>
  <si>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</si>
  <si>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</si>
  <si>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</si>
  <si>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</si>
  <si>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</si>
  <si>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</si>
  <si>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</si>
  <si>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</si>
  <si>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</si>
  <si>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</si>
  <si>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</si>
  <si>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</si>
  <si>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</si>
  <si>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</si>
  <si>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</si>
  <si>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</si>
  <si>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</si>
  <si>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</si>
  <si>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</si>
  <si>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</si>
  <si>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</si>
  <si>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</si>
  <si>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</si>
  <si>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</si>
  <si>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</si>
  <si>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</si>
  <si>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</si>
  <si>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</si>
  <si>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</si>
  <si>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</si>
  <si>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</si>
  <si>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</si>
  <si>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</si>
  <si>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</si>
  <si>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</si>
  <si>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</si>
  <si>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</si>
  <si>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</si>
  <si>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</si>
  <si>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</si>
  <si>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</si>
  <si>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</si>
  <si>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</si>
  <si>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</si>
  <si>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</si>
  <si>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</si>
  <si>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TAMPA DE CONCRETO ARMADO 60X60X5CM PARA CAIXA</t>
  </si>
  <si>
    <t>CAIXA DE INSPEÇÃO 80X80X80CM EM ALVENARIA - EXECUÇÃO</t>
  </si>
  <si>
    <t>CAIXA DE INSPEÇÃO 90X90X80CM EM ALVENARIA - EXECUÇÃO</t>
  </si>
  <si>
    <t>74051/1</t>
  </si>
  <si>
    <t>CAIXA DE GORDURA DUPLA EM CONCRETO PRE-MOLDADO DN 60,0 CM COM TAMPA - FORNECIMENTO E INSTALACAO</t>
  </si>
  <si>
    <t>74051/2</t>
  </si>
  <si>
    <t>CAIXA DE GORDURA SIMPLES EM CONCRETO PRE-MOLDADO DN 40,0 CM COM TAMPA - FORNECIMENTO E INSTALACAO</t>
  </si>
  <si>
    <t>74104/1</t>
  </si>
  <si>
    <t>CAIXA DE INSPEÇÃO EM ALVENARIA DE TIJOLO MACIÇO 60X60X60CM, REVESTIDA INTERNAMENTO COM BARRA LISA (CIMENTO E AREIA, TRAÇO 1:4) E=2,0CM, COM TAMPA PRÉ-MOLDADA DE CONCRETO E FUNDO DE CONCRETO 15MPA TIPO C - ESCAVAÇÃO E CONFECÇÃO</t>
  </si>
  <si>
    <t>74166/1</t>
  </si>
  <si>
    <t>CAIXA DE INSPEÇÃO EM CONCRETO PRÉ-MOLDADO DN 60CM COM TAMPA H= 60CM - FORNECIMENTO E INSTALACAO</t>
  </si>
  <si>
    <t>74166/2</t>
  </si>
  <si>
    <t>CAIXA DE INSPECAO EM ANEL DE CONCRETO PRE MOLDADO, COM 950MM DE ALTURA TOTAL. ANEIS COM ESP=50MM, DIAM.=600MM. EXCLUSIVE TAMPAO E ESCAVACAO - FORNECIMENTO E INSTALACAO</t>
  </si>
  <si>
    <t>CAIXA D´ÁGUA EM POLIETILENO, 1000 LITROS, COM ACESSÓRIOS</t>
  </si>
  <si>
    <t>CAIXA D´AGUA EM POLIETILENO, 500 LITROS, COM ACESSÓRIOS</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</si>
  <si>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</si>
  <si>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</si>
  <si>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</si>
  <si>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</si>
  <si>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</si>
  <si>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</si>
  <si>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</si>
  <si>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INFANTIL SIFONADO, PARA VALVULA DE DESCARGA, EM LOUCA BRANCA, COM ACESSORIOS, INCLUSIVE ASSENTO PLASTICO, BOLSA DE BORRACHA PARA LIGACAO, TUBO PVC LIGACAO - FORNECIMENTO E INSTALACAO</t>
  </si>
  <si>
    <t>74234/1</t>
  </si>
  <si>
    <t>MICTORIO SIFONADO DE LOUCA BRANCA COM PERTENCES, COM REGISTRO DE PRESSAO 1/2" COM CANOPLA CROMADA ACABAMENTO SIMPLES E CONJUNTO PARA FIXACAO  - FORNECIMENTO E INSTALACAO</t>
  </si>
  <si>
    <t>TANQUE DE LOUÇA BRANCA COM COLUNA, 30L OU EQUIVALENTE - FORNECIMENTO E INSTALAÇÃO. AF_12/2013</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</si>
  <si>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</si>
  <si>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</si>
  <si>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</si>
  <si>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1.1/2" X 1.1/2" PARA TANQUE OU LAVATÓRIO, COM OU SEM LADRÃO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</si>
  <si>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</si>
  <si>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</si>
  <si>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</si>
  <si>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</si>
  <si>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</si>
  <si>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</si>
  <si>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</si>
  <si>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</si>
  <si>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</si>
  <si>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</si>
  <si>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VASO SANITÁRIO SIFONADO COM CAIXA ACOPLADA LOUÇA BRANCA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</si>
  <si>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</si>
  <si>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</si>
  <si>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</si>
  <si>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</si>
  <si>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</si>
  <si>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</si>
  <si>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</si>
  <si>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</si>
  <si>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</si>
  <si>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</si>
  <si>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</si>
  <si>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TORNEIRA CROMADA DE MESA, 1/2" OU 3/4", PARA LAVATÓRIO, PADRÃO POPULAR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</si>
  <si>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</si>
  <si>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</si>
  <si>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</si>
  <si>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</si>
  <si>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</si>
  <si>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</si>
  <si>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</si>
  <si>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</si>
  <si>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</si>
  <si>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</si>
  <si>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</si>
  <si>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</si>
  <si>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</si>
  <si>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</si>
  <si>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</si>
  <si>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</si>
  <si>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</si>
  <si>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</si>
  <si>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</si>
  <si>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</si>
  <si>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</si>
  <si>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</si>
  <si>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</si>
  <si>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</si>
  <si>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</si>
  <si>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</si>
  <si>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</si>
  <si>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</si>
  <si>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</si>
  <si>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</si>
  <si>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</si>
  <si>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</si>
  <si>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</si>
  <si>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</si>
  <si>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</si>
  <si>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SABONETEIRA DE SOBREPOR (FIXADA NA PAREDE), TIPO CONCHA, EM ACO INOXIDAVEL - FORNECIMENTO E INSTALACAO</t>
  </si>
  <si>
    <t>BANCADA GRANITO CINZA POLIDO 0,50 X 0,60M, INCL. CUBA DE EMBUTIR OVAL LOUÇA BRANCA 35 X 50CM, VÁLVULA METAL CROMADO, SIFÃO FLEXÍVEL PVC, ENGATE 30CM FLEXÍVEL PLÁSTICO E TORNEIRA CROMADA DE MESA, PADRÃO POPULAR - FORNEC. E INSTALAÇÃO. AF_12/2013</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</si>
  <si>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</si>
  <si>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</si>
  <si>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VASO SANITARIO SIFONADO CONVENCIONAL COM  LOUÇA BRANCA - FORNECIMENTO E INSTALAÇÃO. AF_10/2016</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</si>
  <si>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</si>
  <si>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</si>
  <si>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</si>
  <si>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PORTA TOALHA ROSTO EM METAL CROMADO, TIPO ARGOLA, INCLUSO FIXAÇÃO. AF_10/2016</t>
  </si>
  <si>
    <t>PORTA TOALHA BANHO EM METAL CROMADO, TIPO BARRA, INCLUSO FIXAÇÃO. AF_10/2016</t>
  </si>
  <si>
    <t>PAPELEIRA DE PAREDE EM METAL CROMADO SEM TAMPA, INCLUSO FIXAÇÃO. AF_10/2016</t>
  </si>
  <si>
    <t>SABONETEIRA DE PAREDE EM METAL CROMADO, INCLUSO FIXAÇÃO. AF_10/2016</t>
  </si>
  <si>
    <t>KIT DE ACESSORIOS PARA BANHEIRO EM METAL CROMADO, 5 PECAS, INCLUSO FIXAÇÃO. AF_10/2016</t>
  </si>
  <si>
    <t>SABONETEIRA PLASTICA TIPO DISPENSER PARA SABONETE LIQUIDO COM RESERVATORIO 800 A 1500 ML, INCLUSO FIXAÇÃO. AF_10/2016</t>
  </si>
  <si>
    <t>TAMPA EM CONCRETO ARMADO 60X60X5CM P/CX INSPECAO/FOSSA SEPTICA</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</si>
  <si>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</si>
  <si>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</si>
  <si>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</si>
  <si>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</si>
  <si>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FOSSA SÉPTICA EM ALVENARIA DE TIJOLO CERÂMICO MACIÇO, DIMENSÕES EXTERNAS DE 1,90X1,10X1,40 M, VOLUME DE 1.500 LITROS, REVESTIDO INTERNAMENTE COM MASSA ÚNICA E IMPERMEABILIZANTE E COM TAMPA DE CONCRETO ARMADO COM ESPESSURA DE 8 CM</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</si>
  <si>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</si>
  <si>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</si>
  <si>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VALVULA DESCARGA 1.1/2" COM REGISTRO, ACABAMENTO EM METAL CROMADO - FORNECIMENTO E INSTALACAO</t>
  </si>
  <si>
    <t>73795/1</t>
  </si>
  <si>
    <t>VÁLVULA DE RETENÇÃO VERTICAL Ø 20MM (3/4") - FORNECIMENTO E INSTALAÇÃO</t>
  </si>
  <si>
    <t>73795/2</t>
  </si>
  <si>
    <t>VÁLVULA DE RETENÇÃO VERTICAL Ø 25MM (1") - FORNECIMENTO E INSTALAÇÃO</t>
  </si>
  <si>
    <t>73795/3</t>
  </si>
  <si>
    <t>VÁLVULA DE RETENÇÃO VERTICAL Ø 32MM (1.1/4") - FORNECIMENTO E INSTALAÇÃO</t>
  </si>
  <si>
    <t>73795/4</t>
  </si>
  <si>
    <t>VÁLVULA DE RETENÇÃO VERTICAL Ø 40MM (1.1/2") - FORNECIMENTO E INSTALAÇÃO</t>
  </si>
  <si>
    <t>73795/5</t>
  </si>
  <si>
    <t>VÁLVULA DE RETENÇÃO VERTICAL Ø 50MM (2") - FORNECIMENTO E INSTALAÇÃO</t>
  </si>
  <si>
    <t>73795/6</t>
  </si>
  <si>
    <t>VÁLVULA DE RETENÇÃO VERTICAL Ø 80MM (3") - FORNECIMENTO E INSTALAÇÃO</t>
  </si>
  <si>
    <t>73795/7</t>
  </si>
  <si>
    <t>VÁLVULA DE RETENÇÃO VERTICAL Ø 100MM (4") - FORNECIMENTO E INSTALAÇÃO</t>
  </si>
  <si>
    <t>73795/8</t>
  </si>
  <si>
    <t>VÁLVULA DE RETENÇÃO HORIZONTAL Ø 20MM (3/4") - FORNECIMENTO E INSTALAÇÃO</t>
  </si>
  <si>
    <t>73795/9</t>
  </si>
  <si>
    <t>VALVULA DE RETENCAO HORIZONTAL Ø 25MM (1) - FORNECIMENTO E INSTALACAO</t>
  </si>
  <si>
    <t>73795/10</t>
  </si>
  <si>
    <t>VÁLVULA DE RETENÇÃO HORIZONTAL Ø 32MM (1.1/4") - FORNECIMENTO E INSTALAÇÃO</t>
  </si>
  <si>
    <t>73795/11</t>
  </si>
  <si>
    <t>VÁLVULA DE RETENÇÃO HORIZONTAL Ø 40MM (1.1/2") - FORNECIMENTO E INSTALAÇÃO</t>
  </si>
  <si>
    <t>73795/12</t>
  </si>
  <si>
    <t>VÁLVULA DE RETENÇÃO HORIZONTAL Ø 50MM (2") - FORNECIMENTO E INSTALAÇÃO</t>
  </si>
  <si>
    <t>73795/13</t>
  </si>
  <si>
    <t>VÁLVULA DE RETENÇÃO HORIZONTAL Ø 65MM (2.1/2") - FORNECIMENTO E INSTALAÇÃO</t>
  </si>
  <si>
    <t>73795/14</t>
  </si>
  <si>
    <t>VÁLVULA DE RETENÇÃO HORIZONTAL Ø 80MM (3") - FORNECIMENTO E INSTALAÇÃO</t>
  </si>
  <si>
    <t>73795/15</t>
  </si>
  <si>
    <t>VÁLVULA DE RETENÇÃO HORIZONTAL Ø 100MM (4") - FORNECIMENTO E INSTALAÇÃO</t>
  </si>
  <si>
    <t>73796/1</t>
  </si>
  <si>
    <t>VÁLVULA DE PÉ COM CRIVO Ø 20MM (3/4") - FORNECIMENTO E INSTALAÇÃO</t>
  </si>
  <si>
    <t>73796/2</t>
  </si>
  <si>
    <t>VÁLVULA DE PÉ COM CRIVO Ø 25MM (1") - FORNECIMENTO E INSTALAÇÃO</t>
  </si>
  <si>
    <t>73796/3</t>
  </si>
  <si>
    <t>VÁLVULA DE PÉ COM CRIVO Ø 40MM (1.1/2") - FORNECIMENTO E INSTALAÇÃO</t>
  </si>
  <si>
    <t>73796/4</t>
  </si>
  <si>
    <t>VÁLVULA DE PÉ COM CRIVO Ø 50MM (2") - FORNECIMENTO E INSTALAÇÃO</t>
  </si>
  <si>
    <t>73796/5</t>
  </si>
  <si>
    <t>VÁLVULA DE PÉ COM CRIVO Ø 65MM (2.1/2") - FORNECIMENTO E INSTALAÇÃO</t>
  </si>
  <si>
    <t>73796/6</t>
  </si>
  <si>
    <t>VÁLVULA DE PÉ COM CRIVO Ø 80MM (3") - FORNECIMENTO E INSTALAÇÃO</t>
  </si>
  <si>
    <t>73796/7</t>
  </si>
  <si>
    <t>VÁLVULA DE PÉ COM CRIVO Ø 100MM (4") - FORNECIMENTO E INSTALAÇÃO</t>
  </si>
  <si>
    <t>73870/4</t>
  </si>
  <si>
    <t>REGISTRO DE ESFERA EM BRONZE D= 1.1/4" FORNEC E COLOCACAO</t>
  </si>
  <si>
    <t>74091/1</t>
  </si>
  <si>
    <t>VALVULA RETENCAO VERTICAL BRONZE (PN-16) 2.1/2" 200PSI - EXTREMIDADES COM ROSCA - FORNECIMENTO E INSTALACAO</t>
  </si>
  <si>
    <t>74093/1</t>
  </si>
  <si>
    <t>VALVULA PE COM CRIVO BRONZE 1.1/4" - FORNECIMENTO E INSTALACAO</t>
  </si>
  <si>
    <t>74169/1</t>
  </si>
  <si>
    <t>REGISTRO/VALVULA GLOBO ANGULAR 45 GRAUS EM LATAO PARA HIDRANTES DE INCÊNDIO PREDIAL DN 2.1/2, COM VOLANTE, CLASSE DE PRESSAO DE ATE 200 PSI - FORNECIMENTO E INSTALACAO</t>
  </si>
  <si>
    <t>VALVULA DE RETENCAO VERTICAL BRONZE (PN-16) 1/2" 200 PSI - EXTREMIDADE COM ROSCA - FORNECIMENTO E INSTALACAO</t>
  </si>
  <si>
    <t>REGISTRO DE PRESSÃO BRUTO, LATÃO, ROSCÁVEL, 1/2", FORNECIDO E INSTALADO EM RAMAL DE ÁGUA. AF_12/2014</t>
  </si>
  <si>
    <t>REGISTRO DE PRESSÃO BRUTO,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</si>
  <si>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</si>
  <si>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</si>
  <si>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</si>
  <si>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</si>
  <si>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</si>
  <si>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</si>
  <si>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</si>
  <si>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</si>
  <si>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</si>
  <si>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</si>
  <si>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</si>
  <si>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</si>
  <si>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</si>
  <si>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</si>
  <si>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</si>
  <si>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</si>
  <si>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</si>
  <si>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</si>
  <si>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</si>
  <si>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</si>
  <si>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</si>
  <si>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</si>
  <si>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</si>
  <si>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</si>
  <si>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</si>
  <si>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</si>
  <si>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</si>
  <si>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</si>
  <si>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</si>
  <si>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</si>
  <si>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</si>
  <si>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</si>
  <si>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</si>
  <si>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</si>
  <si>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</si>
  <si>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</si>
  <si>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</si>
  <si>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</si>
  <si>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</si>
  <si>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</si>
  <si>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</si>
  <si>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</si>
  <si>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</si>
  <si>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</si>
  <si>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</si>
  <si>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</si>
  <si>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</si>
  <si>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</si>
  <si>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</si>
  <si>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</si>
  <si>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</si>
  <si>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</si>
  <si>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</si>
  <si>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</si>
  <si>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</si>
  <si>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</si>
  <si>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</si>
  <si>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</si>
  <si>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</si>
  <si>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CAIXA DE AREIA 40X40X40CM EM ALVENARIA - EXECUÇÃO</t>
  </si>
  <si>
    <t>CAIXA DE AREIA 60X60X60CM EM ALVENARIA - EXECUÇÃO</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</si>
  <si>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</si>
  <si>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</si>
  <si>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</si>
  <si>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</si>
  <si>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</si>
  <si>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</si>
  <si>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</si>
  <si>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</si>
  <si>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</si>
  <si>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</si>
  <si>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</si>
  <si>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</si>
  <si>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</si>
  <si>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</si>
  <si>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</si>
  <si>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</si>
  <si>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</si>
  <si>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</si>
  <si>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</si>
  <si>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</si>
  <si>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</si>
  <si>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</si>
  <si>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</si>
  <si>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</si>
  <si>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</si>
  <si>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</si>
  <si>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</si>
  <si>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</si>
  <si>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</si>
  <si>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</si>
  <si>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</si>
  <si>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</si>
  <si>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</si>
  <si>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</si>
  <si>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</si>
  <si>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</si>
  <si>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</si>
  <si>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</si>
  <si>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</si>
  <si>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</si>
  <si>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</si>
  <si>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</si>
  <si>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</si>
  <si>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</si>
  <si>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</si>
  <si>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</si>
  <si>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</si>
  <si>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</si>
  <si>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</si>
  <si>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</si>
  <si>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</si>
  <si>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</si>
  <si>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</si>
  <si>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</si>
  <si>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</si>
  <si>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</si>
  <si>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</si>
  <si>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</si>
  <si>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</si>
  <si>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</si>
  <si>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</si>
  <si>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</si>
  <si>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MÃO-FRANCESA EM AÇO, ABAS IGUAIS 40 CM, CAPACIDADE MÍNIMA 70 KG, BRANCO  FORNECIMENTO E INSTALAÇÃO. AF_11/2016</t>
  </si>
  <si>
    <t>MÃO-FRANCESA EM AÇO, ABAS IGUAIS 30 CM, CAPACIDADE MÍNIMA 60 KG, BRANCO  FORNECIMENTO E INSTALAÇÃO.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</si>
  <si>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</si>
  <si>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</si>
  <si>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</si>
  <si>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</si>
  <si>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</si>
  <si>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73826/1</t>
  </si>
  <si>
    <t>INSTALACAO DE COMPRESSOR DE AR, POTENCIA &lt;= 5 CV</t>
  </si>
  <si>
    <t>73826/2</t>
  </si>
  <si>
    <t>INSTALACAO DE COMPRESSOR DE AR, POTENCIA &gt; 5 E &lt;= 10 CV</t>
  </si>
  <si>
    <t>73834/1</t>
  </si>
  <si>
    <t>INSTALACAO DE CONJ.MOTO BOMBA SUBMERSIVEL ATE 10 CV</t>
  </si>
  <si>
    <t>73834/2</t>
  </si>
  <si>
    <t>INSTALACAO DE CONJ.MOTO BOMBA SUBMERSIVEL DE 11 A 25 CV</t>
  </si>
  <si>
    <t>73834/3</t>
  </si>
  <si>
    <t>INSTALACAO DE CONJ.MOTO BOMBA SUBMERSIVEL DE 26 A 50 CV</t>
  </si>
  <si>
    <t>73834/4</t>
  </si>
  <si>
    <t>INSTALACAO DE CONJ.MOTO BOMBA SUBMERSIVEL DE 51 A 100 CV</t>
  </si>
  <si>
    <t>73835/1</t>
  </si>
  <si>
    <t>INSTALACAO DE CONJ.MOTO BOMBA VERTICAL POT &lt;= 100 CV</t>
  </si>
  <si>
    <t>73835/2</t>
  </si>
  <si>
    <t>INSTALACAO DE CONJ.MOTO BOMBA VERTICAL 100 &lt; POT &lt;= 200 CV</t>
  </si>
  <si>
    <t>73835/3</t>
  </si>
  <si>
    <t>INSTALACAO DE CONJ.MOTO BOMBA VERTICAL 200 &lt; POT &lt;= 300 CV</t>
  </si>
  <si>
    <t>73836/1</t>
  </si>
  <si>
    <t>INSTALACAO DE CONJ.MOTO BOMBA HORIZONTAL ATE 10 CV</t>
  </si>
  <si>
    <t>73836/2</t>
  </si>
  <si>
    <t>INSTALACAO DE CONJ.MOTO BOMBA HORIZONTAL DE 12,5 A 25 CV</t>
  </si>
  <si>
    <t>73836/3</t>
  </si>
  <si>
    <t>INSTALACAO DE CONJ.MOTO BOMBA HORIZONTAL DE 30 A 75 CV</t>
  </si>
  <si>
    <t>73836/4</t>
  </si>
  <si>
    <t>INSTALACAO DE CONJ.MOTO BOMBA HORIZONTAL DE 100 A 150 CV</t>
  </si>
  <si>
    <t>73837/1</t>
  </si>
  <si>
    <t>INSTALACAO DE CONJ.MOTO BOMBA SUBMERSO ATE 5 CV</t>
  </si>
  <si>
    <t>73837/2</t>
  </si>
  <si>
    <t>INSTALACAO DE CONJ.MOTO BOMBA SUBMERSO DE 6 A 25 CV</t>
  </si>
  <si>
    <t>73837/3</t>
  </si>
  <si>
    <t>INSTALACAO DE CONJ.MOTO BOMBA SUBMERSO DE 26 A 50 CV</t>
  </si>
  <si>
    <t>INSTALACAO DE CLORADOR</t>
  </si>
  <si>
    <t>LEITO FILTRANTE - ASSENTAMENTO DE BLOCOS LEOPOLD</t>
  </si>
  <si>
    <t>FORNECIMENTO E INSTALACAO DE TALHA E TROLEY MANUAL DE 1 TONELADA</t>
  </si>
  <si>
    <t>LEITO FILTRANTE - COLOCACAO DE LONA PLASTICA</t>
  </si>
  <si>
    <t>INSTALACAO DE BOMBA DOSADORA</t>
  </si>
  <si>
    <t>INSTALACAO DE AGITADOR</t>
  </si>
  <si>
    <t>73824/1</t>
  </si>
  <si>
    <t>INSTALACAO DE MISTURADOR VERTICAL</t>
  </si>
  <si>
    <t>73825/2</t>
  </si>
  <si>
    <t>VERTEDOR TRIANGULAR DE ALUMINIO</t>
  </si>
  <si>
    <t>73873/1</t>
  </si>
  <si>
    <t>LEITO FILTRANTE - COLOCACAO E APILOAMENTO DE TERRA NO FILTRO</t>
  </si>
  <si>
    <t>73873/2</t>
  </si>
  <si>
    <t>LEITO FILTRANTE - FORN.E ENCHIMENTO C/ BRITA NO. 4</t>
  </si>
  <si>
    <t>73873/3</t>
  </si>
  <si>
    <t>LEITO FILTRANTE - COLOCACAO DE AREIA NOS FILTROS</t>
  </si>
  <si>
    <t>73873/4</t>
  </si>
  <si>
    <t>LEITO FILTRANTE - COLOCACAO DE PEDREGULHOS NOS FILTROS</t>
  </si>
  <si>
    <t>73873/5</t>
  </si>
  <si>
    <t>LEITO FILTRANTE - COLOCACAO DE ANTRACITO NOS FILTROS</t>
  </si>
  <si>
    <t>73827/1</t>
  </si>
  <si>
    <t>KIT CAVALETE PVC COM REGISTRO 1/2" - FORNECIMENTO E INSTALAÇÃO</t>
  </si>
  <si>
    <t>74218/1</t>
  </si>
  <si>
    <t>KIT CAVALETE PVC COM REGISTRO 3/4" - FORNECIMENTO E INSTALACAO</t>
  </si>
  <si>
    <t>74253/1</t>
  </si>
  <si>
    <t>RAMAL PREDIAL EM TUBO PEAD 20MM - FORNECIMENTO, INSTALAÇÃO, ESCAVAÇÃO E REATERRO</t>
  </si>
  <si>
    <t>LIGACAO DA REDE 50MM AO RAMAL PREDIAL 1/2"</t>
  </si>
  <si>
    <t>LIGACAO DA REDE 75MM AO RAMAL PREDIAL 1/2"</t>
  </si>
  <si>
    <t>LIGAÇÃO DOMICILIAR DE ESGOTO DN 100MM, DA CASA ATÉ A CAIXA, COMPOSTO POR 10,0M TUBO DE PVC ESGOTO PREDIAL DN 100MM E CAIXA DE ALVENARIA COM TAMPA DE CONCRETO - FORNECIMENTO E INSTALAÇÃO</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</si>
  <si>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</si>
  <si>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</si>
  <si>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</si>
  <si>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</si>
  <si>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</si>
  <si>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</si>
  <si>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</si>
  <si>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</si>
  <si>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ESCAVACAO SUBMERSA COM DRAGA DE MANDIBULA</t>
  </si>
  <si>
    <t>DRAGAGEM (C/ ESCAVADEIRA DRAG LINE DE ARRASTE 140HP)</t>
  </si>
  <si>
    <t>73903/1</t>
  </si>
  <si>
    <t>LIMPEZA SUPERFICIAL DA CAMADA VEGETAL EM JAZIDA</t>
  </si>
  <si>
    <t>73903/2</t>
  </si>
  <si>
    <t>EXPURGO DE JAZIDA (MATERIAL VEGETAL, OU INSERVÍVEL, EXCETO LAMA)</t>
  </si>
  <si>
    <t>74151/1</t>
  </si>
  <si>
    <t>ESCAVACAO E CARGA MATERIAL 1A CATEGORIA, UTILIZANDO TRATOR DE ESTEIRAS DE 110 A 160HP COM LAMINA, PESO OPERACIONAL * 13T  E PA CARREGADEIRA COM 170 HP.</t>
  </si>
  <si>
    <t>74153/1</t>
  </si>
  <si>
    <t>ESPALHAMENTO MECANIZADO (COM MOTONIVELADORA 140 HP) MATERIAL 1A. CATEGORIA</t>
  </si>
  <si>
    <t>74154/1</t>
  </si>
  <si>
    <t>ESCAVACAO, CARGA E TRANSPORTE DE  MATERIAL DE 1A CATEGORIA COM TRATOR SOBRE ESTEIRAS 347 HP E CACAMBA 6M3,  DMT 50 A 200M</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</si>
  <si>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</si>
  <si>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</si>
  <si>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</si>
  <si>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</si>
  <si>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74205/1</t>
  </si>
  <si>
    <t>ESCAVACAO MECANICA DE MATERIAL 1A. CATEGORIA, PROVENIENTE DE CORTE DE SUBLEITO (C/TRATOR ESTEIRAS  160HP)</t>
  </si>
  <si>
    <t>REGULARIZACAO DE SUPERFICIES EM TERRA COM MOTONIVELADORA</t>
  </si>
  <si>
    <t>CORTE E ATERRO COMPENSADO</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</si>
  <si>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</si>
  <si>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</si>
  <si>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</si>
  <si>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</si>
  <si>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</si>
  <si>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</si>
  <si>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</si>
  <si>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</si>
  <si>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</si>
  <si>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</si>
  <si>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</si>
  <si>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</si>
  <si>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</si>
  <si>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</si>
  <si>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</si>
  <si>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</si>
  <si>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</si>
  <si>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</si>
  <si>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</si>
  <si>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</si>
  <si>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</si>
  <si>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</si>
  <si>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</si>
  <si>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</si>
  <si>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</si>
  <si>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</si>
  <si>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</si>
  <si>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</si>
  <si>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</si>
  <si>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</si>
  <si>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</si>
  <si>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</si>
  <si>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</si>
  <si>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</si>
  <si>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</si>
  <si>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</si>
  <si>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</si>
  <si>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</si>
  <si>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</si>
  <si>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</si>
  <si>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</si>
  <si>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</si>
  <si>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</si>
  <si>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</si>
  <si>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</si>
  <si>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</si>
  <si>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</si>
  <si>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</si>
  <si>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</si>
  <si>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</si>
  <si>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</si>
  <si>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</si>
  <si>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ESCAVACAO MECANICA DE VALA EM MATERIAL DE 2A. CATEGORIA ATE 2 M DE PROFUNDIDADE COM UTILIZACAO DE ESCAVADEIRA HIDRAULICA</t>
  </si>
  <si>
    <t>ESCAVACAO MECANICA DE VALA EM MATERIAL 2A. CATEGORIA DE 2,01 ATE 4,00 M DE PROFUNDIDADE COM UTILIZACAO DE ESCAVADEIRA HIDRAULICA</t>
  </si>
  <si>
    <t>ESCAVACAO MECANICA DE VALA EM MATERIAL 2A. CATEGORIA DE 4,01 ATE 6,00 M DE PROFUNDIDADE COM UTILIZACAO DE ESCAVADEIRA HIDRAULICA</t>
  </si>
  <si>
    <t>73965/9</t>
  </si>
  <si>
    <t>ESCAVACAO MANUAL DE VALA EM LODO, DE 1,5 ATE 3M, EXCLUINDO ESGOTAMENTO/ESCORAMENTO.</t>
  </si>
  <si>
    <t>79506/2</t>
  </si>
  <si>
    <t>ESCAVAÇÃO MANUAL DE VALA/CAVA EM LODO, ENTRE 3 E 4,5M DE PROFUNDIDADE</t>
  </si>
  <si>
    <t>79518/1</t>
  </si>
  <si>
    <t>MARROAMENTO EM MATERIAL DE 3A CATEGORIA, ROCHA VIVA PARA REDUÇÃO A PEDRA-DE-MÃO</t>
  </si>
  <si>
    <t>79518/2</t>
  </si>
  <si>
    <t>MARROAMENTO DE MATERIAL DE 2A CATEGORIA, ROCHA DECOMPOSTA PARA REDUÇÃO A PEDRA-DE-MÃO</t>
  </si>
  <si>
    <t>ESCAVACAO MECANICA DE VALAS (SOLO COM AGUA), PROFUNDIDADE MAIOR QUE 4,00 M ATE 6,00 M.</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</si>
  <si>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</si>
  <si>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</si>
  <si>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</si>
  <si>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</si>
  <si>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</si>
  <si>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</si>
  <si>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</si>
  <si>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</si>
  <si>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</si>
  <si>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</si>
  <si>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</si>
  <si>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</si>
  <si>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</si>
  <si>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</si>
  <si>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</si>
  <si>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</si>
  <si>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</si>
  <si>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</si>
  <si>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</si>
  <si>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</si>
  <si>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</si>
  <si>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</si>
  <si>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ESCAVAÇÃO MANUAL DE VALA COM PROFUNDIDADE MENOR OU IGUAL A 1,30 M. AF_03/2016</t>
  </si>
  <si>
    <t>ATERRO COM AREIA COM ADENSAMENTO HIDRAULICO</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</si>
  <si>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</si>
  <si>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</si>
  <si>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</si>
  <si>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</si>
  <si>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</si>
  <si>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</si>
  <si>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</si>
  <si>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</si>
  <si>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</si>
  <si>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</si>
  <si>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</si>
  <si>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</si>
  <si>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</si>
  <si>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</si>
  <si>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</si>
  <si>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</si>
  <si>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</si>
  <si>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</si>
  <si>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</si>
  <si>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</si>
  <si>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</si>
  <si>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</si>
  <si>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</si>
  <si>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</si>
  <si>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</si>
  <si>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</si>
  <si>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UMEDECIMENTO DE MATERIAL PARA FECHAMENTO DE VALAS.</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</si>
  <si>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</si>
  <si>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</si>
  <si>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</si>
  <si>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</si>
  <si>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</si>
  <si>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</si>
  <si>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</si>
  <si>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</si>
  <si>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</si>
  <si>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</si>
  <si>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</si>
  <si>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</si>
  <si>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</si>
  <si>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</si>
  <si>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</si>
  <si>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</si>
  <si>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</si>
  <si>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</si>
  <si>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</si>
  <si>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</si>
  <si>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</si>
  <si>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</si>
  <si>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</si>
  <si>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</si>
  <si>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COMERCIAL COM CAMINHAO CARROCERIA 9 T, RODOVIA EM LEITO NATURAL</t>
  </si>
  <si>
    <t>TXKM</t>
  </si>
  <si>
    <t>TRANSPORTE COMERCIAL COM CAMINHAO CARROCERIA 9 T, RODOVIA COM REVESTIMENTO PRIMARIO</t>
  </si>
  <si>
    <t>TRANSPORTE COMERCIAL COM CAMINHAO CARROCERIA 9 T, RODOVIA PAVIMENTADA</t>
  </si>
  <si>
    <t>CARGA, MANOBRAS E DESCARGA DE AREIA, BRITA, PEDRA DE MAO E SOLOS COM CAMINHAO BASCULANTE 6 M3 (DESCARGA LIVRE)</t>
  </si>
  <si>
    <t>T</t>
  </si>
  <si>
    <t>CARGA, MANOBRAS E DESCARGA DE BRITA PARA TRATAMENTOS SUPERFICIAIS, COM CAMINHAO BASCULANTE 6 M3</t>
  </si>
  <si>
    <t>CARGA, MANOBRAS E DESCARGA DE MISTURA BETUMINOSA A QUENTE, COM CAMINHAO BASCULANTE 6 M3</t>
  </si>
  <si>
    <t>CARGA, MANOBRAS E DESCARGA DE MISTURA BETUMINOSA A FRIO,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</si>
  <si>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</si>
  <si>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</si>
  <si>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</si>
  <si>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M3XKM</t>
  </si>
  <si>
    <t>TRANSPORTE COMERCIAL COM CAMINHAO BASCULANTE 6 M3, RODOVIA EM LEITO NATURAL</t>
  </si>
  <si>
    <t>TRANSPORTE COMERCIAL COM CAMINHAO BASCULANTE 6 M3, RODOVIA COM REVESTIMENTO PRIMARIO</t>
  </si>
  <si>
    <t>TRANSPORTE COMERCIAL COM CAMINHAO BASCULANTE 6 M3, RODOVIA PAVIMENTADA</t>
  </si>
  <si>
    <t>CARGA, MANOBRAS E DESCARGA DE BRITA PARA TRATAMENTOS SUPERFICIAIS, COM CAMINHAO BASCULANTE 6 M3, DESCARGA EM DISTRIBUIDOR</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</si>
  <si>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</si>
  <si>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</si>
  <si>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</si>
  <si>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</si>
  <si>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</si>
  <si>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CARGA MANUAL DE ENTULHO EM CAMINHAO BASCULANTE 6 M3</t>
  </si>
  <si>
    <t>CARGA E DESCARGA MECANIZADAS DE ENTULHO EM CAMINHAO BASCULANTE 6 M3</t>
  </si>
  <si>
    <t>TRANSPORTE DE ENTULHO COM CAMINHÃO BASCULANTE 6 M3, RODOVIA PAVIMENTADA, DMT ATE 0,5 KM</t>
  </si>
  <si>
    <t>TRANSPORTE DE ENTULHO COM CAMINHAO BASCULANTE 6 M3, RODOVIA PAVIMENTADA, DMT 0,5 A 1,0 KM</t>
  </si>
  <si>
    <t>74010/1</t>
  </si>
  <si>
    <t>CARGA E DESCARGA MECANICA DE SOLO UTILIZANDO CAMINHAO BASCULANTE 6,0M3/16T E PA CARREGADEIRA SOBRE PNEUS 128 HP, CAPACIDADE DA CAÇAMBA 1,7 A 2,8 M3, PESO OPERACIONAL 11632 KG</t>
  </si>
  <si>
    <t>74241/1</t>
  </si>
  <si>
    <t>EMPILHAMENTO DE SOLO ORGANICO RETIRADO NA AREA DO ATERRO COM TRATOR SOBRE ESTEIRAS D6</t>
  </si>
  <si>
    <t>TRANSPORTE COMERCIAL DE BRITA</t>
  </si>
  <si>
    <t>TRANSPORTE DE PAVIMENTACAO REMOVIDA (RODOVIAS NAO URBANAS)</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</si>
  <si>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</si>
  <si>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</si>
  <si>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</si>
  <si>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</si>
  <si>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</si>
  <si>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</si>
  <si>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</si>
  <si>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</si>
  <si>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</si>
  <si>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</si>
  <si>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</si>
  <si>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</si>
  <si>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</si>
  <si>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</si>
  <si>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</si>
  <si>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6 M3 EM RODOVIA PAVIMENTADA ( PARA DISTÂNCIAS SUPERIORES A 4 KM)</t>
  </si>
  <si>
    <t>TRANSPORTE COM CAMINHÃO BASCULANTE 10 M3 DE MASSA ASFALTICA PARA PAVIMENTAÇÃO URBANA</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</si>
  <si>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</si>
  <si>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</si>
  <si>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</si>
  <si>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</si>
  <si>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</si>
  <si>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</si>
  <si>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</si>
  <si>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</si>
  <si>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</si>
  <si>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</si>
  <si>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</si>
  <si>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</si>
  <si>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</si>
  <si>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</si>
  <si>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</si>
  <si>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</si>
  <si>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</si>
  <si>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</si>
  <si>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</si>
  <si>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</si>
  <si>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</si>
  <si>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</si>
  <si>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</si>
  <si>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</si>
  <si>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</si>
  <si>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</si>
  <si>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</si>
  <si>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</si>
  <si>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FORNECIMENTO E LANCAMENTO DE BRITA N. 4</t>
  </si>
  <si>
    <t>FORNECIMENTO E ASSENTAMENTO DE BRITA 2-DRENOS E FILTROS   MM</t>
  </si>
  <si>
    <t>COMPACTACAO MECANICA A 95% DO PROCTOR NORMAL - PAVIMENTACAO URBANA</t>
  </si>
  <si>
    <t>COMPACTACAO MECANICA A 100% DO PROCTOR NORMAL - PAVIMENTACAO URBANA</t>
  </si>
  <si>
    <t>74005/1</t>
  </si>
  <si>
    <t>COMPACTACAO MECANICA, SEM CONTROLE DO GC (C/COMPACTADOR PLACA 400 KG)</t>
  </si>
  <si>
    <t>74005/2</t>
  </si>
  <si>
    <t>COMPACTACAO MECANICA C/ CONTROLE DO GC&gt;=95% DO PN (AREAS) (C/MONIVELADORA 140 HP E ROLO COMPRESSOR VIBRATORIO 80 HP)</t>
  </si>
  <si>
    <t>74034/1</t>
  </si>
  <si>
    <t>ESPALHAMENTO DE MATERIAL DE 1A CATEGORIA COM TRATOR DE ESTEIRA COM 153HP</t>
  </si>
  <si>
    <t>ESPALHAMENTO DE MATERIAL EM BOTA FORA, COM UTILIZACAO DE TRATOR DE ESTEIRAS DE 165 HP</t>
  </si>
  <si>
    <t>UMIDIFICAÇÃO DE MATERIAL PARA VALAS COM CAMINHÃO PIPA 10000L. AF_11/2016</t>
  </si>
  <si>
    <t>ALVENARIA EM TIJOLO CERAMICO MACICO 5X10X20CM 1 VEZ (ESPESSURA 20CM), ASSENTADO COM ARGAMASSA TRACO 1:2:8 (CIMENTO, CAL E AREIA)</t>
  </si>
  <si>
    <t>ALVENARIA EM TIJOLO CERAMICO MACICO 5X10X20CM 1/2 VEZ (ESPESSURA 10CM), ASSENTADO COM ARGAMASSA TRACO 1:2:8 (CIMENTO, CAL E AREIA)</t>
  </si>
  <si>
    <t>ALVENARIA EM TIJOLO CERAMICO MACICO 5X10X20CM 1 1/2 VEZ (ESPESSURA 30CM), ASSENTADO COM ARGAMASSA TRACO 1:2:8 (CIMENTO, CAL E AREIA)</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</si>
  <si>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</si>
  <si>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</si>
  <si>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</si>
  <si>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</si>
  <si>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</si>
  <si>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</si>
  <si>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</si>
  <si>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</si>
  <si>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</si>
  <si>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</si>
  <si>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</si>
  <si>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</si>
  <si>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</si>
  <si>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</si>
  <si>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</si>
  <si>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</si>
  <si>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</si>
  <si>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</si>
  <si>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</si>
  <si>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</si>
  <si>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</si>
  <si>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</si>
  <si>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</si>
  <si>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</si>
  <si>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</si>
  <si>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</si>
  <si>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</si>
  <si>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</si>
  <si>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</si>
  <si>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</si>
  <si>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</si>
  <si>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</si>
  <si>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</si>
  <si>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</si>
  <si>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</si>
  <si>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</si>
  <si>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</si>
  <si>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</si>
  <si>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</si>
  <si>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</si>
  <si>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</si>
  <si>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</si>
  <si>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</si>
  <si>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</si>
  <si>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</si>
  <si>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</si>
  <si>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</si>
  <si>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</si>
  <si>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</si>
  <si>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</si>
  <si>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</si>
  <si>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</si>
  <si>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</si>
  <si>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</si>
  <si>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</si>
  <si>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</si>
  <si>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</si>
  <si>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</si>
  <si>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</si>
  <si>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DE EMBASAMENTO EM TIJOLOS CERAMICOS MACICOS 5X10X20CM, ASSENTADO  COM ARGAMASSA TRACO 1:2:8 (CIMENTO, CAL E AREIA)</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</si>
  <si>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</si>
  <si>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</si>
  <si>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</si>
  <si>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</si>
  <si>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</si>
  <si>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</si>
  <si>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</si>
  <si>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</si>
  <si>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</si>
  <si>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</si>
  <si>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</si>
  <si>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</si>
  <si>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</si>
  <si>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</si>
  <si>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</si>
  <si>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</si>
  <si>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</si>
  <si>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</si>
  <si>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</si>
  <si>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</si>
  <si>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</si>
  <si>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</si>
  <si>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</si>
  <si>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</si>
  <si>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</si>
  <si>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</si>
  <si>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</si>
  <si>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</si>
  <si>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</si>
  <si>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</si>
  <si>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</si>
  <si>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</si>
  <si>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COBOGO CERAMICO (ELEMENTO VAZADO), 9X20X20CM, ASSENTADO COM ARGAMASSA TRACO 1:4 DE CIMENTO E AREIA</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</si>
  <si>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</si>
  <si>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</si>
  <si>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</si>
  <si>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</si>
  <si>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</si>
  <si>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</si>
  <si>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</si>
  <si>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</si>
  <si>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</si>
  <si>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</si>
  <si>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</si>
  <si>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</si>
  <si>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</si>
  <si>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</si>
  <si>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</si>
  <si>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</si>
  <si>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</si>
  <si>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</si>
  <si>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</si>
  <si>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</si>
  <si>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</si>
  <si>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</si>
  <si>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</si>
  <si>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</si>
  <si>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</si>
  <si>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</si>
  <si>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</si>
  <si>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</si>
  <si>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</si>
  <si>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</si>
  <si>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</si>
  <si>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</si>
  <si>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</si>
  <si>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</si>
  <si>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</si>
  <si>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</si>
  <si>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</si>
  <si>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</si>
  <si>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</si>
  <si>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</si>
  <si>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</si>
  <si>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</si>
  <si>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</si>
  <si>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</si>
  <si>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</si>
  <si>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</si>
  <si>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</si>
  <si>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</si>
  <si>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</si>
  <si>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</si>
  <si>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</si>
  <si>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</si>
  <si>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</si>
  <si>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</si>
  <si>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</si>
  <si>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</si>
  <si>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</si>
  <si>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</si>
  <si>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</si>
  <si>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</si>
  <si>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</si>
  <si>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</si>
  <si>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</si>
  <si>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</si>
  <si>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</si>
  <si>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</si>
  <si>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</si>
  <si>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BLOCOS DE VIDRO TIPO CANELADO 19X19X8CM, ASSENTADO COM ARGAMASSA TRACO 1:3 (CIMENTO E AREIA GROSSA) PREPARO MECANICO, COM REJUNTAMENTO EM CIMENTO BRANCO E BARRAS DE ACO</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</si>
  <si>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</si>
  <si>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</si>
  <si>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RETIRADA DE DIVISORIAS EM CHAPAS DE MADEIRA, COM MONTANTES METALICOS</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</si>
  <si>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</si>
  <si>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</si>
  <si>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</si>
  <si>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73774/1</t>
  </si>
  <si>
    <t>DIVISORIA EM MARMORITE ESPESSURA 35MM, CHUMBAMENTO NO PISO E PAREDE COM ARGAMASSA DE CIMENTO E AREIA, POLIMENTO MANUAL, EXCLUSIVE FERRAGENS</t>
  </si>
  <si>
    <t>73909/1</t>
  </si>
  <si>
    <t>DIVISORIA EM MADEIRA COMPENSADA RESINADA ESPESSURA 6MM, ESTRUTURADA EM MADEIRA DE LEI 3"X3"</t>
  </si>
  <si>
    <t>74229/1</t>
  </si>
  <si>
    <t>DIVISORIA EM MARMORE BRANCO POLIDO, ESPESSURA 3 CM, ASSENTADO COM ARGAMASSA TRACO 1:4 (CIMENTO E AREIA), ARREMATE COM CIMENTO BRANCO, EXCLUSIVE FERRAGENS</t>
  </si>
  <si>
    <t>DIVISORIA EM GRANITO BRANCO POLIDO, ESP = 3CM, ASSENTADO COM ARGAMASSA TRACO 1:4, ARREMATE EM CIMENTO BRANCO, EXCLUSIVE FERRAGENS</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</si>
  <si>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</si>
  <si>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</si>
  <si>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</si>
  <si>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</si>
  <si>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</si>
  <si>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</si>
  <si>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</si>
  <si>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</si>
  <si>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</si>
  <si>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</si>
  <si>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</si>
  <si>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</si>
  <si>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</si>
  <si>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</si>
  <si>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</si>
  <si>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</si>
  <si>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</si>
  <si>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</si>
  <si>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</si>
  <si>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</si>
  <si>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</si>
  <si>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</si>
  <si>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</si>
  <si>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</si>
  <si>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</si>
  <si>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RECOMPOSICAO DE PAVIMENTACAO TIPO BLOKRET SOBRE COLCHAO DE AREIA COM REAPROVEITAMENTO DE MATERIAL</t>
  </si>
  <si>
    <t>83695/1</t>
  </si>
  <si>
    <t>REJUNTAMENTO PAVIMENTACAO PARALELEPIPEDO BETUME CASCALH INCL MATERIAIS</t>
  </si>
  <si>
    <t>RECOMPOSICAO DE REVESTIMENTO PRIMARIO MEDIDO P/ VOLUME COMPACTADO</t>
  </si>
  <si>
    <t>DEMOLIÇÃO DE PAVIMENTAÇÃO ASFÁLTICA COM UTILIZAÇÃO DE MARTELO PERFURADOR, ESPESSURA ATÉ 15 CM, EXCLUSIVE CARGA E TRANSPORTE</t>
  </si>
  <si>
    <t>CONFORMACAO GEOMETRICA DE PLATAFORMA PARA EXECUCAO DE REVESTIMENTO PRIMARIO EM RODOVIAS VICINAIS</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</si>
  <si>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</si>
  <si>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</si>
  <si>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CIMENTO 6% COM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</si>
  <si>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</si>
  <si>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</si>
  <si>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REGULARIZACAO E COMPACTACAO DE SUBLEITO ATE 20 CM DE ESPESSURA</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</si>
  <si>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</si>
  <si>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</si>
  <si>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</si>
  <si>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</si>
  <si>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</si>
  <si>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</si>
  <si>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</si>
  <si>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</si>
  <si>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</si>
  <si>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</si>
  <si>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</si>
  <si>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</si>
  <si>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</si>
  <si>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PAVIMENTO EM PARALELEPIPEDO SOBRE COLCHAO DE AREIA REJUNTADO COM ARGAMASSA DE CIMENTO E AREIA NO TRAÇO 1:3 (PEDRAS PEQUENAS 30 A 35 PECAS POR M2)</t>
  </si>
  <si>
    <t>PINTURA DE LIGACAO COM EMULSAO RR-1C</t>
  </si>
  <si>
    <t>PINTURA DE LIGACAO COM EMULSAO RR-2C</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</si>
  <si>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</si>
  <si>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</si>
  <si>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</si>
  <si>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</si>
  <si>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POLIEDRICO, EXCLUSIVE TRANSPORTE DE PEDRA E INDENIZACAO PEDREIRA</t>
  </si>
  <si>
    <t>EXTRACAO, CARGA, PREPARO E ASSENTAMENTO DE PEDRAS POLIEDRICAS, EXCLUSIVE TRANSPORTE DE PEDRA E INDENIZACAO PEDREIRA</t>
  </si>
  <si>
    <t>73760/1</t>
  </si>
  <si>
    <t>CAPA SELANTE COMPREENDENDO APLICAÇÃO DE ASFALTO NA PROPORÇÃO DE 0,7 A 1,5L / M2, DISTRIBUIÇÃO DE AGREGADOS DE 5 A 15KG/M2 E COMPACTAÇÃO COM ROLO - COM USO DA EMULSAO RR-2C, INCLUSO APLICACAO E COMPACTACAO</t>
  </si>
  <si>
    <t>73849/1</t>
  </si>
  <si>
    <t>AREIA ASFALTO A QUENTE (AAUQ) COM CAP 50/70, INCLUSO USINAGEM E APLICACAO, EXCLUSIVE TRANSPORTE</t>
  </si>
  <si>
    <t>73849/2</t>
  </si>
  <si>
    <t>AREIA ASFALTO A FRIO (AAUF), COM EMULSAO RR-2C INCLUSO USINAGEM E APLICACAO, EXCLUSIVE TRANSPORTE</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</si>
  <si>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</si>
  <si>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</si>
  <si>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</si>
  <si>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</si>
  <si>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</si>
  <si>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</si>
  <si>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</si>
  <si>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</si>
  <si>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</si>
  <si>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</si>
  <si>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</si>
  <si>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</si>
  <si>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</si>
  <si>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</si>
  <si>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</si>
  <si>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</si>
  <si>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</si>
  <si>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</si>
  <si>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</si>
  <si>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</si>
  <si>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</si>
  <si>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</si>
  <si>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</si>
  <si>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</si>
  <si>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</si>
  <si>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</si>
  <si>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</si>
  <si>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</si>
  <si>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</si>
  <si>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</si>
  <si>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</si>
  <si>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</si>
  <si>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</si>
  <si>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</si>
  <si>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</si>
  <si>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</si>
  <si>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</si>
  <si>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</si>
  <si>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</si>
  <si>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</si>
  <si>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SINALIZACAO HORIZONTAL COM TINTA RETRORREFLETIVA A BASE DE RESINA ACRILICA COM MICROESFERAS DE VIDRO</t>
  </si>
  <si>
    <t>CAIACAO EM MEIO FIO</t>
  </si>
  <si>
    <t>73770/1</t>
  </si>
  <si>
    <t>BARREIRA PRE-MOLDADA EXTERNA CONCRETO ARMADO 0,25X0,40X1,14M FCK=25MPA ACO CA-50 INCL VIGOTA HORIZONTAL MONTANTE A CADA 1,00M  FERROS DE LIGACAO E MATERIAIS.</t>
  </si>
  <si>
    <t>73770/2</t>
  </si>
  <si>
    <t>BARREIRA DUPLA PRE-MOL INTER CONCRETO ARMADO 0,15X0,65X0,77M FCK=25MPA ACO CA-50 INCL FERROS DE LIGACAO E MATERIAIS.</t>
  </si>
  <si>
    <t>83696/1</t>
  </si>
  <si>
    <t>PINTURA GUARDA-CORPO GUARDA-RODA E MURETA PROTECAO COM CAL EM PONTES EVIADUTOS MEDIDA PELO DOBRO DA AREA TOTAL (LARGURAXALTURA).</t>
  </si>
  <si>
    <t>USINAGEM DE CBUQ COM CAP 50/70, PARA CAPA DE ROLAMENTO</t>
  </si>
  <si>
    <t>USINAGEM DE CBUQ COM CAP 50/70, PARA BINDER</t>
  </si>
  <si>
    <t>73759/2</t>
  </si>
  <si>
    <t>PRE-MISTURADO A FRIO COM EMULSAO RM-1C, INCLUSO USINAGEM E APLICACAO, EXCLUSIVE TRANSPORTE</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</si>
  <si>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</si>
  <si>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</si>
  <si>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</si>
  <si>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</si>
  <si>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</si>
  <si>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</si>
  <si>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</si>
  <si>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</si>
  <si>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</si>
  <si>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</si>
  <si>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</si>
  <si>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</si>
  <si>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</si>
  <si>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</si>
  <si>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</si>
  <si>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CAIACAO INT OU EXT SOBRE REVESTIMENTO LISO C/ADOCAO DE FIXADOR COM    COM DUAS DEMAOS</t>
  </si>
  <si>
    <t>PINTURA DE SUPERFICIE C/TINTA GRAFITE</t>
  </si>
  <si>
    <t>74133/1</t>
  </si>
  <si>
    <t>EMASSAMENTO COM MASSA A OLEO, UMA DEMAO</t>
  </si>
  <si>
    <t>74133/2</t>
  </si>
  <si>
    <t>EMASSAMENTO COM MASSA A OLEO, DUAS DEMAOS</t>
  </si>
  <si>
    <t>EMASSAMENTO COM MASSA EPOXI, 2 DEMAOS</t>
  </si>
  <si>
    <t>79494/1</t>
  </si>
  <si>
    <t>PINTURA DE QUADRO ESCOLAR COM TINTA ESMALTE ACABAMENTO FOSCO, DUAS DEMAOS SOBRE MASSA ACRILICA</t>
  </si>
  <si>
    <t>PINTURA COM TINTA IMPERMEAVEL MINERAL EM PO, DUAS DEMAOS</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</si>
  <si>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</si>
  <si>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</si>
  <si>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</si>
  <si>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</si>
  <si>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</si>
  <si>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</si>
  <si>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</si>
  <si>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</si>
  <si>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</si>
  <si>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</si>
  <si>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</si>
  <si>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</si>
  <si>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</si>
  <si>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</si>
  <si>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</si>
  <si>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</si>
  <si>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</si>
  <si>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</si>
  <si>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</si>
  <si>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</si>
  <si>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</si>
  <si>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DEMÃOS. AF_06/2014</t>
  </si>
  <si>
    <t>APLICAÇÃO MANUAL DE PINTURA COM TINTA LÁTEX ACRÍLICA EM TETO, DUAS DEMÃOS. AF_06/2014</t>
  </si>
  <si>
    <t>APLICAÇÃO MANUAL DE PINTURA COM TINTA LÁTEX ACRÍLICA EM PAREDES,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</si>
  <si>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</si>
  <si>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</si>
  <si>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</si>
  <si>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</si>
  <si>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</si>
  <si>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</si>
  <si>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</si>
  <si>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</si>
  <si>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</si>
  <si>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</si>
  <si>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</si>
  <si>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</si>
  <si>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</si>
  <si>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</si>
  <si>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</si>
  <si>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</si>
  <si>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</si>
  <si>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</si>
  <si>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</si>
  <si>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</si>
  <si>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</si>
  <si>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</si>
  <si>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</si>
  <si>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</si>
  <si>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</si>
  <si>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PINTURA EPOXI, DUAS DEMAOS</t>
  </si>
  <si>
    <t>PINTURA COM TINTA A BASE DE BORRACHA CLORADA, 2 DEMAOS</t>
  </si>
  <si>
    <t>79514/1</t>
  </si>
  <si>
    <t>PINTURA EPOXI, TRES DEMAOS</t>
  </si>
  <si>
    <t>PINTURA EPOXI INCLUSO EMASSAMENTO E FUNDO PREPARADOR</t>
  </si>
  <si>
    <t>TRATAMENTO EM  CONCRETO COM ESTUQUE E LIXAMENTO</t>
  </si>
  <si>
    <t>VERNIZ SINTETICO BRILHANTE EM CONCRETO OU TIJOLO, DUAS DEMAOS</t>
  </si>
  <si>
    <t>VERNIZ POLIURETANO BRILHANTE EM CONCRETO OU TIJOLO, TRES DEMAOS</t>
  </si>
  <si>
    <t>PINTURA EM VERNIZ SINTETICO BRILHANTE EM MADEIRA, TRES DEMAOS</t>
  </si>
  <si>
    <t>VERNIZ SINTETICO EM MADEIRA, DUAS DEMAOS</t>
  </si>
  <si>
    <t>73739/1</t>
  </si>
  <si>
    <t>PINTURA ESMALTE ACETINADO EM MADEIRA, DUAS DEMAOS</t>
  </si>
  <si>
    <t>74065/1</t>
  </si>
  <si>
    <t>PINTURA ESMALTE FOSCO PARA MADEIRA, DUAS DEMAOS, SOBRE FUNDO NIVELADOR BRANCO</t>
  </si>
  <si>
    <t>74065/2</t>
  </si>
  <si>
    <t>PINTURA ESMALTE ACETINADO PARA MADEIRA, DUAS DEMAOS, SOBRE FUNDO NIVELADOR BRANCO</t>
  </si>
  <si>
    <t>74065/3</t>
  </si>
  <si>
    <t>PINTURA ESMALTE BRILHANTE PARA MADEIRA, DUAS DEMAOS, SOBRE FUNDO NIVELADOR BRANCO</t>
  </si>
  <si>
    <t>PINTURA A OLEO, 1 DEMAO</t>
  </si>
  <si>
    <t>PINTURA A OLEO, 2 DEMAOS</t>
  </si>
  <si>
    <t>PINTURA COM VERNIZ POLIURETANO, 2 DEMAOS</t>
  </si>
  <si>
    <t>79497/1</t>
  </si>
  <si>
    <t>PINTURA A OLEO, 3 DEMAOS</t>
  </si>
  <si>
    <t>VERNIZ SINTETICO BRILHANTE, 2 DEMAOS</t>
  </si>
  <si>
    <t>FUNDO SINTETICO NIVELADOR BRANCO</t>
  </si>
  <si>
    <t>PINTURA ESMALTE FOSCO EM MADEIRA, DUAS DEMAOS</t>
  </si>
  <si>
    <t>PINTURA IMUNIZANTE PARA MADEIRA, DUAS DEMAOS</t>
  </si>
  <si>
    <t>PINTURA VERNIZ POLIURETANO BRILHANTE EM MADEIRA, TRES DEMAOS</t>
  </si>
  <si>
    <t>JATEAMENTO COM AREIA EM ESTRUTURA METALICA</t>
  </si>
  <si>
    <t>73794/1</t>
  </si>
  <si>
    <t>PINTURA COM TINTA PROTETORA ACABAMENTO GRAFITE ESMALTE SOBRE SUPERFICIE METALICA, 2 DEMAOS</t>
  </si>
  <si>
    <t>73865/1</t>
  </si>
  <si>
    <t>FUNDO PREPARADOR PRIMER A BASE DE EPOXI, PARA ESTRUTURA METALICA, UMA DEMAO, ESPESSURA DE 25 MICRA.</t>
  </si>
  <si>
    <t>73924/1</t>
  </si>
  <si>
    <t>PINTURA ESMALTE ALTO BRILHO, DUAS DEMAOS, SOBRE SUPERFICIE METALICA</t>
  </si>
  <si>
    <t>73924/2</t>
  </si>
  <si>
    <t>PINTURA ESMALTE ACETINADO, DUAS DEMAOS, SOBRE SUPERFICIE METALICA</t>
  </si>
  <si>
    <t>73924/3</t>
  </si>
  <si>
    <t>PINTURA ESMALTE FOSCO, DUAS DEMAOS, SOBRE SUPERFICIE METALICA</t>
  </si>
  <si>
    <t>74064/1</t>
  </si>
  <si>
    <t>FUNDO ANTICORROSIVO A BASE DE OXIDO DE FERRO (ZARCAO), DUAS DEMAOS</t>
  </si>
  <si>
    <t>74064/2</t>
  </si>
  <si>
    <t>FUNDO ANTICORROSIVO A BASE DE OXIDO DE FERRO (ZARCAO), UMA DEMAO</t>
  </si>
  <si>
    <t>74145/1</t>
  </si>
  <si>
    <t>PINTURA ESMALTE FOSCO, DUAS DEMAOS, SOBRE SUPERFICIE METALICA, INCLUSO UMA DEMAO DE FUNDO ANTICORROSIVO. UTILIZACAO DE REVOLVER ( AR-COMPRIMIDO).</t>
  </si>
  <si>
    <t>79498/1</t>
  </si>
  <si>
    <t>PINTURA A OLEO BRILHANTE SOBRE SUPERFICIE METALICA, UMA DEMAO INCLUSO UMA DEMAO DE FUNDO ANTICORROSIVO</t>
  </si>
  <si>
    <t>79499/1</t>
  </si>
  <si>
    <t>PINTURA POSTE RETO DE ACO 3,5 A 6M C/1 DEMAO D/TINTA GRAFITE C/PROPRIEDADES DE PRIMER E ACABAMENTO - OBS: C/ALTO TEOR DE ZARCAO</t>
  </si>
  <si>
    <t>79515/1</t>
  </si>
  <si>
    <t>PINTURA COM TINTA PROTETORA ACABAMENTO ALUMINIO, TRES DEMAOS</t>
  </si>
  <si>
    <t>FUNDO PREPARADOR PRIMER SINTETICO, PARA ESTRUTURA METALICA, UMA DEMÃO, ESPESSURA DE 25 MICRA</t>
  </si>
  <si>
    <t>PINTURA COM TINTA PROTETORA ACABAMENTO ALUMINIO, UMA DEMAO SOBRE SUPERFCIE METALICA</t>
  </si>
  <si>
    <t>PINTURA COM TINTA PROTETORA ACABAMENTO ALUMINIO, DUAS DEMAOS SOBRE SUPERFICIE METALICA</t>
  </si>
  <si>
    <t>PINTURA ESMALTE BRILHANTE (2 DEMAOS) SOBRE SUPERFICIE METALICA, INCLUSIVE PROTECAO COM ZARCAO (1 DEMAO)</t>
  </si>
  <si>
    <t>PINTURA ACRILICA DE FAIXAS DE DEMARCACAO EM QUADRA POLIESPORTIVA, 5 CM DE LARGURA</t>
  </si>
  <si>
    <t>73978/1</t>
  </si>
  <si>
    <t>PINTURA HIDROFUGANTE COM SILICONE SOBRE PISO CIMENTADO, UMA DEMAO</t>
  </si>
  <si>
    <t>74245/1</t>
  </si>
  <si>
    <t>PINTURA ACRILICA EM PISO CIMENTADO DUAS DEMAOS</t>
  </si>
  <si>
    <t>PINTURA COM TINTA A BASE DE BORRACHA CLORADA , DE FAIXAS DE DEMARCACAO, EM QUADRA POLIESPORTIVA, 5 CM DE LARGURA.</t>
  </si>
  <si>
    <t>ML</t>
  </si>
  <si>
    <t>79500/2</t>
  </si>
  <si>
    <t>PINTURA ACRILICA EM PISO CIMENTADO, TRES DEMAOS</t>
  </si>
  <si>
    <t>APLICACAO DE VERNIZ POLIURETANO FOSCO SOBRE PISO DE PEDRAS DECORATIVAS, 3 DEMAOS</t>
  </si>
  <si>
    <t>PINTURA ACRILICA PARA SINALIZAÇÃO HORIZONTAL EM PISO CIMENTADO</t>
  </si>
  <si>
    <t>POLIMENTO E ENCERAMENTO DE PISO EM MADEIRA</t>
  </si>
  <si>
    <t>PINTURA PARA TELHAS DE ALUMINIO COM TINTA ESMALTE AUTOMOTIVA</t>
  </si>
  <si>
    <t>PISO CIMENTADO E=1,5CM C/ARGAMASSA 1:3 CIMENTO AREIA ALISADO COLHER   SOBRE BASE EXISTENTE E ARGAMASSA EM PREPARO MECANIZADO</t>
  </si>
  <si>
    <t>PISO CIMENTADO TRAÇO 1:3 (CIMENTO E AREIA) ACABAMENTO LISO PIGMENTADO ESPESSURA 1,5CM COM JUNTAS PLASTICAS DE DILATACAO E ARGAMASSA EM PREPARO MANUAL</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</si>
  <si>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</si>
  <si>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</si>
  <si>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</si>
  <si>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</si>
  <si>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</si>
  <si>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</si>
  <si>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</si>
  <si>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</si>
  <si>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</si>
  <si>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</si>
  <si>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</si>
  <si>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</si>
  <si>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</si>
  <si>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</si>
  <si>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</si>
  <si>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</si>
  <si>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73974/1</t>
  </si>
  <si>
    <t>PISO CIMENTADO TRACO 1:3 (CIMENTO E AREIA) ACABAMENTO RUSTICO ESPESSURA 2CM, PREPARO MECANICO DA ARGAMASSA</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</si>
  <si>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</si>
  <si>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</si>
  <si>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</si>
  <si>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</si>
  <si>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</si>
  <si>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</si>
  <si>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</si>
  <si>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</si>
  <si>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74079/1</t>
  </si>
  <si>
    <t>PISO CIMENTADO TRACO 1:4 (CIMENTO E AREIA) COM ACABAMENTO LISO  ESPESSURA 2,0CM COM JUNTAS PLASTICAS DE DILATACAO E PREPARO MANUAL DA ARGAMASSA</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</si>
  <si>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</si>
  <si>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</si>
  <si>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</si>
  <si>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</si>
  <si>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</si>
  <si>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</si>
  <si>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</si>
  <si>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</si>
  <si>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PISO CIMENTADO TRACO 1:3 (CIMENTO E AREIA) ACABAMENTO RUSTICO ESPESSURA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</si>
  <si>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</si>
  <si>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ESPESSURA 3CM COM JUNTAS DE MADEIRA, PREPARO MANUAL DA ARGAMASSA INCLUSO ADITIVO IMPERMEABILIZANTE</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</si>
  <si>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</si>
  <si>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</si>
  <si>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</si>
  <si>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PISO EM TABUA CORRIDA DE MADEIRA ESPESSURA 2,5CM FIXADO EM PECAS DE MADEIRA E ASSENTADO EM ARGAMASSA TRACO 1:4 (CIMENTO/AREIA)</t>
  </si>
  <si>
    <t>73734/1</t>
  </si>
  <si>
    <t>PISO EM TACO DE MADEIRA 7X21CM, ASSENTADO COM ARGAMASSA TRACO 1:4 (CIMENTO E AREIA MEDIA)</t>
  </si>
  <si>
    <t>PISO EM TACO DE MADEIRA 7X21CM, FIXADO COM COLA BASE DE PVA</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</si>
  <si>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</si>
  <si>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</si>
  <si>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</si>
  <si>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</si>
  <si>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</si>
  <si>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</si>
  <si>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</si>
  <si>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</si>
  <si>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</si>
  <si>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</si>
  <si>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</si>
  <si>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</si>
  <si>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</si>
  <si>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</si>
  <si>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</si>
  <si>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GRÉS DE DIMENSÕES 35X35 CM, PARA EDIFICAÇÃO HABITACIONAL MULTIFAMILIAR (PRÉDIO). AF_11/2014</t>
  </si>
  <si>
    <t>(COMPOSIÇÃO REPRESENTATIVA) DO SERVIÇO DE REVESTIMENTO CERÂMICO PARA PISO COM PLACAS TIPO GRÉS DE DIMENSÕES 35X35 CM, PARA EDIFICAÇÃO HABITACIONAL UNIFAMILIAR (CASA) E EDIFICAÇÃO PÚBLICA PADRÃO. AF_11/2014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</si>
  <si>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</si>
  <si>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</si>
  <si>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</si>
  <si>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73743/1</t>
  </si>
  <si>
    <t>PISO EM PEDRA SÃO TOME ASSENTADO SOBRE ARGAMASSA 1:3 (CIMENTO E AREIA) REJUNTADO COM CIMENTO BRANCO</t>
  </si>
  <si>
    <t>73921/2</t>
  </si>
  <si>
    <t>PISO EM PEDRA ARDOSIA ASSENTADO SOBRE ARGAMASSA COLANTE REJUNTADO COM CIMENTO COMUM</t>
  </si>
  <si>
    <t>PISO EM PEDRA PORTUGUESA ASSENTADO SOBRE BASE DE AREIA, REJUNTADO COM CIMENTO COMUM</t>
  </si>
  <si>
    <t>PISO VINILICO SEMIFLEXIVEL PADRAO LISO, ESPESSURA 2MM, FIXADO COM COLA</t>
  </si>
  <si>
    <t>PISO VINILICO SEMIFLEXIVEL PADRAO LISO, ESPESSURA 3,2MM, FIXADO COM COLA</t>
  </si>
  <si>
    <t>PISO DE BORRACHA FRISADO, ESPESSURA 7MM, ASSENTADO COM ARGAMASSA TRACO 1:3 (CIMENTO E AREIA)</t>
  </si>
  <si>
    <t>PISO DE BORRACHA PASTILHADO, ESPESSURA 7MM, ASSENTADO COM ARGAMASSA TRACO 1:3 (CIMENTO E AREIA)</t>
  </si>
  <si>
    <t>73876/1</t>
  </si>
  <si>
    <t>PISO DE BORRACHA PASTILHADO, ESPESSURA 7MM, FIXADO COM COLA</t>
  </si>
  <si>
    <t>PISO DE BORRACHA CANELADA, ESPESSURA 3,5MM, FIXADO COM COLA</t>
  </si>
  <si>
    <t>ASSENTAMENTO DE PISO DE BORRACHA PASTILHADA FIXADO COM COLA</t>
  </si>
  <si>
    <t>TESTEIRA OU RODAPE VINILICO 6CM FIXADO COM COLA</t>
  </si>
  <si>
    <t>PISO INDUSTRIAL DE ALTA RESISTENCIA, ESPESSURA 8MM, INCLUSO JUNTAS DE DILATACAO PLASTICAS E POLIMENTO MECANIZADO</t>
  </si>
  <si>
    <t>PISO INDUSTRIAL ALTA RESISTENCIA, ESPESSURA 12MM, INCLUSO JUNTAS DE DILATACAO PLASTICAS E POLIMENTO MECANIZADO</t>
  </si>
  <si>
    <t>APLICACAO DE TINTA A BASE DE EPOXI SOBRE PISO</t>
  </si>
  <si>
    <t>PISO EM GRANILITE, MARMORITE OU GRANITINA ESPESSURA 8 MM, INCLUSO JUNTAS DE DILATACAO PLASTICAS</t>
  </si>
  <si>
    <t>PISO EM GRANITO BRANCO 50X50CM LEVIGADO ESPESSURA 2CM, ASSENTADO COM ARGAMASSA COLANTE DUPLA COLAGEM, COM REJUNTAMENTO EM CIMENTO BRANCO</t>
  </si>
  <si>
    <t>PISO GRANITO ASSENTADO SOBRE ARGAMASSA CIMENTO / CAL / AREIA TRACO 1:0,25:3 INCLUSIVE REJUNTE EM CIMENTO</t>
  </si>
  <si>
    <t>PISO MARMORE BRANCO ASSENTADO SOBRE ARGAMASSA TRACO 1:4 (CIMENTO/AREIA)</t>
  </si>
  <si>
    <t>74111/1</t>
  </si>
  <si>
    <t>SOLEIRA / TABEIRA EM MARMORE BRANCO COMUM, POLIDO, LARGURA 5 CM, ESPESSURA 2 CM, ASSENTADA COM ARGAMASSA COLANTE</t>
  </si>
  <si>
    <t>SOLEIRA DE MARMORE BRANCO, LARGURA 15CM, ESPESSURA 3CM, ASSENTADA SOBRE ARGAMASSA TRACO 1:4 (CIMENTO E AREIA)</t>
  </si>
  <si>
    <t>73886/1</t>
  </si>
  <si>
    <t>RODAPE EM MADEIRA, ALTURA 7CM, FIXADO EM PECAS DE MADEIRA</t>
  </si>
  <si>
    <t>RODAPE EM MADEIRA, ALTURA 7CM, FIXADO COM COLA</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</si>
  <si>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</si>
  <si>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</si>
  <si>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</si>
  <si>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</si>
  <si>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73850/1</t>
  </si>
  <si>
    <t>RODAPE EM MARMORITE, ALTURA 10CM</t>
  </si>
  <si>
    <t>RODAPE EM MARMORE BRANCO ASSENTADO COM ARGAMASSA TRACO 1:4 (CIMENTO E AREIA) ALTURA 7CM</t>
  </si>
  <si>
    <t>RODAPE EM ARDOSIA ASSENTADO COM ARGAMASSA TRACO 1:4 (CIMENTO E AREIA) ALTURA 10CM</t>
  </si>
  <si>
    <t>PISO EM CONCRETO 20 MPA PREPARO MECANICO, ESPESSURA 7CM, INCLUSO SELANTE ELASTICO A BASE DE POLIURETANO</t>
  </si>
  <si>
    <t>PISO EM CONCRETO 20 MPA PREPARO MECANICO, ESPESSURA 7CM, INCLUSO JUNTAS DE DILATACAO EM MADEIRA</t>
  </si>
  <si>
    <t>PISO EM CONCRETO 20MPA PREPARO MECANICO, ESPESSURA 7 CM, COM ARMACAO EM TELA SOLDADA</t>
  </si>
  <si>
    <t>JUNTA 5X5CM COM ARGAMASSA TRACO 1:3 (CIMENTO E AREIA) PARA PISO EM PLACAS</t>
  </si>
  <si>
    <t>JUNTA 2,5X2,5CM COM ARGAMASSA 1:1:3 IMPERMEABILIZANTE DE HIDRO-ASFALTO CIMENTO E AREIA PARA PISO EM PLACAS</t>
  </si>
  <si>
    <t>JUNTA GRAMADA 5CM DE LARGURA</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</si>
  <si>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</si>
  <si>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</si>
  <si>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</si>
  <si>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</si>
  <si>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</si>
  <si>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</si>
  <si>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</si>
  <si>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</si>
  <si>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</si>
  <si>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</si>
  <si>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</si>
  <si>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</si>
  <si>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</si>
  <si>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</si>
  <si>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</si>
  <si>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</si>
  <si>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</si>
  <si>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</si>
  <si>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</si>
  <si>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</si>
  <si>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</si>
  <si>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</si>
  <si>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</si>
  <si>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</si>
  <si>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</si>
  <si>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</si>
  <si>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</si>
  <si>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</si>
  <si>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</si>
  <si>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</si>
  <si>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</si>
  <si>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</si>
  <si>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</si>
  <si>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</si>
  <si>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</si>
  <si>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</si>
  <si>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</si>
  <si>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</si>
  <si>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</si>
  <si>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</si>
  <si>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</si>
  <si>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</si>
  <si>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</si>
  <si>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</si>
  <si>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</si>
  <si>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</si>
  <si>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</si>
  <si>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</si>
  <si>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</si>
  <si>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</si>
  <si>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</si>
  <si>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</si>
  <si>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</si>
  <si>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</si>
  <si>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</si>
  <si>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</si>
  <si>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</si>
  <si>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</si>
  <si>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</si>
  <si>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</si>
  <si>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</si>
  <si>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</si>
  <si>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</si>
  <si>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</si>
  <si>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</si>
  <si>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</si>
  <si>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</si>
  <si>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</si>
  <si>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</si>
  <si>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</si>
  <si>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</si>
  <si>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</si>
  <si>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</si>
  <si>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</si>
  <si>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</si>
  <si>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</si>
  <si>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</si>
  <si>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</si>
  <si>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</si>
  <si>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</si>
  <si>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</si>
  <si>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</si>
  <si>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</si>
  <si>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</si>
  <si>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RODAPE VINILICO ALTURA 5CM, ESPESSURA 1MM, FIXADO COM COLA</t>
  </si>
  <si>
    <t>RODAPE BORRACHA LISO, ALTURA = 7CM, ESPESSURA = 2 MM, PARA ARGAMASSA</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</si>
  <si>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</si>
  <si>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</si>
  <si>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</si>
  <si>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</si>
  <si>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</si>
  <si>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</si>
  <si>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</si>
  <si>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</si>
  <si>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</si>
  <si>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</si>
  <si>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</si>
  <si>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</si>
  <si>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</si>
  <si>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</si>
  <si>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</si>
  <si>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</si>
  <si>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</si>
  <si>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</si>
  <si>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</si>
  <si>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</si>
  <si>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</si>
  <si>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</si>
  <si>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</si>
  <si>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</si>
  <si>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</si>
  <si>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</si>
  <si>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</si>
  <si>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</si>
  <si>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</si>
  <si>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</si>
  <si>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</si>
  <si>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</si>
  <si>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BARRA LISA COM ARGAMASSA TRACO 1:4 (CIMENTO E AREIA GROSSA), ESPESSURA 2,0CM, INCLUSO ADITIVO IMPERMEABILIZANTE, PREPARO MECANICO DA ARGAMASSA</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</si>
  <si>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</si>
  <si>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</si>
  <si>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</si>
  <si>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</si>
  <si>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ESPESSURA 2,0CM, PREPARO MANUAL DA ARGAMASSA</t>
  </si>
  <si>
    <t>BARRA LISA TRACO 1:3 (CIMENTO E AREIA MEDIA NAO PENEIRADA), INCLUSO ADITIVO IMPERMEABILIZANTE, ESPESSURA 0,5CM, PREPARO MANUAL DA ARGAMASSA</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</si>
  <si>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</si>
  <si>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</si>
  <si>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</si>
  <si>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</si>
  <si>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</si>
  <si>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</si>
  <si>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</si>
  <si>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</si>
  <si>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</si>
  <si>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</si>
  <si>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</si>
  <si>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</si>
  <si>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</si>
  <si>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</si>
  <si>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</si>
  <si>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</si>
  <si>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</si>
  <si>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</si>
  <si>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</si>
  <si>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</si>
  <si>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</si>
  <si>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</si>
  <si>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</si>
  <si>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</si>
  <si>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</si>
  <si>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</si>
  <si>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</si>
  <si>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</si>
  <si>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</si>
  <si>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</si>
  <si>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</si>
  <si>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</si>
  <si>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</si>
  <si>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</si>
  <si>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</si>
  <si>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</si>
  <si>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</si>
  <si>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</si>
  <si>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</si>
  <si>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</si>
  <si>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</si>
  <si>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</si>
  <si>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</si>
  <si>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</si>
  <si>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</si>
  <si>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</si>
  <si>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</si>
  <si>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</si>
  <si>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</si>
  <si>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</si>
  <si>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</si>
  <si>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</si>
  <si>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</si>
  <si>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</si>
  <si>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</si>
  <si>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</si>
  <si>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</si>
  <si>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</si>
  <si>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</si>
  <si>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</si>
  <si>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</si>
  <si>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</si>
  <si>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</si>
  <si>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</si>
  <si>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</si>
  <si>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</si>
  <si>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</si>
  <si>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</si>
  <si>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</si>
  <si>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</si>
  <si>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</si>
  <si>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</si>
  <si>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</si>
  <si>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</si>
  <si>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</si>
  <si>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</si>
  <si>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</si>
  <si>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</si>
  <si>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</si>
  <si>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</si>
  <si>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</si>
  <si>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</si>
  <si>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</si>
  <si>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</si>
  <si>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</si>
  <si>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</si>
  <si>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</si>
  <si>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</si>
  <si>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</si>
  <si>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</si>
  <si>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</si>
  <si>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</si>
  <si>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</si>
  <si>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</si>
  <si>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</si>
  <si>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</si>
  <si>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</si>
  <si>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</si>
  <si>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</si>
  <si>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</si>
  <si>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</si>
  <si>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</si>
  <si>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</si>
  <si>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</si>
  <si>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</si>
  <si>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</si>
  <si>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</si>
  <si>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</si>
  <si>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</si>
  <si>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</si>
  <si>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</si>
  <si>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</si>
  <si>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</si>
  <si>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</si>
  <si>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</si>
  <si>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</si>
  <si>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</si>
  <si>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</si>
  <si>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</si>
  <si>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</si>
  <si>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</si>
  <si>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</si>
  <si>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</si>
  <si>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</si>
  <si>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</si>
  <si>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</si>
  <si>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</si>
  <si>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</si>
  <si>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</si>
  <si>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</si>
  <si>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</si>
  <si>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PASTA DE CIMENTO PORTLAND, ESPESSURA 1MM</t>
  </si>
  <si>
    <t>APICOAMENTO MANUAL DE SUPERFICIE DE CONCRETO</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</si>
  <si>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</si>
  <si>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</si>
  <si>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</si>
  <si>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</si>
  <si>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</si>
  <si>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</si>
  <si>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</si>
  <si>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</si>
  <si>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</si>
  <si>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</si>
  <si>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</si>
  <si>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</si>
  <si>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</si>
  <si>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</si>
  <si>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</si>
  <si>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</si>
  <si>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</si>
  <si>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</si>
  <si>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</si>
  <si>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</si>
  <si>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</si>
  <si>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PAREDES INTERNAS, MEIA PAREDE, OU PAREDE INTEIRA, PLACAS GRÊS OU SEMI-GRÊS DE 20X20 CM, PARA EDIFICAÇÕES HABITACIONAIS UNIFAMILIAR (CASAS) E EDIFICAÇÕES PÚBLICAS PADRÃO. AF_11/2014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</si>
  <si>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</si>
  <si>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</si>
  <si>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</si>
  <si>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</si>
  <si>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</si>
  <si>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</si>
  <si>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ASSENTAMENTO DE PEITORIL COM ARGAMASSA DE CIMENTO COLANTE</t>
  </si>
  <si>
    <t>TABEIRA DE MADEIRA LEI, 1A QUALIDADE, 2,5X30,0CM PARA BEIRAL DE TELHADO</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</si>
  <si>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</si>
  <si>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</si>
  <si>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</si>
  <si>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</si>
  <si>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</si>
  <si>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</si>
  <si>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</si>
  <si>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</si>
  <si>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</si>
  <si>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COM ALTURA DE 15 CM, MONTADA NA OBRA). AF_05/2017_P</t>
  </si>
  <si>
    <t>FORRO DE FIBRA MINERAL, PARA AMBIENTES COMERCIAIS, INCLUSIVE ESTRUTURA DE FIXAÇÃO. AF_05/2017_P</t>
  </si>
  <si>
    <t>REVESTIMENTO EM LAMINADO MELAMINICO TEXTURIZADO, ESPESSURA 0,8 MM, FIXADO COM COLA</t>
  </si>
  <si>
    <t>73807/1</t>
  </si>
  <si>
    <t>CORRIMAO EM MARMORITE, LARGURA 15CM</t>
  </si>
  <si>
    <t>RECOLOCACO DE FORROS EM REGUA DE PVC E PERFIS, CONSIDERANDO REAPROVEITAMENTO DO MATERIAL</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</si>
  <si>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</si>
  <si>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</si>
  <si>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</si>
  <si>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</si>
  <si>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</si>
  <si>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ISOLAMENTO TERMICO COM ARGAMASSA TRACO 1:3 (CIMENTO E AREIA GROSSA NAO PENEIRADA), COM ADICAO DE PEROLAS DE ISOPOR, ESPESSURA 6CM, PREPARO MANUAL DA ARGAMASSA</t>
  </si>
  <si>
    <t>73833/1</t>
  </si>
  <si>
    <t>ISOLAMENTO TERMICO COM MANTA DE LA DE VIDRO, ESPESSURA 2,5CM</t>
  </si>
  <si>
    <t>REPARO ESTRUTURAL DE ESTRUTURAS DE CONCRETO COM ARGAMASSA POLIMERICA DE ALTO DESEMPENHO, E=2 CM</t>
  </si>
  <si>
    <t>REPARO/COLAGEM DE ESTRUTURAS DE CONCRETO COM ADESIVO ESTRUTURAL A BASE DE EPOXI, E=2 MM</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</si>
  <si>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</si>
  <si>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</si>
  <si>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</si>
  <si>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</si>
  <si>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</si>
  <si>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</si>
  <si>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</si>
  <si>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</si>
  <si>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TRACO 1:3 (CIMENTO E AREIA), PREPARO MANUAL, INCLUSO ADITIVO IMPERMEABILIZANTE</t>
  </si>
  <si>
    <t>ARGAMASSA TRACO 1:4 (CIMENTO E AREIA), PREPARO MANUAL, INCLUSO ADITIVO IMPERMEABILIZANTE</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</si>
  <si>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</si>
  <si>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</si>
  <si>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</si>
  <si>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</si>
  <si>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</si>
  <si>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</si>
  <si>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</si>
  <si>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</si>
  <si>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</si>
  <si>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</si>
  <si>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</si>
  <si>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</si>
  <si>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</si>
  <si>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</si>
  <si>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</si>
  <si>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</si>
  <si>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</si>
  <si>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</si>
  <si>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</si>
  <si>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</si>
  <si>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</si>
  <si>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</si>
  <si>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</si>
  <si>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</si>
  <si>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</si>
  <si>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</si>
  <si>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</si>
  <si>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</si>
  <si>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</si>
  <si>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</si>
  <si>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</si>
  <si>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</si>
  <si>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</si>
  <si>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</si>
  <si>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</si>
  <si>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</si>
  <si>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</si>
  <si>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</si>
  <si>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</si>
  <si>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</si>
  <si>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</si>
  <si>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</si>
  <si>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</si>
  <si>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</si>
  <si>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</si>
  <si>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</si>
  <si>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</si>
  <si>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</si>
  <si>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</si>
  <si>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</si>
  <si>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</si>
  <si>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</si>
  <si>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</si>
  <si>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</si>
  <si>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</si>
  <si>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</si>
  <si>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</si>
  <si>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</si>
  <si>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</si>
  <si>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</si>
  <si>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</si>
  <si>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</si>
  <si>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</si>
  <si>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</si>
  <si>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</si>
  <si>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</si>
  <si>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</si>
  <si>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</si>
  <si>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</si>
  <si>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</si>
  <si>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</si>
  <si>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</si>
  <si>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</si>
  <si>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</si>
  <si>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</si>
  <si>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</si>
  <si>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</si>
  <si>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</si>
  <si>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</si>
  <si>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</si>
  <si>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</si>
  <si>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</si>
  <si>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</si>
  <si>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</si>
  <si>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</si>
  <si>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</si>
  <si>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</si>
  <si>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</si>
  <si>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</si>
  <si>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</si>
  <si>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</si>
  <si>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</si>
  <si>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</si>
  <si>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</si>
  <si>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</si>
  <si>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</si>
  <si>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</si>
  <si>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</si>
  <si>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</si>
  <si>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</si>
  <si>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</si>
  <si>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</si>
  <si>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</si>
  <si>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PRONTA PARA CONTRAPISO, PREPARO MANUAL. AF_06/2014</t>
  </si>
  <si>
    <t>ARGAMASSA INDUSTRIALIZADA PARA CHAPISCO ROLADO, PREPARO MANUAL. AF_06/2014</t>
  </si>
  <si>
    <t>ARGAMASSA INDUSTRIALIZADA PARA CHAPISCO COLANTE,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</si>
  <si>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</si>
  <si>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</si>
  <si>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1,5 M³/H DE ARGAMASSA. AF_06/2014</t>
  </si>
  <si>
    <t>ARGAMASSA INDUSTRIALIZADA PARA REVESTIMENTOS, MISTURA E PROJEÇÃO DE 2 M³/H DE ARGAMASSA. AF_06/2014</t>
  </si>
  <si>
    <t>ARGAMASSA À BASE DE GESSO, MISTURA E PROJEÇÃO DE 1,5 M³/H DE ARGAMASSA. AF_06/2014</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</si>
  <si>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</si>
  <si>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</si>
  <si>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</si>
  <si>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</si>
  <si>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</si>
  <si>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</si>
  <si>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ARGAMASSA TRAÇO 1:2:9 (CIMENTO, CAL E AREIA MÉDIA) PARA EMBOÇO/MASSA ÚNICA/ASSENTAMENTO DE ALVENARIA DE VEDAÇÃO, PREPARO MECÂNICO COM BETONEIRA 400 L. AF_09/2014</t>
  </si>
  <si>
    <t>ARGAMASSA TRAÇO 1:1,65 (CIMENTO E AREIA MÉDIA), FCK 20 MPA, PREPARO MECÂNICO COM MISTURADOR DUPLO HORIZONTAL DE ALTA TURBULÊNCIA. AF_11/2016</t>
  </si>
  <si>
    <t>ARGAMASSA TRAÇO 1:3 (CIMENTO E AREIA), PREPARO MECANICO , INCLUSO ADITIVO IMPERMEABILIZANTE</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</si>
  <si>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</si>
  <si>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</si>
  <si>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</si>
  <si>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</si>
  <si>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</si>
  <si>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</si>
  <si>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</si>
  <si>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</si>
  <si>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</si>
  <si>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</si>
  <si>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</si>
  <si>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</si>
  <si>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</si>
  <si>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</si>
  <si>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</si>
  <si>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</si>
  <si>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</si>
  <si>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</si>
  <si>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</si>
  <si>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</si>
  <si>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</si>
  <si>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</si>
  <si>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</si>
  <si>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</si>
  <si>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</si>
  <si>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</si>
  <si>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</si>
  <si>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</si>
  <si>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</si>
  <si>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</si>
  <si>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</si>
  <si>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</si>
  <si>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</si>
  <si>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</si>
  <si>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</si>
  <si>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</si>
  <si>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</si>
  <si>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</si>
  <si>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AF_06/2014</t>
  </si>
  <si>
    <t>TRANSPORTE HORIZONTAL, LATA DE 18 L, MANUAL, 30M. AF_06/2014</t>
  </si>
  <si>
    <t>L</t>
  </si>
  <si>
    <t>TRANSPORTE VERTICAL, BLOCOS VAZADOS DE CONCRETO OU CERÂMICO 19X19X39 CM, MANUAL, 1 PAVIMENTO. AF_06/2014</t>
  </si>
  <si>
    <t>TRANSPORTE VERTICAL, BLOCOS CERÂMICOS FURADOS NA HORIZONTAL 9X19X19 CM, MANUAL, 1 PAVIMENTO. AF_06/2014</t>
  </si>
  <si>
    <t>TRANSPORTE VERTICAL, PLACAS CERÂMICAS, MANUAL, 1 PAVIMENTO. AF_06/2014</t>
  </si>
  <si>
    <t>TRANSPORTE VERTICAL, LATA DE 18 L, MANUAL, 1 PAVIMENTO. AF_06/2014</t>
  </si>
  <si>
    <t>TRANSPORTE VERTICAL, LATA DE 10 L, MANUAL, 1 PAVIMENTO. AF_06/2014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</si>
  <si>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</si>
  <si>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</si>
  <si>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</si>
  <si>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</si>
  <si>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</si>
  <si>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</si>
  <si>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</si>
  <si>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</si>
  <si>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</si>
  <si>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</si>
  <si>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</si>
  <si>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</si>
  <si>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</si>
  <si>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18L</t>
  </si>
  <si>
    <t>TRANSPORTE HORIZONTAL, LATA DE 18 L, CARRINHO PLATAFORMA, 50M. AF_06/2014</t>
  </si>
  <si>
    <t>TRANSPORTE HORIZONTAL, LATA DE 18 L, CARRINHO PLATAFORMA, 75M. AF_06/2014</t>
  </si>
  <si>
    <t>TRANSPORTE HORIZONTAL, LATA DE 18 L, CARRINHO PLATAFORMA, 100M.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</si>
  <si>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</si>
  <si>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</si>
  <si>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</si>
  <si>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</si>
  <si>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</si>
  <si>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</si>
  <si>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TRANSPORTE HORIZONTAL, TUBOS DE PVC SOLDÁVEL COM DIÂMETRO MENOR OU IGUAL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</si>
  <si>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</si>
  <si>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</si>
  <si>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</si>
  <si>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</si>
  <si>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MENOR OU IGUAL A 54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</si>
  <si>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</si>
  <si>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</si>
  <si>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</si>
  <si>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</si>
  <si>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</si>
  <si>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</si>
  <si>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</si>
  <si>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</si>
  <si>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</si>
  <si>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</si>
  <si>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</si>
  <si>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</si>
  <si>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</si>
  <si>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</si>
  <si>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MADEIRA, MANUAL, 30M. AF_06/2015</t>
  </si>
  <si>
    <t>TRANSPORTE HORIZONTAL, VERGALHÕES DE AÇO,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</si>
  <si>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</si>
  <si>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</si>
  <si>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</si>
  <si>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</si>
  <si>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</si>
  <si>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</si>
  <si>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</si>
  <si>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</si>
  <si>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MANIPULADOR TELESCÓPICO, 30M. AF_06/2014</t>
  </si>
  <si>
    <t>MIL</t>
  </si>
  <si>
    <t>TRANSPORTE HORIZONTAL, BLOCOS CERÂMICOS FURADOS NA VERTICAL 19X19X39 CM, MANIPULADOR TELESCÓPICO, 30M. AF_06/2014</t>
  </si>
  <si>
    <t>TRANSPORTE HORIZONTAL, BLOCOS CERÂMICOS FURADOS NA HORIZONTAL 9X19X19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</si>
  <si>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</si>
  <si>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</si>
  <si>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CERÂMICOS FURADOS NA HORIZONTAL 9X19X19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</si>
  <si>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</si>
  <si>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</si>
  <si>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CERÂMICOS FURADOS NA HORIZONTAL 9X19X19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</si>
  <si>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</si>
  <si>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</si>
  <si>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TRANSPORTE HORIZONTAL, BLOCOS CERÂMICOS FURADOS NA HORIZONTAL 9X19X19 CM, MANIPULADOR TELESCÓPICO, 100M. AF_06/2014</t>
  </si>
  <si>
    <t>PENEIRAMENTO DE AREIA COM PENEIRA ELÉTRICA. AF_11/2015</t>
  </si>
  <si>
    <t>PENEIRAMENTO DE AREIA COM PENEIRA MANUAL. AF_11/2015</t>
  </si>
  <si>
    <t>ENSACAMENTO DE AREIA. AF_11/2015</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</si>
  <si>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</si>
  <si>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</si>
  <si>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AF_07/2016</t>
  </si>
  <si>
    <t>TRANSPORTE HORIZONTAL MANUAL, DE 30 M, DE KIT PORTA-PRONTA OU PORTA DE MADEIRA FOLHA PESADA OU SUPERPESADA E PORTA CORTA-FOGO.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</si>
  <si>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</si>
  <si>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</si>
  <si>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</si>
  <si>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</si>
  <si>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</si>
  <si>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</si>
  <si>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</si>
  <si>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</si>
  <si>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</si>
  <si>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</si>
  <si>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</si>
  <si>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AF_07/2016</t>
  </si>
  <si>
    <t>TRANSPORTE HORIZONTAL MANUAL, DE 30 M, DE TELHA TERMOACÚSTICA OU TELHA DE AÇO ZINCADO.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</si>
  <si>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</si>
  <si>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</si>
  <si>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</si>
  <si>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</si>
  <si>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</si>
  <si>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</si>
  <si>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</si>
  <si>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</si>
  <si>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</si>
  <si>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</si>
  <si>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</si>
  <si>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</si>
  <si>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</si>
  <si>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</si>
  <si>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</si>
  <si>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</si>
  <si>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TRANSPORTE HORIZONTAL DE 100 M COM CARRINHO PLATAFORMA COM BARRAMENTO BLINDADO. AF_07/2016</t>
  </si>
  <si>
    <t>TRANSPORTE HORIZONTAL MANUAL, DE 30 M, DE CALHA. AF_07/2016</t>
  </si>
  <si>
    <t>LIMPEZA FINAL DA OBRA</t>
  </si>
  <si>
    <t>73806/1</t>
  </si>
  <si>
    <t>LIMPEZA DE SUPERFICIES COM JATO DE ALTA PRESSAO DE AR E AGUA</t>
  </si>
  <si>
    <t>73948/2</t>
  </si>
  <si>
    <t>LIMPEZA/PREPARO SUPERFICIE CONCRETO P/PINTURA</t>
  </si>
  <si>
    <t>73948/3</t>
  </si>
  <si>
    <t>LIMPEZA AZULEJO</t>
  </si>
  <si>
    <t>73948/8</t>
  </si>
  <si>
    <t>LIMPEZA VIDRO COMUM</t>
  </si>
  <si>
    <t>73948/9</t>
  </si>
  <si>
    <t>LIMPEZA FORRO</t>
  </si>
  <si>
    <t>73948/11</t>
  </si>
  <si>
    <t>LIMPEZA PISO CERAMICO</t>
  </si>
  <si>
    <t>73948/15</t>
  </si>
  <si>
    <t>LIMPEZA PISO MARMORITE/GRANILITE</t>
  </si>
  <si>
    <t>73948/16</t>
  </si>
  <si>
    <t>LIMPEZA MANUAL DO TERRENO (C/ RASPAGEM SUPERFICIAL)</t>
  </si>
  <si>
    <t>74086/1</t>
  </si>
  <si>
    <t>LIMPEZA LOUCAS E METAIS</t>
  </si>
  <si>
    <t>RASPAGEM / CALAFETACAO TACOS MADEIRA 1 DEMAO CERA</t>
  </si>
  <si>
    <t>ENCERAMENTO MANUAL EM MADEIRA - 3 DEMAOS</t>
  </si>
  <si>
    <t>LIXAMENTO MAN C/ LIXA CALAFATE DE CONCR APARENTE ANTIGO</t>
  </si>
  <si>
    <t>LIMPEZA DE REVESTIMENTO EM PAREDE C/ SOLUCAO DE ACIDO MURIATICO/AMONIA</t>
  </si>
  <si>
    <t>74163/1</t>
  </si>
  <si>
    <t>PERFURACAO DE POCO COM PERFURATRIZ PNEUMATICA</t>
  </si>
  <si>
    <t>74163/2</t>
  </si>
  <si>
    <t>PERFURACAO DE POCO COM PERFURATRIZ A PERCUSSAO</t>
  </si>
  <si>
    <t>REVESTIMENTO DE POCOS C/ TUBOS DE CONCRETO</t>
  </si>
  <si>
    <t>ABRACADEIRA P/POCOS PROFUNDOS</t>
  </si>
  <si>
    <t>SOLDA TOPO DESCENDENTE CHANFRADA ESPESSURA=1/4" CHAPA/PERFIL/TUBO ACO COM CONVERSOR DIESEL.</t>
  </si>
  <si>
    <t>SOLDA DE TOPO DESCENDENTE, EM CHAPA ACO CHANFR 5/16" ESP (P/ ASSENT TUBULACAO OU PECA DE ACO) UTILIZANDO CONVERSOR DIESEL.</t>
  </si>
  <si>
    <t>SOLDA DE TOPO DESCENDENTE, EM CHAPA ACO CHANFR 3/8" ESP (P/ ASSENT TUBULACAO OU PECA DE ACO) UTILIZANDO CONVERSOR DIESEL</t>
  </si>
  <si>
    <t>CONJUNTO DE MANGUEIRA PARA COMBATE A INCENDIO EM FIBRA DE POLIESTER PURA, COM 1.1/2", REVESTIDA INTERNAMENTE, COM 2 LANCES DE 15M CADA</t>
  </si>
  <si>
    <t>CONCRETO CICLOPICO FCK=10MPA 30% PEDRA DE MAO INCLUSIVE LANCAMENTO</t>
  </si>
  <si>
    <t>CAIXA PARA RALO C OM GRELHA FOFO 135 KG DE ALV TIJOLO MACICO (7X10X20) PAREDES DE UMA VEZ (0.20 M) DE 0.90X1.20X1.50 M (EXTERNA) COM ARGAMASSA 1:4 CIMENTO:AREIA, BASE CONC FCK=10 MPA, EXCLUSIVE ESCAVACAO E REATERRO.</t>
  </si>
  <si>
    <t>MÃO FRANCESA EM BARRA DE FERRO CHATO RETANGULAR 2" X 1/4", REFORÇADA, 40 X 30 CM</t>
  </si>
  <si>
    <t>MÃO FRANCESA EM BARRA DE FERRO CHATO RETANGULAR 2" X 1/4", REFORÇADA, 30 X 25 CM</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</si>
  <si>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</si>
  <si>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</si>
  <si>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</si>
  <si>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</si>
  <si>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</si>
  <si>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</si>
  <si>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</si>
  <si>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</si>
  <si>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</si>
  <si>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</si>
  <si>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</si>
  <si>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</si>
  <si>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</si>
  <si>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</si>
  <si>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SINALIZAÇÃO COM FITA FIXADA NA ESTRUTURA. AF_11/2017</t>
  </si>
  <si>
    <t>SINALIZAÇÃO COM FITA FIXADA EM CONE PLÁSTICO, INCLUINDO CONE.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</si>
  <si>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</si>
  <si>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</si>
  <si>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</si>
  <si>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</si>
  <si>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</si>
  <si>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</si>
  <si>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73916/2</t>
  </si>
  <si>
    <t>PLACA ESMALTADA PARA IDENTIFICAÇÃO NR DE RUA, DIMENSÕES 45X25CM</t>
  </si>
  <si>
    <t>DESMATAMENTO E LIMPEZA MECANIZADA DE TERRENO COM ARVORES ATE Ø 15CM, UTILIZANDO TRATOR DE ESTEIRAS</t>
  </si>
  <si>
    <t>73822/2</t>
  </si>
  <si>
    <t>LIMPEZA MECANIZADA DE TERRENO COM REMOCAO DE CAMADA VEGETAL, UTILIZANDO MOTONIVELADORA</t>
  </si>
  <si>
    <t>73859/1</t>
  </si>
  <si>
    <t>DESMATAMENTO E LIMPEZA MECANIZADA DE TERRENO COM REMOCAO DE CAMADA VEGETAL, UTILIZANDO TRATOR DE ESTEIRAS</t>
  </si>
  <si>
    <t>73859/2</t>
  </si>
  <si>
    <t>CAPINA E LIMPEZA MANUAL DE TERRENO</t>
  </si>
  <si>
    <t>CORTE DE CAPOEIRA FINA A FOICE</t>
  </si>
  <si>
    <t>PREPARO MANUAL DE TERRENO S/ RASPAGEM SUPERFICIAL</t>
  </si>
  <si>
    <t>74220/1</t>
  </si>
  <si>
    <t>TAPUME DE CHAPA DE MADEIRA COMPENSADA, E= 6MM, COM PINTURA A CAL E REAPROVEITAMENTO DE 2X</t>
  </si>
  <si>
    <t>74221/1</t>
  </si>
  <si>
    <t>SINALIZACAO DE TRANSITO - NOTURNA</t>
  </si>
  <si>
    <t>74219/1</t>
  </si>
  <si>
    <t>PASSADICOS COM TABUAS DE MADEIRA PARA PEDESTRES</t>
  </si>
  <si>
    <t>74219/2</t>
  </si>
  <si>
    <t>PASSADICOS COM TABUAS DE MADEIRA PARA VEICULOS</t>
  </si>
  <si>
    <t>CHAPA DE ACO CARBONO 3/8 (COLOC/ USO/ RETIR) P/ PASS VEICULO SOBRE VALA MEDIDA P/ AREA CHAPA EM CADA APLICACAO</t>
  </si>
  <si>
    <t>REMOCAO DE VIDRO COMUM</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</si>
  <si>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</si>
  <si>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</si>
  <si>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</si>
  <si>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</si>
  <si>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</si>
  <si>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</si>
  <si>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</si>
  <si>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</si>
  <si>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</si>
  <si>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</si>
  <si>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</si>
  <si>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</si>
  <si>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</si>
  <si>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</si>
  <si>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</si>
  <si>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</si>
  <si>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</si>
  <si>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</si>
  <si>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</si>
  <si>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</si>
  <si>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</si>
  <si>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</si>
  <si>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</si>
  <si>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</si>
  <si>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</si>
  <si>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</si>
  <si>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</si>
  <si>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</si>
  <si>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</si>
  <si>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</si>
  <si>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</si>
  <si>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</si>
  <si>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</si>
  <si>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</si>
  <si>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</si>
  <si>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</si>
  <si>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</si>
  <si>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</si>
  <si>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</si>
  <si>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</si>
  <si>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</si>
  <si>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</si>
  <si>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</si>
  <si>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</si>
  <si>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ISOLAMENTO DE OBRA COM TELA PLASTICA COM MALHA DE 5MM</t>
  </si>
  <si>
    <t>ISOLAMENTO DE OBRA COM TELA PLASTICA COM MALHA DE 5MM E ESTRUTURA DE MADEIRA PONTALETEADA</t>
  </si>
  <si>
    <t>ENSAIO DE RECEBIMENTO E ACEITACAO DE CIMENTO PORTLAND</t>
  </si>
  <si>
    <t>ENSAIO DE RECEBIMENTO E ACEITACAO DE AGREGADO GRAUDO</t>
  </si>
  <si>
    <t>73900/11</t>
  </si>
  <si>
    <t>ENSAIOS DE AREIA ASFALTO A QUENTE</t>
  </si>
  <si>
    <t>73900/12</t>
  </si>
  <si>
    <t>ENSAIOS DE CONCRETO ASFALTICO</t>
  </si>
  <si>
    <t>74020/1</t>
  </si>
  <si>
    <t>ENSAIO DE PAVIMENTO DE CONCRETO</t>
  </si>
  <si>
    <t>74020/2</t>
  </si>
  <si>
    <t>ENSAIOS DE PAVIMENTO DE CONCRETO COMPACTADO COM ROLO</t>
  </si>
  <si>
    <t>74021/2</t>
  </si>
  <si>
    <t>ENSAIO DE TERRAPLENAGEM - CAMADA FINAL DO ATERRO</t>
  </si>
  <si>
    <t>74021/3</t>
  </si>
  <si>
    <t>ENSAIOS DE REGULARIZACAO DO SUBLEITO</t>
  </si>
  <si>
    <t>74021/4</t>
  </si>
  <si>
    <t>ENSAIOS DE REFORCO DO SUBLEITO</t>
  </si>
  <si>
    <t>74021/5</t>
  </si>
  <si>
    <t>ENSAIOS DE SUB BASE DE SOLO MELHORADO COM CIMENTO</t>
  </si>
  <si>
    <t>74021/6</t>
  </si>
  <si>
    <t>ENSAIOS DE BASE ESTABILIZADA GRANULOMETRICAMENTE</t>
  </si>
  <si>
    <t>74021/7</t>
  </si>
  <si>
    <t>ENSAIO DE BASE DE SOLO MELHORADO COM CIMENTO</t>
  </si>
  <si>
    <t>74021/8</t>
  </si>
  <si>
    <t>ENSAIOS DE BASE DE SOLO CIMENTO</t>
  </si>
  <si>
    <t>74022/1</t>
  </si>
  <si>
    <t>ENSAIO DE PENETRACAO - MATERIAL BETUMINOSO</t>
  </si>
  <si>
    <t>74022/2</t>
  </si>
  <si>
    <t>ENSAIO DE VISCOSIDADE SAYBOLT - FUROL - MATERIAL BETUMINOSO</t>
  </si>
  <si>
    <t>74022/3</t>
  </si>
  <si>
    <t>ENSAIO DE DETERMINACAO DA PENEIRACAO - EMULSAO ASFALTICA</t>
  </si>
  <si>
    <t>74022/4</t>
  </si>
  <si>
    <t>ENSAIO DE DETERMINACAO DA SEDIMENTACAO - EMULSAO ASFALTICA</t>
  </si>
  <si>
    <t>74022/5</t>
  </si>
  <si>
    <t>ENSAIO DE DETERMINACAO DO TEOR DE BETUME - CIMENTO ASFALTICO DE PETROLEO</t>
  </si>
  <si>
    <t>74022/6</t>
  </si>
  <si>
    <t>ENSAIO DE GRANULOMETRIA POR PENEIRAMENTO - SOLOS</t>
  </si>
  <si>
    <t>74022/7</t>
  </si>
  <si>
    <t>ENSAIO DE GRANULOMETRIA POR PENEIRAMENTO E SEDIMENTACAO - SOLOS</t>
  </si>
  <si>
    <t>74022/8</t>
  </si>
  <si>
    <t>ENSAIO DE LIMITE DE LIQUIDEZ - SOLOS</t>
  </si>
  <si>
    <t>74022/9</t>
  </si>
  <si>
    <t>ENSAIO DE LIMITE DE PLASTICIDADE - SOLOS</t>
  </si>
  <si>
    <t>74022/10</t>
  </si>
  <si>
    <t>ENSAIO DE COMPACTACAO - AMOSTRAS NAO TRABALHADAS - ENERGIA NORMAL - SOLOS</t>
  </si>
  <si>
    <t>74022/11</t>
  </si>
  <si>
    <t>ENSAIO DE COMPACTACAO - AMOSTRAS NAO TRABALHADAS - ENERGIA INTERMEDIARIA - SOLOS</t>
  </si>
  <si>
    <t>74022/12</t>
  </si>
  <si>
    <t>ENSAIO DE COMPACTACAO - AMOSTRAS NAO TRABALHADAS - ENERGIA MODIFICADA - SOLOS</t>
  </si>
  <si>
    <t>74022/13</t>
  </si>
  <si>
    <t>ENSAIO DE COMPACTACAO - AMOSTRAS TRABALHADAS - SOLOS</t>
  </si>
  <si>
    <t>74022/14</t>
  </si>
  <si>
    <t>ENSAIO DE MASSA ESPECIFICA - IN SITU - METODO FRASCO DE AREIA - SOLOS</t>
  </si>
  <si>
    <t>74022/15</t>
  </si>
  <si>
    <t>ENSAIO DE MASSA ESPECIFICA - IN SITU - METODO BALAO DE BORRACHA - SOLOS</t>
  </si>
  <si>
    <t>74022/16</t>
  </si>
  <si>
    <t>ENSAIO DE DENSIDADE REAL - SOLOS</t>
  </si>
  <si>
    <t>74022/17</t>
  </si>
  <si>
    <t>ENSAIO DE ABRASAO LOS ANGELES - AGREGADOS</t>
  </si>
  <si>
    <t>74022/18</t>
  </si>
  <si>
    <t>ENSAIO DE MASSA ESPECIFICA - IN SITU - EMPREGO DO OLEO - SOLOS</t>
  </si>
  <si>
    <t>74022/19</t>
  </si>
  <si>
    <t>ENSAIO DE INDICE DE SUPORTE CALIFORNIA - AMOSTRAS NAO TRABALHADAS - ENERGIA NORMAL - SOLOS</t>
  </si>
  <si>
    <t>74022/20</t>
  </si>
  <si>
    <t>ENSAIO DE INDICE DE SUPORTE CALIFORNIA - AMOSTRAS NAO TRABALHADAS - ENERGIA INTERMEDIARIA - SOLOS</t>
  </si>
  <si>
    <t>74022/21</t>
  </si>
  <si>
    <t>ENSAIO DE INDICE DE SUPORTE CALIFORNIA- AMOSTRAS NAO TRABALHADAS - ENERGIA MODIFICADA- SOLOS</t>
  </si>
  <si>
    <t>74022/22</t>
  </si>
  <si>
    <t>ENSAIO DE TEOR DE UMIDADE - METODO EXPEDITO DO ALCOOL - SOLOS</t>
  </si>
  <si>
    <t>74022/23</t>
  </si>
  <si>
    <t>ENSAIO DE TEOR DE UMIDADE - PROCESSO SPEEDY - SOLOS E AGREGADOS MIUDOS</t>
  </si>
  <si>
    <t>74022/24</t>
  </si>
  <si>
    <t>ENSAIO DE TEOR DE UMIDADE - EM LABORATORIO - SOLOS</t>
  </si>
  <si>
    <t>74022/25</t>
  </si>
  <si>
    <t>ENSAIO DE PONTO DE FULGOR - MATERIAL BETUMINOSO</t>
  </si>
  <si>
    <t>74022/26</t>
  </si>
  <si>
    <t>ENSAIO DE DESTILACAO - ASFALTO DILUIDO</t>
  </si>
  <si>
    <t>74022/27</t>
  </si>
  <si>
    <t>ENSAIO DE CONTROLE DE TAXA DE APLICACAO DE LIGANTE BETUMINOSO</t>
  </si>
  <si>
    <t>74022/28</t>
  </si>
  <si>
    <t>ENSAIO DE SUSCEPTIBILIDADE TERMICA - INDICE PFEIFFER - MATERIAL ASFALTICO</t>
  </si>
  <si>
    <t>74022/29</t>
  </si>
  <si>
    <t>ENSAIO DE ESPUMA - MATERIAL ASFALTICO</t>
  </si>
  <si>
    <t>74022/30</t>
  </si>
  <si>
    <t>ENSAIO DE RESISTENCIA A COMPRESSAO SIMPLES - CONCRETO</t>
  </si>
  <si>
    <t>74022/31</t>
  </si>
  <si>
    <t>ENSAIO DE RESISTENCIA A TRACAO POR COMPRESSAO DIAMETRAL - CONCRETO</t>
  </si>
  <si>
    <t>74022/32</t>
  </si>
  <si>
    <t>ENSAIO DE RESISTENCIA A TRACAO NA FLEXAO DE CONCRETO</t>
  </si>
  <si>
    <t>74022/33</t>
  </si>
  <si>
    <t>ENSAIO DE RESILIENCIA - SOLOS</t>
  </si>
  <si>
    <t>74022/34</t>
  </si>
  <si>
    <t>ENSAIO DE RESILIENCIA - MISTURAS BETUMINOSAS</t>
  </si>
  <si>
    <t>74022/35</t>
  </si>
  <si>
    <t>ENSAIO DE PERCENTAGEM DE BETUME - MISTURAS BETUMINOSAS</t>
  </si>
  <si>
    <t>74022/36</t>
  </si>
  <si>
    <t>ENSAIO DE ADESIVIDADE - RESISTENCIA A AGUA - EMULSAO ASFALTICA</t>
  </si>
  <si>
    <t>74022/37</t>
  </si>
  <si>
    <t>ENSAIO DE ADESIVIDADE A LIGANTE BETUMINOSO - AGREGADO GRAUDO</t>
  </si>
  <si>
    <t>74022/38</t>
  </si>
  <si>
    <t>ENSAIO DE EXPANSIBILIDADE - SOLOS</t>
  </si>
  <si>
    <t>74022/39</t>
  </si>
  <si>
    <t>PREPARACAO DE AMOSTRAS PARA ENSAIO DE CARACTERIZACAO - SOLOS</t>
  </si>
  <si>
    <t>74022/40</t>
  </si>
  <si>
    <t>ENSAIO MARSHALL - MISTURA BETUMINOSA A QUENTE</t>
  </si>
  <si>
    <t>74022/41</t>
  </si>
  <si>
    <t>ENSAIO DE DETERMINACAO DO INDICE DE FORMA - AGREGADOS</t>
  </si>
  <si>
    <t>74022/42</t>
  </si>
  <si>
    <t>ENSAIO DE EQUIVALENTE EM AREIA - SOLOS</t>
  </si>
  <si>
    <t>74022/43</t>
  </si>
  <si>
    <t>ENSAIO DE MOLDAGEM E CURA DE SOLO CIMENTO</t>
  </si>
  <si>
    <t>74022/44</t>
  </si>
  <si>
    <t>ENSAIO DE COMPRESSAO AXIAL DE SOLO CIMENTO</t>
  </si>
  <si>
    <t>74022/45</t>
  </si>
  <si>
    <t>ENSAIO DE VISCOSIDADE CINEMATICA - ASFALTO</t>
  </si>
  <si>
    <t>74022/47</t>
  </si>
  <si>
    <t>ENSAIO DE RESIDUO POR EVAPORACAO - EMULSAO ASFALTICA</t>
  </si>
  <si>
    <t>74022/48</t>
  </si>
  <si>
    <t>ENSAIO DE CARGA DA PARTICULA - EMULSAO ASFALTICA</t>
  </si>
  <si>
    <t>74022/49</t>
  </si>
  <si>
    <t>ENSAIO DE DESEMULSIBILIDADE - EMULSAO ASFALTICA</t>
  </si>
  <si>
    <t>74022/50</t>
  </si>
  <si>
    <t>ENSAIO DE DETERMINACAO DA TAXA DE ESPALHAMENTO DO AGREGADO</t>
  </si>
  <si>
    <t>74022/51</t>
  </si>
  <si>
    <t>ENSAIO DE ADESIVIDADE A LIGANTE BETUMINOSO - AGREGADO</t>
  </si>
  <si>
    <t>74022/52</t>
  </si>
  <si>
    <t>ENSAIO DE GRANULOMETRIA DO AGREGADO</t>
  </si>
  <si>
    <t>74022/53</t>
  </si>
  <si>
    <t>ENSAIO DE CONTROLE DO GRAU DE COMPACTACAO DA MISTURA ASFALTICA</t>
  </si>
  <si>
    <t>74022/54</t>
  </si>
  <si>
    <t>ENSAIO DE GRANULOMETRIA DO FILLER</t>
  </si>
  <si>
    <t>74022/55</t>
  </si>
  <si>
    <t>ENSAIO DE TRACAO POR COMPRESSAO DIAMETRAL - MISTURAS BETUMINOSAS</t>
  </si>
  <si>
    <t>74022/56</t>
  </si>
  <si>
    <t>ENSAIO DE DENSIDADE DO MATERIAL BETUMINOSO</t>
  </si>
  <si>
    <t>74022/57</t>
  </si>
  <si>
    <t>ENSAIO DE CONSISTENCIA DO CONCRETO CCR - INDICE VEBE</t>
  </si>
  <si>
    <t>74022/58</t>
  </si>
  <si>
    <t>ENSAIO DE ABATIMENTO DO TRONCO DE CONE</t>
  </si>
  <si>
    <t>SERVIÇOS TÉCNICOS ESPECIALIZADOS PARA ACOMPANHAMENTO DE EXECUÇÃO DE FUNDAÇÕES PROFUNDAS E ESTRUTURAS DE CONTENÇÃO</t>
  </si>
  <si>
    <t>MOBILIZACAO E INSTALACAO DE 01  EQUIPAMENTO DE SONDAGEM, DISTANCIA ACIMA DE 20KM</t>
  </si>
  <si>
    <t>MOBILIZACAO E INSTALACAO DE 01 EQUIPAMENTO DE SONDAGEM, DISTANCIA ATE 10KM</t>
  </si>
  <si>
    <t>MOBILIZACAO E INSTALACAO DE 01 EQUIPAMENTO DE SONDAGEM, DISTANCIA DE 10KM ATE 20KM</t>
  </si>
  <si>
    <t>LOCAÇÃO DE REDES DE ÁGUA OU DE ESGOTO</t>
  </si>
  <si>
    <t>LOCAÇÃO DE ADUTORAS, COLETORES TRONCO E INTERCEPTORES - ATÉ DN 500 MM</t>
  </si>
  <si>
    <t>LOCACAO DA OBRA, COM USO DE EQUIPAMENTOS TOPOGRAFICOS, INCLUSIVE NIVELADOR</t>
  </si>
  <si>
    <t>73992/1</t>
  </si>
  <si>
    <t>LOCACAO CONVENCIONAL DE OBRA, ATRAVÉS DE GABARITO DE TABUAS CORRIDAS PONTALETADAS A CADA 1,50M, SEM REAPROVEITAMENTO</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</si>
  <si>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</si>
  <si>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</si>
  <si>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</si>
  <si>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</si>
  <si>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LOCACAO E NIVELAMENTO DE EMISSARIO/REDE COLETORA COM AUXILIO DE EQUIPAMENTO TOPOGRAFICO</t>
  </si>
  <si>
    <t>73758/1</t>
  </si>
  <si>
    <t>LEVANTAMENTO SECAO TRANSVERSAL C/NIVEL TERRENO NAO ACIDENTADO VEGETAÇÃO DENSA INCLUSIVE DESENHO ESC 1:200 EM PAPEL VEGETAL MILIMETRADO (MEDIDO P/M SECAO), INCLUSIVE NIVELADOR, AUXILIAR DE CALCULO TOPOGRAFICO E DESENHISTA.</t>
  </si>
  <si>
    <t>SERVICOS TOPOGRAFICOS PARA PAVIMENTACAO, INCLUSIVE NOTA DE SERVICOS, ACOMPANHAMENTO E GREIDE</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</si>
  <si>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</si>
  <si>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</si>
  <si>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</si>
  <si>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</si>
  <si>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</si>
  <si>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</si>
  <si>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</si>
  <si>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</si>
  <si>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</si>
  <si>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</si>
  <si>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</si>
  <si>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</si>
  <si>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</si>
  <si>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</si>
  <si>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</si>
  <si>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</si>
  <si>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</si>
  <si>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</si>
  <si>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</si>
  <si>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</si>
  <si>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</si>
  <si>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</si>
  <si>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</si>
  <si>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</si>
  <si>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</si>
  <si>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</si>
  <si>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</si>
  <si>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</si>
  <si>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74038/1</t>
  </si>
  <si>
    <t>PORTAO COM MOUROES DE MADEIRA ROLICA, DIAMETRO 11CM, COM 5 FIOS DE ARAME FARPADO Nº 14 CLASSE 250, SEM DOBRADICAS</t>
  </si>
  <si>
    <t>74039/1</t>
  </si>
  <si>
    <t>CERCA COM MOUROES DE MADEIRA ROLICA, DIAMETRO 11CM, ESPACAMENTO DE 2M, ALTURA LIVRE DE 1M, CRAVADOS 0,5M, COM 5 FIOS DE ARAME FARPADO Nº 14 CLASSE 250</t>
  </si>
  <si>
    <t>74118/1</t>
  </si>
  <si>
    <t>PLANTIO DE CERCA VIVA COM ARBUSTOS DE ALTURA 50 A 100CM, COM 4UN/M</t>
  </si>
  <si>
    <t>74142/1</t>
  </si>
  <si>
    <t>CERCA COM MOUROES DE CONCRETO, RETO, ESPACAMENTO DE 3M, CRAVADOS 0,5M, COM 4 FIOS DE ARAME FARPADO Nº 14 CLASSE 250</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</si>
  <si>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</si>
  <si>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</si>
  <si>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</si>
  <si>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</si>
  <si>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</si>
  <si>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</si>
  <si>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</si>
  <si>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</si>
  <si>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</si>
  <si>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</si>
  <si>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RECOMPOSICAO PARCIAL DO ARAME FARPADO Nº 14 CLASSE 250, FIXADO EM CERCA COM MOURÕES DE CONCRETO, RETO, 15X15CM</t>
  </si>
  <si>
    <t>73787/1</t>
  </si>
  <si>
    <t>ALAMBRADO EM TUBOS DE ACO GALVANIZADO, COM COSTURA, DIN 2440, DIAMETRO 2", ALTURA 3M, FIXADOS A CADA 2M EM BLOCOS DE CONCRETO, COM TELA DE ARAME GALVANIZADO REVESTIDO COM PVC, FIO 12 BWG E MALHA 7,5X7,5CM</t>
  </si>
  <si>
    <t>74244/1</t>
  </si>
  <si>
    <t>ALAMBRADO PARA QUADRA POLIESPORTIVA, ESTRUTURADO POR TUBOS DE ACO GALVANIZADO, COM COSTURA, DIN 2440, DIAMETRO 2", COM TELA DE ARAME GALVANIZADO, FIO 14 BWG E MALHA QUADRADA 5X5CM</t>
  </si>
  <si>
    <t>ALAMBRADO EM MOUROES DE CONCRETO "T", ALTURA LIVRE 2M, ESPACADOS A CADA 2M, COM TELA DE ARAME GALVANIZADO, FIO 14 BWG E MALHA QUADRADA 5X5CM</t>
  </si>
  <si>
    <t>73788/2</t>
  </si>
  <si>
    <t>GRADE EM MADEIRA PARA PROTECAO DE MUDAS DE ARVORES</t>
  </si>
  <si>
    <t>73967/1</t>
  </si>
  <si>
    <t>PLANTIO DE ARVORE, ALTURA DE 1,00M, EM CAVAS DE 80X80X80CM</t>
  </si>
  <si>
    <t>73967/2</t>
  </si>
  <si>
    <t>PLANTIO DE ARVORE REGIONAL, ALTURA MAIOR QUE 2,00M, EM CAVAS DE 80X80X80CM</t>
  </si>
  <si>
    <t>73967/4</t>
  </si>
  <si>
    <t>IRRIGAÇÃO DE ÁRVORE COM CARRO PIPA</t>
  </si>
  <si>
    <t>PLANTIO DE ARBUSTO COM ALTURA 50 A 100CM, EM CAVA DE 60X60X60CM</t>
  </si>
  <si>
    <t>74236/1</t>
  </si>
  <si>
    <t>PLANTIO DE GRAMA BATATAIS EM PLACAS</t>
  </si>
  <si>
    <t>PLANTIO DE GRAMA SAO CARLOS EM LEIVAS</t>
  </si>
  <si>
    <t>PLANTIO DE GRAMA ESMERALDA EM ROLO</t>
  </si>
  <si>
    <t>REVOLVIMENTO E DESTORROAMENTO MANUAL DE SUPERFÍCIE GRAMADA COM PROFUNDIDADE ATÉ 20CM</t>
  </si>
  <si>
    <t>REVOLVIMENTO MANUAL DE SOLO, PROFUNDIDADE ATÉ 20CM</t>
  </si>
  <si>
    <t>RETIRADA DE GRAMA EM PLACAS</t>
  </si>
  <si>
    <t>PODA E LIMPEZA DE ARBUSTO TIPO CERCA VIVA</t>
  </si>
  <si>
    <t>PODA DE ARVORES, COM LIMPEZA DE GALHOS SECOS E RETIRADA DE PARASITAS, INCLUINDO REMOCAO DE ENTULHO</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</si>
  <si>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</si>
  <si>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</si>
  <si>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</si>
  <si>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</si>
  <si>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</si>
  <si>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</si>
  <si>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</si>
  <si>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</si>
  <si>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</si>
  <si>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</si>
  <si>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</si>
  <si>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</si>
  <si>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</si>
  <si>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</si>
  <si>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</si>
  <si>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</si>
  <si>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</si>
  <si>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</si>
  <si>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</si>
  <si>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</si>
  <si>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</si>
  <si>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</si>
  <si>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</si>
  <si>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</si>
  <si>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</si>
  <si>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</si>
  <si>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</si>
  <si>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</si>
  <si>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</si>
  <si>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</si>
  <si>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</si>
  <si>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</si>
  <si>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</si>
  <si>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</si>
  <si>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</si>
  <si>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</si>
  <si>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</si>
  <si>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</si>
  <si>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</si>
  <si>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</si>
  <si>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</si>
  <si>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</si>
  <si>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</si>
  <si>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</si>
  <si>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</si>
  <si>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</si>
  <si>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</si>
  <si>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</si>
  <si>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</si>
  <si>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</si>
  <si>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</si>
  <si>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</si>
  <si>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</si>
  <si>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</si>
  <si>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</si>
  <si>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</si>
  <si>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</si>
  <si>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</si>
  <si>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</si>
  <si>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</si>
  <si>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</si>
  <si>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</si>
  <si>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</si>
  <si>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</si>
  <si>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</si>
  <si>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</si>
  <si>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</si>
  <si>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</si>
  <si>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</si>
  <si>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</si>
  <si>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</si>
  <si>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</si>
  <si>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</si>
  <si>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</si>
  <si>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</si>
  <si>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</si>
  <si>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</si>
  <si>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</si>
  <si>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</si>
  <si>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</si>
  <si>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</si>
  <si>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</si>
  <si>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</si>
  <si>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</si>
  <si>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</si>
  <si>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</si>
  <si>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</si>
  <si>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</si>
  <si>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</si>
  <si>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</si>
  <si>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</si>
  <si>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</si>
  <si>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</si>
  <si>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</si>
  <si>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</si>
  <si>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</si>
  <si>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</si>
  <si>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</si>
  <si>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</si>
  <si>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</si>
  <si>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</si>
  <si>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</si>
  <si>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</si>
  <si>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</si>
  <si>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</si>
  <si>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</si>
  <si>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</si>
  <si>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</si>
  <si>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</si>
  <si>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</si>
  <si>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</si>
  <si>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</si>
  <si>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</si>
  <si>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</si>
  <si>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</si>
  <si>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</si>
  <si>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</si>
  <si>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</si>
  <si>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</si>
  <si>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</si>
  <si>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</si>
  <si>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</si>
  <si>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</si>
  <si>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</si>
  <si>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</si>
  <si>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</si>
  <si>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</si>
  <si>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</si>
  <si>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</si>
  <si>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</si>
  <si>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</si>
  <si>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</si>
  <si>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</si>
  <si>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</si>
  <si>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</si>
  <si>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</si>
  <si>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</si>
  <si>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</si>
  <si>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</si>
  <si>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</si>
  <si>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</si>
  <si>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</si>
  <si>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</si>
  <si>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</si>
  <si>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</si>
  <si>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</si>
  <si>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</si>
  <si>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</si>
  <si>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</si>
  <si>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</si>
  <si>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</si>
  <si>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</si>
  <si>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</si>
  <si>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</si>
  <si>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</si>
  <si>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</si>
  <si>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</si>
  <si>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</si>
  <si>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</si>
  <si>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</si>
  <si>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</si>
  <si>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</si>
  <si>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</si>
  <si>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</si>
  <si>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</si>
  <si>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</si>
  <si>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</si>
  <si>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</si>
  <si>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</si>
  <si>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</si>
  <si>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</si>
  <si>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</si>
  <si>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</si>
  <si>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</si>
  <si>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</si>
  <si>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</si>
  <si>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</si>
  <si>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</si>
  <si>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</si>
  <si>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</si>
  <si>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SONDADOR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</si>
  <si>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</si>
  <si>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</si>
  <si>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</si>
  <si>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</si>
  <si>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</si>
  <si>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</si>
  <si>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</si>
  <si>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</si>
  <si>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</si>
  <si>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</si>
  <si>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</si>
  <si>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</si>
  <si>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</si>
  <si>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</si>
  <si>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</si>
  <si>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</si>
  <si>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</si>
  <si>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</si>
  <si>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</si>
  <si>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</si>
  <si>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</si>
  <si>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</si>
  <si>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</si>
  <si>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</si>
  <si>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</si>
  <si>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</si>
  <si>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</si>
  <si>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</si>
  <si>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</si>
  <si>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</si>
  <si>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</si>
  <si>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</si>
  <si>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</si>
  <si>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</si>
  <si>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</si>
  <si>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</si>
  <si>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</si>
  <si>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</si>
  <si>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</si>
  <si>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</si>
  <si>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</si>
  <si>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</si>
  <si>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</si>
  <si>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!EM PROCESSO DE DESATIVACAO!  VEICULO TIPO  MINI FURGAO COM MOTOR ENTRE *1.4 A 1.6* FLEX, 2 PORTAS</t>
  </si>
  <si>
    <t xml:space="preserve">UN    </t>
  </si>
  <si>
    <t>!EM PROCESSO DE DESATIVACAO! ASFALTADOR</t>
  </si>
  <si>
    <t xml:space="preserve">H     </t>
  </si>
  <si>
    <t>!EM PROCESSO DE DESATIVACAO! CAIXA P/ MEDICAO DE DEMANDA E ENERGIA REATIVA EM CHAPA 18 ESTAMPADA , PADRAO DE CONCESSIONARIA LOCAL</t>
  </si>
  <si>
    <t>!EM PROCESSO DE DESATIVACAO! CAMINHONETE CABINE SIMPLES COM MOTOR 1.6 FLEX, CAMBIO  MANUAL, POTENCIA 101/104 CV, 2 PORTAS</t>
  </si>
  <si>
    <t>!EM PROCESSO DE DESATIVACAO! CAMINHONETE COM MOTOR A DIESEL, POTENCIA 180 CV, CABINE DUPLA, 4X4</t>
  </si>
  <si>
    <t>!EM PROCESSO DE DESATIVACAO! DIVISORIA COLMEIA CEGA COM MONTANTE E RODAPE DE ALUMINIO ANODIZADO SIMPLES (SEM COLOCACAO)</t>
  </si>
  <si>
    <t xml:space="preserve">M2    </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</si>
  <si>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</si>
  <si>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</si>
  <si>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LUMINARIA FECHADA P/ ILUMINACAO PUBLICA, TIPO ABL 50/F OU EQUIV, P/ LAMPADA A VAPOR DE MERCURIO 400W</t>
  </si>
  <si>
    <t>!EM PROCESSO DE DESATIVACAO! MADEIRA DE 1A. QUALIDADE (MADEIRA BRANCA), SERRADA E NAO APARELHADA, PARA FORMAS DE CONCRETO ARMADO</t>
  </si>
  <si>
    <t xml:space="preserve">M3    </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</si>
  <si>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</si>
  <si>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</si>
  <si>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VEICULO DE PASSEIO COM MOTOR 1.6 FLEX, POTENCIA 101/104 CV, 4 PORTAS</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</si>
  <si>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</si>
  <si>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</si>
  <si>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</si>
  <si>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</si>
  <si>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</si>
  <si>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</si>
  <si>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</si>
  <si>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</si>
  <si>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</si>
  <si>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</si>
  <si>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</si>
  <si>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</si>
  <si>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</si>
  <si>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</si>
  <si>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</si>
  <si>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</si>
  <si>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</si>
  <si>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</si>
  <si>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</si>
  <si>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</si>
  <si>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</si>
  <si>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</si>
  <si>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</si>
  <si>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</si>
  <si>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</si>
  <si>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</si>
  <si>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</si>
  <si>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</si>
  <si>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</si>
  <si>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</si>
  <si>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</si>
  <si>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</si>
  <si>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</si>
  <si>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</si>
  <si>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</si>
  <si>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</si>
  <si>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</si>
  <si>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</si>
  <si>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</si>
  <si>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</si>
  <si>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</si>
  <si>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</si>
  <si>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</si>
  <si>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</si>
  <si>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 xml:space="preserve">M     </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</si>
  <si>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</si>
  <si>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</si>
  <si>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</si>
  <si>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</si>
  <si>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</si>
  <si>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 xml:space="preserve">L     </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</si>
  <si>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</si>
  <si>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</si>
  <si>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</si>
  <si>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</si>
  <si>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</si>
  <si>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</si>
  <si>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</si>
  <si>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</si>
  <si>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</si>
  <si>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</si>
  <si>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</si>
  <si>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</si>
  <si>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</si>
  <si>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</si>
  <si>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</si>
  <si>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</si>
  <si>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</si>
  <si>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</si>
  <si>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</si>
  <si>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</si>
  <si>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</si>
  <si>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</si>
  <si>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</si>
  <si>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</si>
  <si>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</si>
  <si>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</si>
  <si>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</si>
  <si>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</si>
  <si>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</si>
  <si>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</si>
  <si>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</si>
  <si>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</si>
  <si>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</si>
  <si>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</si>
  <si>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</si>
  <si>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</si>
  <si>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</si>
  <si>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</si>
  <si>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</si>
  <si>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</si>
  <si>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</si>
  <si>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</si>
  <si>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</si>
  <si>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</si>
  <si>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</si>
  <si>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</si>
  <si>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</si>
  <si>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</si>
  <si>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</si>
  <si>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</si>
  <si>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</si>
  <si>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</si>
  <si>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</si>
  <si>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</si>
  <si>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</si>
  <si>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</si>
  <si>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</si>
  <si>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</si>
  <si>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</si>
  <si>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</si>
  <si>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</si>
  <si>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</si>
  <si>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</si>
  <si>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</si>
  <si>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</si>
  <si>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</si>
  <si>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</si>
  <si>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</si>
  <si>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</si>
  <si>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</si>
  <si>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</si>
  <si>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</si>
  <si>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</si>
  <si>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</si>
  <si>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</si>
  <si>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</si>
  <si>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</si>
  <si>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</si>
  <si>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</si>
  <si>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</si>
  <si>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</si>
  <si>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</si>
  <si>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</si>
  <si>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</si>
  <si>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</si>
  <si>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</si>
  <si>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</si>
  <si>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</si>
  <si>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</si>
  <si>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</si>
  <si>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</si>
  <si>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</si>
  <si>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</si>
  <si>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</si>
  <si>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</si>
  <si>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</si>
  <si>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</si>
  <si>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</si>
  <si>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</si>
  <si>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</si>
  <si>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</si>
  <si>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</si>
  <si>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</si>
  <si>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</si>
  <si>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</si>
  <si>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</si>
  <si>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</si>
  <si>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</si>
  <si>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</si>
  <si>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</si>
  <si>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</si>
  <si>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</si>
  <si>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 xml:space="preserve">18L   </t>
  </si>
  <si>
    <t>ADITIVO PLASTIFICANTE RETARDADOR DE PEGA E REDUTOR DE AGUA PARA CONCRETO</t>
  </si>
  <si>
    <t>ADITIVO SUPERPLASTIFICANTE DE PEGA NORMAL PARA CONCRETO (TAMBOR 200 KG)</t>
  </si>
  <si>
    <t xml:space="preserve">200KG </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</si>
  <si>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</si>
  <si>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</si>
  <si>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</si>
  <si>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</si>
  <si>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</si>
  <si>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</si>
  <si>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</si>
  <si>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</si>
  <si>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</si>
  <si>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</si>
  <si>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</si>
  <si>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</si>
  <si>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</si>
  <si>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</si>
  <si>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</si>
  <si>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</si>
  <si>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PEDREIRO</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</si>
  <si>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</si>
  <si>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</si>
  <si>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</si>
  <si>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</si>
  <si>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</si>
  <si>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</si>
  <si>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</si>
  <si>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</si>
  <si>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</si>
  <si>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</si>
  <si>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</si>
  <si>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</si>
  <si>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</si>
  <si>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</si>
  <si>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</si>
  <si>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</si>
  <si>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</si>
  <si>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</si>
  <si>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</si>
  <si>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</si>
  <si>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</si>
  <si>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</si>
  <si>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</si>
  <si>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</si>
  <si>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</si>
  <si>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</si>
  <si>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</si>
  <si>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</si>
  <si>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</si>
  <si>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</si>
  <si>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</si>
  <si>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</si>
  <si>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</si>
  <si>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</si>
  <si>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</si>
  <si>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</si>
  <si>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</si>
  <si>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</si>
  <si>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</si>
  <si>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</si>
  <si>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</si>
  <si>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</si>
  <si>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</si>
  <si>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</si>
  <si>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</si>
  <si>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</si>
  <si>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</si>
  <si>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</si>
  <si>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</si>
  <si>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</si>
  <si>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</si>
  <si>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</si>
  <si>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</si>
  <si>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</si>
  <si>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</si>
  <si>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</si>
  <si>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</si>
  <si>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</si>
  <si>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</si>
  <si>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</si>
  <si>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</si>
  <si>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</si>
  <si>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</si>
  <si>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</si>
  <si>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</si>
  <si>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</si>
  <si>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</si>
  <si>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</si>
  <si>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</si>
  <si>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</si>
  <si>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</si>
  <si>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</si>
  <si>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</si>
  <si>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</si>
  <si>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</si>
  <si>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</si>
  <si>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</si>
  <si>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</si>
  <si>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</si>
  <si>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</si>
  <si>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</si>
  <si>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</si>
  <si>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</si>
  <si>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</si>
  <si>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</si>
  <si>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</si>
  <si>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</si>
  <si>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</si>
  <si>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</si>
  <si>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</si>
  <si>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</si>
  <si>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</si>
  <si>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</si>
  <si>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</si>
  <si>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</si>
  <si>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</si>
  <si>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</si>
  <si>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</si>
  <si>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</si>
  <si>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</si>
  <si>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</si>
  <si>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</si>
  <si>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</si>
  <si>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</si>
  <si>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</si>
  <si>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</si>
  <si>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</si>
  <si>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</si>
  <si>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</si>
  <si>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</si>
  <si>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</si>
  <si>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</si>
  <si>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</si>
  <si>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</si>
  <si>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</si>
  <si>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</si>
  <si>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</si>
  <si>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</si>
  <si>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</si>
  <si>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</si>
  <si>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</si>
  <si>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</si>
  <si>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</si>
  <si>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</si>
  <si>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</si>
  <si>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</si>
  <si>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</si>
  <si>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</si>
  <si>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</si>
  <si>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</si>
  <si>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</si>
  <si>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</si>
  <si>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</si>
  <si>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</si>
  <si>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</si>
  <si>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</si>
  <si>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</si>
  <si>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</si>
  <si>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</si>
  <si>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</si>
  <si>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</si>
  <si>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</si>
  <si>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</si>
  <si>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</si>
  <si>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</si>
  <si>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</si>
  <si>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</si>
  <si>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</si>
  <si>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</si>
  <si>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</si>
  <si>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</si>
  <si>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</si>
  <si>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</si>
  <si>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</si>
  <si>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</si>
  <si>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</si>
  <si>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</si>
  <si>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</si>
  <si>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</si>
  <si>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</si>
  <si>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</si>
  <si>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</si>
  <si>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</si>
  <si>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</si>
  <si>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</si>
  <si>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</si>
  <si>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</si>
  <si>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</si>
  <si>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</si>
  <si>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</si>
  <si>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</si>
  <si>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</si>
  <si>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</si>
  <si>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</si>
  <si>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</si>
  <si>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</si>
  <si>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</si>
  <si>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</si>
  <si>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</si>
  <si>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</si>
  <si>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</si>
  <si>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</si>
  <si>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</si>
  <si>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</si>
  <si>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</si>
  <si>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</si>
  <si>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</si>
  <si>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</si>
  <si>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</si>
  <si>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</si>
  <si>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</si>
  <si>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</si>
  <si>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</si>
  <si>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</si>
  <si>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</si>
  <si>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</si>
  <si>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</si>
  <si>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</si>
  <si>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</si>
  <si>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</si>
  <si>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</si>
  <si>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</si>
  <si>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</si>
  <si>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</si>
  <si>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</si>
  <si>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</si>
  <si>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</si>
  <si>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</si>
  <si>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</si>
  <si>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</si>
  <si>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</si>
  <si>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</si>
  <si>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</si>
  <si>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</si>
  <si>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</si>
  <si>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</si>
  <si>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</si>
  <si>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</si>
  <si>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</si>
  <si>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</si>
  <si>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</si>
  <si>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</si>
  <si>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</si>
  <si>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</si>
  <si>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</si>
  <si>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</si>
  <si>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</si>
  <si>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</si>
  <si>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</si>
  <si>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</si>
  <si>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</si>
  <si>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</si>
  <si>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</si>
  <si>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</si>
  <si>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</si>
  <si>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</si>
  <si>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</si>
  <si>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</si>
  <si>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</si>
  <si>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</si>
  <si>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</si>
  <si>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</si>
  <si>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</si>
  <si>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</si>
  <si>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</si>
  <si>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</si>
  <si>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</si>
  <si>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</si>
  <si>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</si>
  <si>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</si>
  <si>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</si>
  <si>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</si>
  <si>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</si>
  <si>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</si>
  <si>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</si>
  <si>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</si>
  <si>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</si>
  <si>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</si>
  <si>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</si>
  <si>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</si>
  <si>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 xml:space="preserve">PAR   </t>
  </si>
  <si>
    <t>BARRA ANTIPANICO DUPLA, PARA PORTA DE VIDRO, COR CINZA</t>
  </si>
  <si>
    <t>BARRA ANTIPANICO SIMPLES, CEGA LADO OPOSTO, COR CINZA</t>
  </si>
  <si>
    <t>BARRA ANTIPANICO SIMPLES, COM FECHADURA LADO OPOSTO, COR CINZA</t>
  </si>
  <si>
    <t>BARRA ANTIPANICO SIMPLES, PARA PORTA DE VIDRO, COR CINZA</t>
  </si>
  <si>
    <t>BARRA DE APOIO ANGULAR, 60 CM, EM ACO INOX POLIDO,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</si>
  <si>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</si>
  <si>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</si>
  <si>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</si>
  <si>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DE CANTO, EM ACO INOX POLIDO, DIAMETRO MINIMO 3 CM.</t>
  </si>
  <si>
    <t>BARRA DE APOIO LAVATORIO, EM ACO INOX POLIDO, *40 X 50*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</si>
  <si>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</si>
  <si>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</si>
  <si>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</si>
  <si>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</si>
  <si>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</si>
  <si>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</si>
  <si>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</si>
  <si>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</si>
  <si>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</si>
  <si>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</si>
  <si>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</si>
  <si>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</si>
  <si>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</si>
  <si>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</si>
  <si>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</si>
  <si>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</si>
  <si>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</si>
  <si>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</si>
  <si>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</si>
  <si>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</si>
  <si>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</si>
  <si>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</si>
  <si>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</si>
  <si>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</si>
  <si>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</si>
  <si>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</si>
  <si>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</si>
  <si>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 xml:space="preserve">JG    </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</si>
  <si>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</si>
  <si>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</si>
  <si>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</si>
  <si>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</si>
  <si>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</si>
  <si>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</si>
  <si>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</si>
  <si>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</si>
  <si>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</si>
  <si>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</si>
  <si>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</si>
  <si>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</si>
  <si>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</si>
  <si>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</si>
  <si>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</si>
  <si>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</si>
  <si>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 xml:space="preserve">MIL   </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</si>
  <si>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</si>
  <si>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</si>
  <si>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</si>
  <si>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</si>
  <si>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</si>
  <si>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</si>
  <si>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</si>
  <si>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</si>
  <si>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</si>
  <si>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</si>
  <si>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</si>
  <si>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</si>
  <si>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</si>
  <si>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</si>
  <si>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</si>
  <si>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</si>
  <si>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</si>
  <si>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</si>
  <si>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</si>
  <si>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</si>
  <si>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</si>
  <si>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</si>
  <si>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</si>
  <si>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</si>
  <si>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</si>
  <si>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</si>
  <si>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</si>
  <si>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</si>
  <si>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</si>
  <si>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</si>
  <si>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</si>
  <si>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</si>
  <si>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</si>
  <si>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</si>
  <si>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</si>
  <si>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</si>
  <si>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</si>
  <si>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</si>
  <si>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</si>
  <si>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</si>
  <si>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</si>
  <si>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</si>
  <si>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</si>
  <si>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</si>
  <si>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</si>
  <si>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</si>
  <si>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</si>
  <si>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</si>
  <si>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</si>
  <si>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</si>
  <si>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</si>
  <si>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</si>
  <si>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</si>
  <si>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</si>
  <si>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</si>
  <si>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</si>
  <si>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</si>
  <si>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</si>
  <si>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</si>
  <si>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</si>
  <si>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</si>
  <si>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</si>
  <si>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</si>
  <si>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</si>
  <si>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</si>
  <si>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</si>
  <si>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</si>
  <si>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</si>
  <si>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</si>
  <si>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</si>
  <si>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</si>
  <si>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</si>
  <si>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</si>
  <si>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</si>
  <si>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</si>
  <si>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</si>
  <si>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</si>
  <si>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</si>
  <si>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</si>
  <si>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</si>
  <si>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</si>
  <si>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</si>
  <si>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</si>
  <si>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</si>
  <si>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</si>
  <si>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</si>
  <si>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</si>
  <si>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</si>
  <si>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</si>
  <si>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</si>
  <si>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</si>
  <si>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</si>
  <si>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</si>
  <si>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</si>
  <si>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</si>
  <si>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</si>
  <si>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</si>
  <si>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</si>
  <si>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</si>
  <si>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</si>
  <si>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</si>
  <si>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</si>
  <si>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</si>
  <si>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</si>
  <si>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</si>
  <si>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</si>
  <si>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</si>
  <si>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</si>
  <si>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</si>
  <si>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</si>
  <si>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</si>
  <si>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</si>
  <si>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</si>
  <si>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</si>
  <si>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</si>
  <si>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</si>
  <si>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</si>
  <si>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</si>
  <si>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</si>
  <si>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</si>
  <si>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</si>
  <si>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</si>
  <si>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</si>
  <si>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</si>
  <si>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</si>
  <si>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</si>
  <si>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</si>
  <si>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</si>
  <si>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</si>
  <si>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</si>
  <si>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</si>
  <si>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</si>
  <si>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</si>
  <si>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</si>
  <si>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</si>
  <si>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</si>
  <si>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</si>
  <si>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</si>
  <si>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</si>
  <si>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</si>
  <si>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</si>
  <si>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</si>
  <si>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</si>
  <si>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</si>
  <si>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</si>
  <si>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</si>
  <si>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</si>
  <si>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</si>
  <si>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</si>
  <si>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</si>
  <si>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</si>
  <si>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</si>
  <si>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</si>
  <si>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</si>
  <si>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</si>
  <si>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</si>
  <si>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</si>
  <si>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</si>
  <si>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</si>
  <si>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</si>
  <si>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</si>
  <si>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</si>
  <si>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</si>
  <si>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</si>
  <si>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</si>
  <si>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</si>
  <si>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</si>
  <si>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</si>
  <si>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</si>
  <si>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</si>
  <si>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</si>
  <si>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</si>
  <si>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</si>
  <si>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</si>
  <si>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</si>
  <si>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</si>
  <si>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</si>
  <si>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</si>
  <si>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</si>
  <si>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</si>
  <si>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</si>
  <si>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</si>
  <si>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</si>
  <si>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</si>
  <si>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</si>
  <si>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</si>
  <si>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</si>
  <si>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</si>
  <si>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</si>
  <si>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</si>
  <si>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</si>
  <si>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</si>
  <si>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</si>
  <si>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</si>
  <si>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</si>
  <si>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</si>
  <si>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</si>
  <si>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</si>
  <si>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</si>
  <si>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</si>
  <si>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</si>
  <si>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</si>
  <si>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</si>
  <si>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</si>
  <si>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</si>
  <si>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</si>
  <si>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</si>
  <si>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</si>
  <si>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</si>
  <si>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</si>
  <si>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</si>
  <si>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</si>
  <si>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</si>
  <si>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</si>
  <si>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</si>
  <si>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</si>
  <si>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</si>
  <si>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</si>
  <si>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</si>
  <si>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</si>
  <si>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</si>
  <si>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</si>
  <si>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</si>
  <si>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</si>
  <si>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</si>
  <si>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</si>
  <si>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</si>
  <si>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</si>
  <si>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</si>
  <si>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</si>
  <si>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</si>
  <si>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</si>
  <si>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</si>
  <si>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</si>
  <si>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</si>
  <si>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</si>
  <si>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</si>
  <si>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</si>
  <si>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</si>
  <si>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</si>
  <si>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</si>
  <si>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</si>
  <si>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</si>
  <si>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</si>
  <si>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</si>
  <si>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</si>
  <si>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</si>
  <si>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</si>
  <si>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</si>
  <si>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 (COLETADO CAIXA)</t>
  </si>
  <si>
    <t>CABO DE ACO GALVANIZADO, DIAMETRO 12,7 MM (1/2"), COM ALMA DE FIBRA 6 X 25 F (COLETADO CAIXA)</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</si>
  <si>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</si>
  <si>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</si>
  <si>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</si>
  <si>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</si>
  <si>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</si>
  <si>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</si>
  <si>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</si>
  <si>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</si>
  <si>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</si>
  <si>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</si>
  <si>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</si>
  <si>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</si>
  <si>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</si>
  <si>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</si>
  <si>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</si>
  <si>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</si>
  <si>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</si>
  <si>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</si>
  <si>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</si>
  <si>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</si>
  <si>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</si>
  <si>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</si>
  <si>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</si>
  <si>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</si>
  <si>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</si>
  <si>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</si>
  <si>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</si>
  <si>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</si>
  <si>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</si>
  <si>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</si>
  <si>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</si>
  <si>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</si>
  <si>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</si>
  <si>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</si>
  <si>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</si>
  <si>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</si>
  <si>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</si>
  <si>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</si>
  <si>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</si>
  <si>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</si>
  <si>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</si>
  <si>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</si>
  <si>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</si>
  <si>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</si>
  <si>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</si>
  <si>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</si>
  <si>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</si>
  <si>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</si>
  <si>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</si>
  <si>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</si>
  <si>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</si>
  <si>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</si>
  <si>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</si>
  <si>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</si>
  <si>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</si>
  <si>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</si>
  <si>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</si>
  <si>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</si>
  <si>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</si>
  <si>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</si>
  <si>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</si>
  <si>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</si>
  <si>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</si>
  <si>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</si>
  <si>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</si>
  <si>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</si>
  <si>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</si>
  <si>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</si>
  <si>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</si>
  <si>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</si>
  <si>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</si>
  <si>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</si>
  <si>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</si>
  <si>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</si>
  <si>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</si>
  <si>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</si>
  <si>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</si>
  <si>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</si>
  <si>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</si>
  <si>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</si>
  <si>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</si>
  <si>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</si>
  <si>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</si>
  <si>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</si>
  <si>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</si>
  <si>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</si>
  <si>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</si>
  <si>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</si>
  <si>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</si>
  <si>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</si>
  <si>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</si>
  <si>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</si>
  <si>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</si>
  <si>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</si>
  <si>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</si>
  <si>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</si>
  <si>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</si>
  <si>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</si>
  <si>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</si>
  <si>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</si>
  <si>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</si>
  <si>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</si>
  <si>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</si>
  <si>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</si>
  <si>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</si>
  <si>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</si>
  <si>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</si>
  <si>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</si>
  <si>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</si>
  <si>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</si>
  <si>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</si>
  <si>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</si>
  <si>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</si>
  <si>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</si>
  <si>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</si>
  <si>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</si>
  <si>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</si>
  <si>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</si>
  <si>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</si>
  <si>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</si>
  <si>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</si>
  <si>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</si>
  <si>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</si>
  <si>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</si>
  <si>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</si>
  <si>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</si>
  <si>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</si>
  <si>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</si>
  <si>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</si>
  <si>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</si>
  <si>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</si>
  <si>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</si>
  <si>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</si>
  <si>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</si>
  <si>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</si>
  <si>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</si>
  <si>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</si>
  <si>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</si>
  <si>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</si>
  <si>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</si>
  <si>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</si>
  <si>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</si>
  <si>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</si>
  <si>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</si>
  <si>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</si>
  <si>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</si>
  <si>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</si>
  <si>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</si>
  <si>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</si>
  <si>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</si>
  <si>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</si>
  <si>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</si>
  <si>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</si>
  <si>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</si>
  <si>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</si>
  <si>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</si>
  <si>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</si>
  <si>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</si>
  <si>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</si>
  <si>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</si>
  <si>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</si>
  <si>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</si>
  <si>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</si>
  <si>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</si>
  <si>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</si>
  <si>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</si>
  <si>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</si>
  <si>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</si>
  <si>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</si>
  <si>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</si>
  <si>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</si>
  <si>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</si>
  <si>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</si>
  <si>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</si>
  <si>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</si>
  <si>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</si>
  <si>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</si>
  <si>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</si>
  <si>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</si>
  <si>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</si>
  <si>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</si>
  <si>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</si>
  <si>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</si>
  <si>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</si>
  <si>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</si>
  <si>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</si>
  <si>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</si>
  <si>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</si>
  <si>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</si>
  <si>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</si>
  <si>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</si>
  <si>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</si>
  <si>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</si>
  <si>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</si>
  <si>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</si>
  <si>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</si>
  <si>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</si>
  <si>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</si>
  <si>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</si>
  <si>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</si>
  <si>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</si>
  <si>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</si>
  <si>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</si>
  <si>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</si>
  <si>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</si>
  <si>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</si>
  <si>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</si>
  <si>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</si>
  <si>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</si>
  <si>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</si>
  <si>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</si>
  <si>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</si>
  <si>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</si>
  <si>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</si>
  <si>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</si>
  <si>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</si>
  <si>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</si>
  <si>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</si>
  <si>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</si>
  <si>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</si>
  <si>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</si>
  <si>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</si>
  <si>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</si>
  <si>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</si>
  <si>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</si>
  <si>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</si>
  <si>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</si>
  <si>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</si>
  <si>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</si>
  <si>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</si>
  <si>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</si>
  <si>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</si>
  <si>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</si>
  <si>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</si>
  <si>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</si>
  <si>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</si>
  <si>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</si>
  <si>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</si>
  <si>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</si>
  <si>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</si>
  <si>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</si>
  <si>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</si>
  <si>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</si>
  <si>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</si>
  <si>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</si>
  <si>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</si>
  <si>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</si>
  <si>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</si>
  <si>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</si>
  <si>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</si>
  <si>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</si>
  <si>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</si>
  <si>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</si>
  <si>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</si>
  <si>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</si>
  <si>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</si>
  <si>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</si>
  <si>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</si>
  <si>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</si>
  <si>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</si>
  <si>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</si>
  <si>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</si>
  <si>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</si>
  <si>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</si>
  <si>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</si>
  <si>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</si>
  <si>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</si>
  <si>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</si>
  <si>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</si>
  <si>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</si>
  <si>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</si>
  <si>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</si>
  <si>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</si>
  <si>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</si>
  <si>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</si>
  <si>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</si>
  <si>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</si>
  <si>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</si>
  <si>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</si>
  <si>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</si>
  <si>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</si>
  <si>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</si>
  <si>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</si>
  <si>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</si>
  <si>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</si>
  <si>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</si>
  <si>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</si>
  <si>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</si>
  <si>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</si>
  <si>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</si>
  <si>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</si>
  <si>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</si>
  <si>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</si>
  <si>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</si>
  <si>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</si>
  <si>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</si>
  <si>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</si>
  <si>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</si>
  <si>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</si>
  <si>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</si>
  <si>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</si>
  <si>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</si>
  <si>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</si>
  <si>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</si>
  <si>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</si>
  <si>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</si>
  <si>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</si>
  <si>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</si>
  <si>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</si>
  <si>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</si>
  <si>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</si>
  <si>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</si>
  <si>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</si>
  <si>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</si>
  <si>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</si>
  <si>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</si>
  <si>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</si>
  <si>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</si>
  <si>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</si>
  <si>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</si>
  <si>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</si>
  <si>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</si>
  <si>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</si>
  <si>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</si>
  <si>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</si>
  <si>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</si>
  <si>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</si>
  <si>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</si>
  <si>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</si>
  <si>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</si>
  <si>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</si>
  <si>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</si>
  <si>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</si>
  <si>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</si>
  <si>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</si>
  <si>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</si>
  <si>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</si>
  <si>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</si>
  <si>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</si>
  <si>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</si>
  <si>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</si>
  <si>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</si>
  <si>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</si>
  <si>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</si>
  <si>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</si>
  <si>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</si>
  <si>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</si>
  <si>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</si>
  <si>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</si>
  <si>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</si>
  <si>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</si>
  <si>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</si>
  <si>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</si>
  <si>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</si>
  <si>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</si>
  <si>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</si>
  <si>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</si>
  <si>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</si>
  <si>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</si>
  <si>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</si>
  <si>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</si>
  <si>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</si>
  <si>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</si>
  <si>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</si>
  <si>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</si>
  <si>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</si>
  <si>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</si>
  <si>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</si>
  <si>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</si>
  <si>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</si>
  <si>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</si>
  <si>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</si>
  <si>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</si>
  <si>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</si>
  <si>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</si>
  <si>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</si>
  <si>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</si>
  <si>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</si>
  <si>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</si>
  <si>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</si>
  <si>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</si>
  <si>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</si>
  <si>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</si>
  <si>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</si>
  <si>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</si>
  <si>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</si>
  <si>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</si>
  <si>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</si>
  <si>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</si>
  <si>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</si>
  <si>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</si>
  <si>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</si>
  <si>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</si>
  <si>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</si>
  <si>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</si>
  <si>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</si>
  <si>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</si>
  <si>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</si>
  <si>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</si>
  <si>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</si>
  <si>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</si>
  <si>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</si>
  <si>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</si>
  <si>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</si>
  <si>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</si>
  <si>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</si>
  <si>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</si>
  <si>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</si>
  <si>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</si>
  <si>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</si>
  <si>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</si>
  <si>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</si>
  <si>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</si>
  <si>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</si>
  <si>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</si>
  <si>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</si>
  <si>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</si>
  <si>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</si>
  <si>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</si>
  <si>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</si>
  <si>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</si>
  <si>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</si>
  <si>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</si>
  <si>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</si>
  <si>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</si>
  <si>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</si>
  <si>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</si>
  <si>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</si>
  <si>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</si>
  <si>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</si>
  <si>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</si>
  <si>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</si>
  <si>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</si>
  <si>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</si>
  <si>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</si>
  <si>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</si>
  <si>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</si>
  <si>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</si>
  <si>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</si>
  <si>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</si>
  <si>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</si>
  <si>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</si>
  <si>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</si>
  <si>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</si>
  <si>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</si>
  <si>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</si>
  <si>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</si>
  <si>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</si>
  <si>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</si>
  <si>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</si>
  <si>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</si>
  <si>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</si>
  <si>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</si>
  <si>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</si>
  <si>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</si>
  <si>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</si>
  <si>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</si>
  <si>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</si>
  <si>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</si>
  <si>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</si>
  <si>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</si>
  <si>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</si>
  <si>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</si>
  <si>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</si>
  <si>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</si>
  <si>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</si>
  <si>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</si>
  <si>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</si>
  <si>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</si>
  <si>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</si>
  <si>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</si>
  <si>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</si>
  <si>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</si>
  <si>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</si>
  <si>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</si>
  <si>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</si>
  <si>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</si>
  <si>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</si>
  <si>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</si>
  <si>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</si>
  <si>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</si>
  <si>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</si>
  <si>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</si>
  <si>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</si>
  <si>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</si>
  <si>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</si>
  <si>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</si>
  <si>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</si>
  <si>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</si>
  <si>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</si>
  <si>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 RIGIDA DE FIBRAS DE MADEIRA PRENSADA A QUENTE, LISA, DE *1,22 X 2,44* M,  E = 2,5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</si>
  <si>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</si>
  <si>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</si>
  <si>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</si>
  <si>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</si>
  <si>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</si>
  <si>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</si>
  <si>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</si>
  <si>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</si>
  <si>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</si>
  <si>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</si>
  <si>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</si>
  <si>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</si>
  <si>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</si>
  <si>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</si>
  <si>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</si>
  <si>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</si>
  <si>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</si>
  <si>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</si>
  <si>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</si>
  <si>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</si>
  <si>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</si>
  <si>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</si>
  <si>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</si>
  <si>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</si>
  <si>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</si>
  <si>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</si>
  <si>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</si>
  <si>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</si>
  <si>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 xml:space="preserve">50KG  </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</si>
  <si>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</si>
  <si>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</si>
  <si>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</si>
  <si>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</si>
  <si>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</si>
  <si>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</si>
  <si>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</si>
  <si>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</si>
  <si>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</si>
  <si>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</si>
  <si>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</si>
  <si>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</si>
  <si>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</si>
  <si>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</si>
  <si>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</si>
  <si>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</si>
  <si>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</si>
  <si>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</si>
  <si>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</si>
  <si>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</si>
  <si>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</si>
  <si>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</si>
  <si>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</si>
  <si>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</si>
  <si>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</si>
  <si>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</si>
  <si>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</si>
  <si>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</si>
  <si>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</si>
  <si>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</si>
  <si>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</si>
  <si>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</si>
  <si>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</si>
  <si>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</si>
  <si>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</si>
  <si>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</si>
  <si>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</si>
  <si>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</si>
  <si>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</si>
  <si>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</si>
  <si>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</si>
  <si>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</si>
  <si>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</si>
  <si>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</si>
  <si>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</si>
  <si>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</si>
  <si>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</si>
  <si>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</si>
  <si>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</si>
  <si>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</si>
  <si>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</si>
  <si>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</si>
  <si>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</si>
  <si>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</si>
  <si>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</si>
  <si>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</si>
  <si>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</si>
  <si>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</si>
  <si>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</si>
  <si>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</si>
  <si>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</si>
  <si>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</si>
  <si>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</si>
  <si>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</si>
  <si>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</si>
  <si>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</si>
  <si>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</si>
  <si>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</si>
  <si>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</si>
  <si>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</si>
  <si>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</si>
  <si>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</si>
  <si>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</si>
  <si>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</si>
  <si>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</si>
  <si>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</si>
  <si>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</si>
  <si>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</si>
  <si>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</si>
  <si>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</si>
  <si>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</si>
  <si>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</si>
  <si>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</si>
  <si>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</si>
  <si>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</si>
  <si>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</si>
  <si>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</si>
  <si>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</si>
  <si>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</si>
  <si>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</si>
  <si>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</si>
  <si>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</si>
  <si>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</si>
  <si>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</si>
  <si>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</si>
  <si>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</si>
  <si>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</si>
  <si>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</si>
  <si>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</si>
  <si>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</si>
  <si>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</si>
  <si>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</si>
  <si>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</si>
  <si>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</si>
  <si>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</si>
  <si>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</si>
  <si>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</si>
  <si>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</si>
  <si>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</si>
  <si>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</si>
  <si>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</si>
  <si>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</si>
  <si>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</si>
  <si>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</si>
  <si>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</si>
  <si>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</si>
  <si>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</si>
  <si>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</si>
  <si>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</si>
  <si>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</si>
  <si>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</si>
  <si>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</si>
  <si>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</si>
  <si>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</si>
  <si>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</si>
  <si>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</si>
  <si>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</si>
  <si>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</si>
  <si>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</si>
  <si>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</si>
  <si>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</si>
  <si>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</si>
  <si>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</si>
  <si>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</si>
  <si>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</si>
  <si>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</si>
  <si>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</si>
  <si>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</si>
  <si>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</si>
  <si>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</si>
  <si>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</si>
  <si>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</si>
  <si>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</si>
  <si>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</si>
  <si>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</si>
  <si>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</si>
  <si>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</si>
  <si>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</si>
  <si>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</si>
  <si>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</si>
  <si>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</si>
  <si>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</si>
  <si>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</si>
  <si>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</si>
  <si>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</si>
  <si>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</si>
  <si>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</si>
  <si>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</si>
  <si>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</si>
  <si>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</si>
  <si>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</si>
  <si>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</si>
  <si>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</si>
  <si>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</si>
  <si>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</si>
  <si>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</si>
  <si>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</si>
  <si>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</si>
  <si>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</si>
  <si>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</si>
  <si>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</si>
  <si>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</si>
  <si>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</si>
  <si>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</si>
  <si>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</si>
  <si>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</si>
  <si>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</si>
  <si>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</si>
  <si>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</si>
  <si>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</si>
  <si>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</si>
  <si>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</si>
  <si>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</si>
  <si>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</si>
  <si>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</si>
  <si>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</si>
  <si>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</si>
  <si>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</si>
  <si>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</si>
  <si>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</si>
  <si>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</si>
  <si>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</si>
  <si>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</si>
  <si>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</si>
  <si>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</si>
  <si>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</si>
  <si>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</si>
  <si>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</si>
  <si>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</si>
  <si>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</si>
  <si>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</si>
  <si>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</si>
  <si>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</si>
  <si>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</si>
  <si>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</si>
  <si>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</si>
  <si>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</si>
  <si>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</si>
  <si>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</si>
  <si>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</si>
  <si>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</si>
  <si>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</si>
  <si>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</si>
  <si>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</si>
  <si>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</si>
  <si>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</si>
  <si>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</si>
  <si>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</si>
  <si>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</si>
  <si>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</si>
  <si>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</si>
  <si>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</si>
  <si>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 xml:space="preserve">CJ    </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</si>
  <si>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</si>
  <si>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</si>
  <si>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</si>
  <si>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</si>
  <si>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</si>
  <si>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</si>
  <si>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</si>
  <si>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</si>
  <si>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</si>
  <si>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</si>
  <si>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</si>
  <si>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</si>
  <si>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</si>
  <si>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</si>
  <si>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</si>
  <si>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</si>
  <si>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</si>
  <si>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</si>
  <si>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</si>
  <si>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</si>
  <si>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</si>
  <si>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</si>
  <si>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</si>
  <si>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</si>
  <si>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</si>
  <si>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</si>
  <si>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</si>
  <si>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</si>
  <si>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</si>
  <si>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</si>
  <si>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</si>
  <si>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</si>
  <si>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</si>
  <si>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</si>
  <si>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</si>
  <si>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</si>
  <si>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</si>
  <si>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</si>
  <si>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</si>
  <si>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</si>
  <si>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</si>
  <si>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</si>
  <si>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</si>
  <si>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</si>
  <si>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</si>
  <si>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</si>
  <si>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</si>
  <si>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</si>
  <si>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</si>
  <si>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</si>
  <si>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</si>
  <si>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</si>
  <si>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</si>
  <si>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</si>
  <si>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</si>
  <si>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</si>
  <si>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</si>
  <si>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</si>
  <si>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</si>
  <si>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</si>
  <si>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</si>
  <si>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</si>
  <si>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</si>
  <si>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</si>
  <si>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</si>
  <si>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</si>
  <si>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</si>
  <si>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</si>
  <si>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</si>
  <si>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</si>
  <si>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</si>
  <si>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</si>
  <si>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</si>
  <si>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</si>
  <si>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</si>
  <si>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</si>
  <si>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</si>
  <si>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</si>
  <si>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</si>
  <si>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</si>
  <si>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</si>
  <si>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</si>
  <si>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</si>
  <si>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</si>
  <si>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</si>
  <si>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</si>
  <si>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</si>
  <si>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</si>
  <si>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</si>
  <si>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</si>
  <si>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</si>
  <si>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</si>
  <si>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</si>
  <si>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</si>
  <si>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</si>
  <si>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</si>
  <si>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</si>
  <si>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</si>
  <si>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</si>
  <si>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</si>
  <si>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</si>
  <si>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</si>
  <si>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</si>
  <si>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</si>
  <si>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</si>
  <si>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</si>
  <si>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</si>
  <si>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</si>
  <si>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</si>
  <si>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</si>
  <si>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</si>
  <si>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</si>
  <si>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</si>
  <si>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</si>
  <si>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</si>
  <si>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</si>
  <si>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</si>
  <si>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</si>
  <si>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</si>
  <si>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 (NBR 5647)</t>
  </si>
  <si>
    <t>CRUZETA PVC PBA, JE, BBBB, DN 100 / DE 110 MM (NBR 5647)</t>
  </si>
  <si>
    <t>CRUZETA PVC PBA, JE, BBBB, DN 50 / DE 60 MM (NBR 5647)</t>
  </si>
  <si>
    <t>CRUZETA PVC PBA, JE, BBBB, DN 75 / DE 85 MM (NBR 5647)</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</si>
  <si>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</si>
  <si>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</si>
  <si>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</si>
  <si>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</si>
  <si>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</si>
  <si>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</si>
  <si>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</si>
  <si>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</si>
  <si>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</si>
  <si>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</si>
  <si>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</si>
  <si>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</si>
  <si>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</si>
  <si>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</si>
  <si>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</si>
  <si>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</si>
  <si>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</si>
  <si>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</si>
  <si>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</si>
  <si>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</si>
  <si>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</si>
  <si>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</si>
  <si>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</si>
  <si>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</si>
  <si>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</si>
  <si>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</si>
  <si>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</si>
  <si>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</si>
  <si>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</si>
  <si>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</si>
  <si>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</si>
  <si>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</si>
  <si>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</si>
  <si>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</si>
  <si>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</si>
  <si>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</si>
  <si>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</si>
  <si>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</si>
  <si>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</si>
  <si>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</si>
  <si>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</si>
  <si>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</si>
  <si>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</si>
  <si>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</si>
  <si>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</si>
  <si>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</si>
  <si>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</si>
  <si>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</si>
  <si>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</si>
  <si>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</si>
  <si>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</si>
  <si>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</si>
  <si>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</si>
  <si>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</si>
  <si>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</si>
  <si>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</si>
  <si>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</si>
  <si>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</si>
  <si>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</si>
  <si>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</si>
  <si>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</si>
  <si>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</si>
  <si>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</si>
  <si>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</si>
  <si>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</si>
  <si>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</si>
  <si>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</si>
  <si>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</si>
  <si>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</si>
  <si>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</si>
  <si>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</si>
  <si>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</si>
  <si>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</si>
  <si>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</si>
  <si>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</si>
  <si>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</si>
  <si>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</si>
  <si>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</si>
  <si>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</si>
  <si>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</si>
  <si>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</si>
  <si>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</si>
  <si>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</si>
  <si>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</si>
  <si>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</si>
  <si>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</si>
  <si>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</si>
  <si>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</si>
  <si>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</si>
  <si>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</si>
  <si>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</si>
  <si>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</si>
  <si>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</si>
  <si>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</si>
  <si>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</si>
  <si>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</si>
  <si>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</si>
  <si>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</si>
  <si>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</si>
  <si>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</si>
  <si>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</si>
  <si>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</si>
  <si>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</si>
  <si>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</si>
  <si>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</si>
  <si>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</si>
  <si>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</si>
  <si>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</si>
  <si>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</si>
  <si>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</si>
  <si>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</si>
  <si>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</si>
  <si>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</si>
  <si>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</si>
  <si>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</si>
  <si>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</si>
  <si>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</si>
  <si>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</si>
  <si>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</si>
  <si>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</si>
  <si>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</si>
  <si>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</si>
  <si>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</si>
  <si>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</si>
  <si>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</si>
  <si>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</si>
  <si>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</si>
  <si>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</si>
  <si>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</si>
  <si>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</si>
  <si>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</si>
  <si>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</si>
  <si>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</si>
  <si>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</si>
  <si>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</si>
  <si>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</si>
  <si>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</si>
  <si>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</si>
  <si>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</si>
  <si>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</si>
  <si>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</si>
  <si>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</si>
  <si>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PRETO, SOLDAVEL, PRESSAO 3.000 LBS, DN 15 MM (1/2")</t>
  </si>
  <si>
    <t>CURVA 45 GRAUS EM ACO PRETO, SOLDAVEL, PRESSAO 3.000 LBS, DN 20 MM (3/4")</t>
  </si>
  <si>
    <t>CURVA 45 GRAUS EM ACO PRETO, SOLDAVEL, PRESSAO 3.000 LBS, DN 25 MM (1")</t>
  </si>
  <si>
    <t>CURVA 45 GRAUS EM ACO PRETO, SOLDAVEL, PRESSAO 3.000 LBS, DN 32 MM (1 1/4")</t>
  </si>
  <si>
    <t>CURVA 45 GRAUS EM ACO PRETO, SOLDAVEL, PRESSAO 3.000 LBS, DN 40 MM (1 1/2")</t>
  </si>
  <si>
    <t>CURVA 45 GRAUS EM ACO PRETO, SOLDAVEL, PRESSAO 3.000 LBS, DN 50 MM (2")</t>
  </si>
  <si>
    <t>CURVA 45 GRAUS EM ACO PRETO, SOLDAVEL, PRESSAO 3.000 LBS, DN 65 MM (2 1/2")</t>
  </si>
  <si>
    <t>CURVA 45 GRAUS EM ACO PRETO, SOLDAVEL, PRESSAO 3.000 LBS, DN 80 MM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</si>
  <si>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</si>
  <si>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</si>
  <si>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</si>
  <si>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</si>
  <si>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</si>
  <si>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</si>
  <si>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</si>
  <si>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</si>
  <si>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</si>
  <si>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</si>
  <si>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</si>
  <si>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</si>
  <si>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</si>
  <si>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</si>
  <si>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</si>
  <si>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</si>
  <si>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</si>
  <si>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</si>
  <si>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</si>
  <si>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</si>
  <si>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</si>
  <si>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</si>
  <si>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</si>
  <si>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</si>
  <si>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</si>
  <si>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</si>
  <si>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</si>
  <si>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</si>
  <si>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</si>
  <si>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</si>
  <si>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</si>
  <si>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</si>
  <si>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</si>
  <si>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</si>
  <si>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</si>
  <si>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</si>
  <si>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</si>
  <si>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</si>
  <si>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</si>
  <si>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</si>
  <si>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PRETO, RAIO CURTO, SOLDAVEL, PRESSAO 3.000 LBS, DN 15 MM (1/2")</t>
  </si>
  <si>
    <t>CURVA 90 GRAUS EM ACO PRETO, RAIO CURTO, SOLDAVEL, PRESSAO 3.000 LBS, DN 20 MM (3/4")</t>
  </si>
  <si>
    <t>CURVA 90 GRAUS EM ACO PRETO, RAIO CURTO, SOLDAVEL, PRESSAO 3.000 LBS, DN 25 MM (1")</t>
  </si>
  <si>
    <t>CURVA 90 GRAUS EM ACO PRETO, RAIO CURTO, SOLDAVEL, PRESSAO 3.000 LBS, DN 32 MM (1 1/4")</t>
  </si>
  <si>
    <t>CURVA 90 GRAUS EM ACO PRETO, RAIO CURTO, SOLDAVEL, PRESSAO 3.000 LBS, DN 40 MM (1 1/2")</t>
  </si>
  <si>
    <t>CURVA 90 GRAUS EM ACO PRETO, RAIO CURTO, SOLDAVEL, PRESSAO 3.000 LBS, DN 50 MM (2")</t>
  </si>
  <si>
    <t>CURVA 90 GRAUS EM ACO PRETO, RAIO CURTO, SOLDAVEL, PRESSAO 3.000 LBS, DN 65 MM (2 1/2")</t>
  </si>
  <si>
    <t>CURVA 90 GRAUS EM ACO PRETO, RAIO CURTO, SOLDAVEL, PRESSAO 3.000 LBS, DN 80 MM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</si>
  <si>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</si>
  <si>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</si>
  <si>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</si>
  <si>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</si>
  <si>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</si>
  <si>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</si>
  <si>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</si>
  <si>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</si>
  <si>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</si>
  <si>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</si>
  <si>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</si>
  <si>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</si>
  <si>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</si>
  <si>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</si>
  <si>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</si>
  <si>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</si>
  <si>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</si>
  <si>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</si>
  <si>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</si>
  <si>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</si>
  <si>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</si>
  <si>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</si>
  <si>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</si>
  <si>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</si>
  <si>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</si>
  <si>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</si>
  <si>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</si>
  <si>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</si>
  <si>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</si>
  <si>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</si>
  <si>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</si>
  <si>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</si>
  <si>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</si>
  <si>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</si>
  <si>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</si>
  <si>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</si>
  <si>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</si>
  <si>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</si>
  <si>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</si>
  <si>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</si>
  <si>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</si>
  <si>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</si>
  <si>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</si>
  <si>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</si>
  <si>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</si>
  <si>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</si>
  <si>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</si>
  <si>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</si>
  <si>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</si>
  <si>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</si>
  <si>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</si>
  <si>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</si>
  <si>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</si>
  <si>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</si>
  <si>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</si>
  <si>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</si>
  <si>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</si>
  <si>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</si>
  <si>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</si>
  <si>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</si>
  <si>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</si>
  <si>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</si>
  <si>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</si>
  <si>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</si>
  <si>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</si>
  <si>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</si>
  <si>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</si>
  <si>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</si>
  <si>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</si>
  <si>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</si>
  <si>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</si>
  <si>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</si>
  <si>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</si>
  <si>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</si>
  <si>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</si>
  <si>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</si>
  <si>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</si>
  <si>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</si>
  <si>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</si>
  <si>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</si>
  <si>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</si>
  <si>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</si>
  <si>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</si>
  <si>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</si>
  <si>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</si>
  <si>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</si>
  <si>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</si>
  <si>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</si>
  <si>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</si>
  <si>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</si>
  <si>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</si>
  <si>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</si>
  <si>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</si>
  <si>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</si>
  <si>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</si>
  <si>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</si>
  <si>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</si>
  <si>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</si>
  <si>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</si>
  <si>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</si>
  <si>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</si>
  <si>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</si>
  <si>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</si>
  <si>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</si>
  <si>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</si>
  <si>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</si>
  <si>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</si>
  <si>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</si>
  <si>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</si>
  <si>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</si>
  <si>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</si>
  <si>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</si>
  <si>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</si>
  <si>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</si>
  <si>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</si>
  <si>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</si>
  <si>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</si>
  <si>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</si>
  <si>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</si>
  <si>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</si>
  <si>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</si>
  <si>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</si>
  <si>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</si>
  <si>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</si>
  <si>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</si>
  <si>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</si>
  <si>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</si>
  <si>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</si>
  <si>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</si>
  <si>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</si>
  <si>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</si>
  <si>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</si>
  <si>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</si>
  <si>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</si>
  <si>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</si>
  <si>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</si>
  <si>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</si>
  <si>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</si>
  <si>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</si>
  <si>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</si>
  <si>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</si>
  <si>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</si>
  <si>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</si>
  <si>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</si>
  <si>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</si>
  <si>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</si>
  <si>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</si>
  <si>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</si>
  <si>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</si>
  <si>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</si>
  <si>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</si>
  <si>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</si>
  <si>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</si>
  <si>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</si>
  <si>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</si>
  <si>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</si>
  <si>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</si>
  <si>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</si>
  <si>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</si>
  <si>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</si>
  <si>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</si>
  <si>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</si>
  <si>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</si>
  <si>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</si>
  <si>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</si>
  <si>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</si>
  <si>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</si>
  <si>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</si>
  <si>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</si>
  <si>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</si>
  <si>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</si>
  <si>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</si>
  <si>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</si>
  <si>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</si>
  <si>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</si>
  <si>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</si>
  <si>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</si>
  <si>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</si>
  <si>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</si>
  <si>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</si>
  <si>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</si>
  <si>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</si>
  <si>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</si>
  <si>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</si>
  <si>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</si>
  <si>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</si>
  <si>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</si>
  <si>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</si>
  <si>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</si>
  <si>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</si>
  <si>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</si>
  <si>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</si>
  <si>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</si>
  <si>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</si>
  <si>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</si>
  <si>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</si>
  <si>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EM ACO GALVANIZADO ELETROLITICO, LEVE, DIAMETRO 1/2", PAREDE DE 0,90 MM</t>
  </si>
  <si>
    <t>ELETRODUTO EM ACO GALVANIZADO ELETROLITICO, LEVE, DIAMETRO 1", PAREDE DE 0,90 MM</t>
  </si>
  <si>
    <t>ELETRODUTO EM ACO GALVANIZADO ELETROLITICO, LEVE, DIAMETRO 3/4", PAREDE DE 0,90 MM</t>
  </si>
  <si>
    <t>ELETRODUTO EM ACO GALVANIZADO ELETROLITICO, PESADO, DIAMETRO 4", PAREDE DE 2,25 MM</t>
  </si>
  <si>
    <t>ELETRODUTO EM ACO GALVANIZADO ELETROLITICO, SEMI-PESADO, DIAMETRO 1 1/2", PAREDE DE 1,20 MM</t>
  </si>
  <si>
    <t>ELETRODUTO EM ACO GALVANIZADO ELETROLITICO, SEMI-PESADO, DIAMETRO 1 1/4", PAREDE DE 1,20 MM</t>
  </si>
  <si>
    <t>ELETRODUTO EM ACO GALVANIZADO ELETROLITICO, SEMI-PESADO, DIAMETRO 2 1/2", PAREDE DE 1,52 MM</t>
  </si>
  <si>
    <t>ELETRODUTO EM ACO GALVANIZADO ELETROLITICO, SEMI-PESADO, DIAMETRO 2", PAREDE DE 1,20 MM</t>
  </si>
  <si>
    <t>ELETRODUTO EM ACO GALVANIZADO ELETROLITICO, SEMI-PESADO, DIAMETRO 3", PAREDE DE 1,52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</si>
  <si>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</si>
  <si>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</si>
  <si>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</si>
  <si>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</si>
  <si>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</si>
  <si>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</si>
  <si>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</si>
  <si>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</si>
  <si>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</si>
  <si>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</si>
  <si>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</si>
  <si>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</si>
  <si>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</si>
  <si>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</si>
  <si>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</si>
  <si>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</si>
  <si>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</si>
  <si>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</si>
  <si>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</si>
  <si>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</si>
  <si>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</si>
  <si>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</si>
  <si>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</si>
  <si>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</si>
  <si>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</si>
  <si>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</si>
  <si>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</si>
  <si>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</si>
  <si>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</si>
  <si>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</si>
  <si>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</si>
  <si>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</si>
  <si>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</si>
  <si>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</si>
  <si>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</si>
  <si>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</si>
  <si>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</si>
  <si>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</si>
  <si>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</si>
  <si>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</si>
  <si>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</si>
  <si>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</si>
  <si>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</si>
  <si>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</si>
  <si>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RM-1C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</si>
  <si>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</si>
  <si>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</si>
  <si>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</si>
  <si>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</si>
  <si>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</si>
  <si>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</si>
  <si>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</si>
  <si>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</si>
  <si>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</si>
  <si>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</si>
  <si>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</si>
  <si>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</si>
  <si>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</si>
  <si>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</si>
  <si>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</si>
  <si>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</si>
  <si>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</si>
  <si>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</si>
  <si>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</si>
  <si>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</si>
  <si>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</si>
  <si>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</si>
  <si>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</si>
  <si>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</si>
  <si>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</si>
  <si>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</si>
  <si>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</si>
  <si>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</si>
  <si>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</si>
  <si>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</si>
  <si>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</si>
  <si>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</si>
  <si>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</si>
  <si>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</si>
  <si>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</si>
  <si>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</si>
  <si>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</si>
  <si>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</si>
  <si>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</si>
  <si>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</si>
  <si>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</si>
  <si>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</si>
  <si>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</si>
  <si>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</si>
  <si>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</si>
  <si>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</si>
  <si>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</si>
  <si>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</si>
  <si>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</si>
  <si>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</si>
  <si>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</si>
  <si>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</si>
  <si>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</si>
  <si>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</si>
  <si>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</si>
  <si>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</si>
  <si>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</si>
  <si>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</si>
  <si>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</si>
  <si>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</si>
  <si>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</si>
  <si>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</si>
  <si>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</si>
  <si>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</si>
  <si>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</si>
  <si>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</si>
  <si>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</si>
  <si>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</si>
  <si>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</si>
  <si>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</si>
  <si>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</si>
  <si>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</si>
  <si>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</si>
  <si>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</si>
  <si>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</si>
  <si>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</si>
  <si>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</si>
  <si>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</si>
  <si>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</si>
  <si>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</si>
  <si>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</si>
  <si>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</si>
  <si>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</si>
  <si>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</si>
  <si>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</si>
  <si>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</si>
  <si>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</si>
  <si>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</si>
  <si>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</si>
  <si>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</si>
  <si>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ESTICADOR FORJADO PARA CABO DE ACO DE DIAMETRO 12,7 MM (1/2"), TIPO GANCHO X OLHAL (DIN 1480) (COLETADO CAIXA)</t>
  </si>
  <si>
    <t>ESTICADOR FORJADO PARA CABO DE ACO DE DIAMETRO 9,53 MM (3/8"), TIPO GANCHO X OLHAL (DIN 1480) (COLETADO CAIXA)</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</si>
  <si>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</si>
  <si>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</si>
  <si>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</si>
  <si>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</si>
  <si>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</si>
  <si>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</si>
  <si>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</si>
  <si>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</si>
  <si>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</si>
  <si>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</si>
  <si>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</si>
  <si>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</si>
  <si>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</si>
  <si>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</si>
  <si>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</si>
  <si>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</si>
  <si>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</si>
  <si>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</si>
  <si>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</si>
  <si>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</si>
  <si>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</si>
  <si>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</si>
  <si>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</si>
  <si>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</si>
  <si>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</si>
  <si>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</si>
  <si>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</si>
  <si>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</si>
  <si>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</si>
  <si>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</si>
  <si>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</si>
  <si>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</si>
  <si>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</si>
  <si>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</si>
  <si>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</si>
  <si>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</si>
  <si>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</si>
  <si>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</si>
  <si>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</si>
  <si>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</si>
  <si>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</si>
  <si>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</si>
  <si>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</si>
  <si>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</si>
  <si>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</si>
  <si>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</si>
  <si>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</si>
  <si>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</si>
  <si>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</si>
  <si>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</si>
  <si>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</si>
  <si>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</si>
  <si>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</si>
  <si>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</si>
  <si>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</si>
  <si>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</si>
  <si>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</si>
  <si>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</si>
  <si>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</si>
  <si>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</si>
  <si>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</si>
  <si>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</si>
  <si>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</si>
  <si>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</si>
  <si>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</si>
  <si>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</si>
  <si>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</si>
  <si>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</si>
  <si>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</si>
  <si>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</si>
  <si>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</si>
  <si>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</si>
  <si>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</si>
  <si>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</si>
  <si>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</si>
  <si>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</si>
  <si>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</si>
  <si>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</si>
  <si>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</si>
  <si>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</si>
  <si>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</si>
  <si>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</si>
  <si>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</si>
  <si>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</si>
  <si>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</si>
  <si>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</si>
  <si>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</si>
  <si>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</si>
  <si>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</si>
  <si>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</si>
  <si>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</si>
  <si>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</si>
  <si>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</si>
  <si>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</si>
  <si>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</si>
  <si>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</si>
  <si>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</si>
  <si>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</si>
  <si>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</si>
  <si>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</si>
  <si>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</si>
  <si>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</si>
  <si>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</si>
  <si>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</si>
  <si>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</si>
  <si>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</si>
  <si>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</si>
  <si>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</si>
  <si>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</si>
  <si>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</si>
  <si>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</si>
  <si>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</si>
  <si>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</si>
  <si>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</si>
  <si>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</si>
  <si>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</si>
  <si>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</si>
  <si>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</si>
  <si>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</si>
  <si>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</si>
  <si>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</si>
  <si>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</si>
  <si>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</si>
  <si>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</si>
  <si>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</si>
  <si>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</si>
  <si>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</si>
  <si>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</si>
  <si>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</si>
  <si>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</si>
  <si>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</si>
  <si>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</si>
  <si>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</si>
  <si>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</si>
  <si>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</si>
  <si>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</si>
  <si>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</si>
  <si>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</si>
  <si>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</si>
  <si>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</si>
  <si>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</si>
  <si>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</si>
  <si>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</si>
  <si>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</si>
  <si>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</si>
  <si>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</si>
  <si>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</si>
  <si>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</si>
  <si>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</si>
  <si>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</si>
  <si>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</si>
  <si>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</si>
  <si>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</si>
  <si>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</si>
  <si>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</si>
  <si>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</si>
  <si>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</si>
  <si>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</si>
  <si>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</si>
  <si>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</si>
  <si>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</si>
  <si>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</si>
  <si>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</si>
  <si>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</si>
  <si>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</si>
  <si>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</si>
  <si>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</si>
  <si>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 xml:space="preserve">GL    </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</si>
  <si>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</si>
  <si>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</si>
  <si>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</si>
  <si>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</si>
  <si>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</si>
  <si>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</si>
  <si>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</si>
  <si>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</si>
  <si>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</si>
  <si>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</si>
  <si>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</si>
  <si>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</si>
  <si>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</si>
  <si>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</si>
  <si>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</si>
  <si>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</si>
  <si>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</si>
  <si>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</si>
  <si>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</si>
  <si>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</si>
  <si>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</si>
  <si>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</si>
  <si>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</si>
  <si>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</si>
  <si>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</si>
  <si>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</si>
  <si>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</si>
  <si>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</si>
  <si>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</si>
  <si>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</si>
  <si>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</si>
  <si>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</si>
  <si>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</si>
  <si>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</si>
  <si>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</si>
  <si>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</si>
  <si>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</si>
  <si>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</si>
  <si>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</si>
  <si>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</si>
  <si>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</si>
  <si>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</si>
  <si>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</si>
  <si>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</si>
  <si>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</si>
  <si>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</si>
  <si>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</si>
  <si>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</si>
  <si>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</si>
  <si>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</si>
  <si>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</si>
  <si>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</si>
  <si>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</si>
  <si>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</si>
  <si>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</si>
  <si>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</si>
  <si>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</si>
  <si>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</si>
  <si>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</si>
  <si>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</si>
  <si>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LEVE REFORCADO EM ACO MALEAVEL 1020 GALVANIZADO (CLIP'S) PARA CABO DE ACO DE DIAMETRO 9,53 MM (3/8") (DIN 741) (COLETADO CAIXA)</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</si>
  <si>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</si>
  <si>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</si>
  <si>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</si>
  <si>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</si>
  <si>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</si>
  <si>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</si>
  <si>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</si>
  <si>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</si>
  <si>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</si>
  <si>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</si>
  <si>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</si>
  <si>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</si>
  <si>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</si>
  <si>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</si>
  <si>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</si>
  <si>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</si>
  <si>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</si>
  <si>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</si>
  <si>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</si>
  <si>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</si>
  <si>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</si>
  <si>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</si>
  <si>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</si>
  <si>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</si>
  <si>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</si>
  <si>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</si>
  <si>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</si>
  <si>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</si>
  <si>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</si>
  <si>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</si>
  <si>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</si>
  <si>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</si>
  <si>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</si>
  <si>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</si>
  <si>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</si>
  <si>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</si>
  <si>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</si>
  <si>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</si>
  <si>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</si>
  <si>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</si>
  <si>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</si>
  <si>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</si>
  <si>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</si>
  <si>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</si>
  <si>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</si>
  <si>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</si>
  <si>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</si>
  <si>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</si>
  <si>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</si>
  <si>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</si>
  <si>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</si>
  <si>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</si>
  <si>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</si>
  <si>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</si>
  <si>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</si>
  <si>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</si>
  <si>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</si>
  <si>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</si>
  <si>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</si>
  <si>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</si>
  <si>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</si>
  <si>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</si>
  <si>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</si>
  <si>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</si>
  <si>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</si>
  <si>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</si>
  <si>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</si>
  <si>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COM 2,40 M DE COMPRIMENTO E DN = 5/8", REVESTIDA COM BAIXA CAMADA DE COBRE, SEM CONECTOR</t>
  </si>
  <si>
    <t>HASTE DE ATERRAMENTO EM ACO COM 3,00 M DE COMPRIMENTO E DN = 1/2", REVESTIDA COM BAIXA CAMADA DE COBRE, COM CONECTOR TIPO GRAMPO</t>
  </si>
  <si>
    <t>HASTE DE ATERRAMENTO EM ACO COM 3,00 M DE COMPRIMENTO E DN = 1/2", REVESTIDA COM BAIXA CAMADA DE COBRE, SEM CONECTOR</t>
  </si>
  <si>
    <t>HASTE DE ATERRAMENTO EM ACO COM 3,00 M DE COMPRIMENTO E DN = 1", REVESTIDA COM BAIXA CAMADA DE COBRE, COM CONECTOR TIPO GRAMPO</t>
  </si>
  <si>
    <t>HASTE DE ATERRAMENTO EM ACO COM 3,00 M DE COMPRIMENTO E DN = 1",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</si>
  <si>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</si>
  <si>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</si>
  <si>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COM CONECTOR TIPO GRAMPO</t>
  </si>
  <si>
    <t>HASTE DE ATERRAMENTO EM ACO COM 3,00 M DE COMPRIMENTO E DN = 5/8", REVESTIDA COM BAIXA CAMADA DE COBRE, SEM CONECTOR</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</si>
  <si>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</si>
  <si>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</si>
  <si>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</si>
  <si>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</si>
  <si>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</si>
  <si>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</si>
  <si>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</si>
  <si>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</si>
  <si>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</si>
  <si>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</si>
  <si>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</si>
  <si>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</si>
  <si>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</si>
  <si>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</si>
  <si>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</si>
  <si>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</si>
  <si>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</si>
  <si>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</si>
  <si>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</si>
  <si>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</si>
  <si>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</si>
  <si>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</si>
  <si>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</si>
  <si>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</si>
  <si>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</si>
  <si>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</si>
  <si>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</si>
  <si>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</si>
  <si>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A BASE DE CIMENTO CRISTALIZANTE EM PO, MONOCOMPONENTE</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</si>
  <si>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</si>
  <si>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</si>
  <si>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</si>
  <si>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</si>
  <si>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</si>
  <si>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</si>
  <si>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</si>
  <si>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</si>
  <si>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</si>
  <si>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</si>
  <si>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</si>
  <si>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</si>
  <si>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</si>
  <si>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</si>
  <si>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</si>
  <si>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</si>
  <si>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</si>
  <si>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</si>
  <si>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</si>
  <si>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</si>
  <si>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</si>
  <si>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</si>
  <si>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</si>
  <si>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</si>
  <si>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</si>
  <si>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</si>
  <si>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</si>
  <si>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</si>
  <si>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</si>
  <si>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</si>
  <si>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</si>
  <si>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</si>
  <si>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</si>
  <si>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</si>
  <si>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</si>
  <si>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</si>
  <si>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</si>
  <si>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</si>
  <si>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</si>
  <si>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</si>
  <si>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</si>
  <si>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</si>
  <si>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</si>
  <si>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</si>
  <si>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</si>
  <si>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</si>
  <si>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</si>
  <si>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</si>
  <si>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</si>
  <si>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</si>
  <si>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</si>
  <si>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</si>
  <si>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</si>
  <si>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</si>
  <si>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</si>
  <si>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</si>
  <si>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</si>
  <si>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</si>
  <si>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</si>
  <si>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</si>
  <si>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</si>
  <si>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</si>
  <si>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</si>
  <si>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</si>
  <si>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</si>
  <si>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</si>
  <si>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</si>
  <si>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</si>
  <si>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</si>
  <si>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</si>
  <si>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</si>
  <si>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</si>
  <si>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</si>
  <si>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</si>
  <si>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</si>
  <si>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</si>
  <si>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</si>
  <si>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</si>
  <si>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</si>
  <si>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</si>
  <si>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</si>
  <si>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</si>
  <si>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</si>
  <si>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</si>
  <si>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</si>
  <si>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</si>
  <si>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</si>
  <si>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</si>
  <si>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</si>
  <si>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</si>
  <si>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</si>
  <si>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</si>
  <si>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</si>
  <si>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</si>
  <si>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</si>
  <si>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</si>
  <si>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</si>
  <si>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</si>
  <si>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</si>
  <si>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</si>
  <si>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</si>
  <si>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</si>
  <si>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</si>
  <si>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</si>
  <si>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</si>
  <si>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</si>
  <si>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</si>
  <si>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</si>
  <si>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</si>
  <si>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</si>
  <si>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</si>
  <si>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</si>
  <si>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</si>
  <si>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</si>
  <si>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</si>
  <si>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</si>
  <si>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</si>
  <si>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</si>
  <si>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</si>
  <si>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</si>
  <si>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</si>
  <si>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</si>
  <si>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</si>
  <si>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</si>
  <si>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</si>
  <si>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</si>
  <si>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</si>
  <si>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</si>
  <si>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</si>
  <si>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</si>
  <si>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</si>
  <si>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</si>
  <si>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</si>
  <si>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</si>
  <si>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</si>
  <si>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</si>
  <si>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</si>
  <si>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</si>
  <si>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</si>
  <si>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</si>
  <si>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</si>
  <si>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</si>
  <si>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</si>
  <si>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</si>
  <si>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</si>
  <si>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</si>
  <si>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</si>
  <si>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</si>
  <si>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</si>
  <si>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</si>
  <si>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</si>
  <si>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</si>
  <si>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</si>
  <si>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</si>
  <si>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</si>
  <si>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</si>
  <si>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</si>
  <si>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</si>
  <si>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</si>
  <si>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</si>
  <si>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</si>
  <si>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</si>
  <si>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</si>
  <si>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</si>
  <si>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</si>
  <si>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</si>
  <si>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</si>
  <si>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</si>
  <si>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</si>
  <si>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</si>
  <si>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</si>
  <si>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</si>
  <si>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</si>
  <si>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</si>
  <si>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</si>
  <si>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</si>
  <si>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</si>
  <si>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</si>
  <si>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</si>
  <si>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</si>
  <si>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</si>
  <si>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</si>
  <si>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</si>
  <si>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</si>
  <si>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</si>
  <si>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</si>
  <si>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</si>
  <si>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</si>
  <si>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</si>
  <si>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</si>
  <si>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</si>
  <si>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</si>
  <si>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</si>
  <si>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</si>
  <si>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</si>
  <si>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</si>
  <si>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</si>
  <si>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</si>
  <si>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</si>
  <si>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</si>
  <si>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</si>
  <si>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</si>
  <si>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</si>
  <si>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</si>
  <si>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</si>
  <si>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</si>
  <si>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</si>
  <si>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</si>
  <si>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</si>
  <si>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</si>
  <si>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</si>
  <si>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</si>
  <si>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</si>
  <si>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</si>
  <si>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</si>
  <si>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</si>
  <si>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</si>
  <si>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</si>
  <si>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</si>
  <si>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</si>
  <si>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</si>
  <si>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</si>
  <si>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</si>
  <si>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</si>
  <si>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</si>
  <si>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</si>
  <si>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</si>
  <si>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</si>
  <si>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</si>
  <si>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</si>
  <si>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</si>
  <si>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</si>
  <si>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</si>
  <si>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</si>
  <si>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</si>
  <si>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</si>
  <si>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</si>
  <si>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</si>
  <si>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</si>
  <si>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</si>
  <si>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</si>
  <si>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</si>
  <si>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</si>
  <si>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</si>
  <si>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</si>
  <si>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</si>
  <si>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</si>
  <si>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</si>
  <si>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</si>
  <si>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</si>
  <si>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</si>
  <si>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</si>
  <si>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</si>
  <si>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</si>
  <si>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</si>
  <si>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</si>
  <si>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</si>
  <si>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</si>
  <si>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</si>
  <si>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</si>
  <si>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</si>
  <si>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</si>
  <si>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</si>
  <si>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</si>
  <si>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</si>
  <si>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</si>
  <si>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</si>
  <si>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</si>
  <si>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</si>
  <si>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</si>
  <si>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</si>
  <si>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</si>
  <si>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</si>
  <si>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</si>
  <si>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</si>
  <si>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</si>
  <si>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</si>
  <si>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</si>
  <si>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</si>
  <si>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</si>
  <si>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</si>
  <si>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</si>
  <si>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</si>
  <si>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</si>
  <si>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</si>
  <si>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</si>
  <si>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</si>
  <si>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</si>
  <si>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</si>
  <si>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</si>
  <si>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</si>
  <si>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</si>
  <si>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</si>
  <si>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</si>
  <si>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</si>
  <si>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</si>
  <si>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</si>
  <si>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</si>
  <si>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</si>
  <si>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</si>
  <si>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</si>
  <si>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</si>
  <si>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</si>
  <si>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</si>
  <si>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</si>
  <si>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</si>
  <si>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</si>
  <si>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</si>
  <si>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</si>
  <si>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</si>
  <si>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</si>
  <si>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</si>
  <si>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</si>
  <si>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</si>
  <si>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</si>
  <si>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</si>
  <si>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</si>
  <si>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</si>
  <si>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</si>
  <si>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</si>
  <si>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</si>
  <si>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</si>
  <si>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</si>
  <si>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</si>
  <si>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</si>
  <si>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</si>
  <si>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</si>
  <si>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</si>
  <si>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</si>
  <si>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</si>
  <si>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</si>
  <si>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</si>
  <si>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</si>
  <si>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</si>
  <si>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</si>
  <si>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</si>
  <si>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</si>
  <si>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</si>
  <si>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</si>
  <si>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</si>
  <si>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</si>
  <si>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</si>
  <si>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</si>
  <si>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</si>
  <si>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</si>
  <si>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</si>
  <si>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</si>
  <si>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</si>
  <si>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</si>
  <si>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</si>
  <si>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</si>
  <si>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</si>
  <si>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</si>
  <si>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</si>
  <si>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</si>
  <si>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</si>
  <si>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</si>
  <si>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</si>
  <si>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</si>
  <si>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</si>
  <si>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</si>
  <si>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</si>
  <si>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</si>
  <si>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</si>
  <si>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</si>
  <si>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</si>
  <si>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</si>
  <si>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</si>
  <si>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</si>
  <si>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</si>
  <si>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</si>
  <si>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</si>
  <si>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</si>
  <si>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</si>
  <si>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</si>
  <si>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</si>
  <si>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</si>
  <si>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</si>
  <si>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</si>
  <si>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</si>
  <si>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</si>
  <si>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</si>
  <si>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</si>
  <si>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</si>
  <si>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</si>
  <si>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</si>
  <si>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</si>
  <si>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</si>
  <si>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</si>
  <si>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</si>
  <si>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</si>
  <si>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</si>
  <si>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</si>
  <si>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</si>
  <si>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M2/MES</t>
  </si>
  <si>
    <t>LOCACAO DE ANDAIME METALICO TUBULAR DE ENCAIXE, TIPO DE TORRE, COM LARGURA DE 1 ATE 1,5 M E ALTURA DE *1,00* M</t>
  </si>
  <si>
    <t xml:space="preserve">M/MES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</si>
  <si>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</si>
  <si>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</si>
  <si>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</si>
  <si>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</si>
  <si>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</si>
  <si>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</si>
  <si>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</si>
  <si>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</si>
  <si>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</si>
  <si>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</si>
  <si>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</si>
  <si>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</si>
  <si>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</si>
  <si>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</si>
  <si>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</si>
  <si>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</si>
  <si>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</si>
  <si>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</si>
  <si>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</si>
  <si>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</si>
  <si>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</si>
  <si>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</si>
  <si>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</si>
  <si>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</si>
  <si>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</si>
  <si>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</si>
  <si>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</si>
  <si>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</si>
  <si>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</si>
  <si>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</si>
  <si>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</si>
  <si>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</si>
  <si>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</si>
  <si>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</si>
  <si>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</si>
  <si>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</si>
  <si>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</si>
  <si>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</si>
  <si>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</si>
  <si>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</si>
  <si>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</si>
  <si>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</si>
  <si>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</si>
  <si>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</si>
  <si>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</si>
  <si>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</si>
  <si>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</si>
  <si>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</si>
  <si>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</si>
  <si>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</si>
  <si>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</si>
  <si>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</si>
  <si>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</si>
  <si>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</si>
  <si>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</si>
  <si>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</si>
  <si>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</si>
  <si>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</si>
  <si>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</si>
  <si>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</si>
  <si>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</si>
  <si>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</si>
  <si>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</si>
  <si>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</si>
  <si>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</si>
  <si>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</si>
  <si>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</si>
  <si>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</si>
  <si>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</si>
  <si>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</si>
  <si>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</si>
  <si>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</si>
  <si>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</si>
  <si>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</si>
  <si>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</si>
  <si>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</si>
  <si>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</si>
  <si>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</si>
  <si>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</si>
  <si>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</si>
  <si>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</si>
  <si>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</si>
  <si>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</si>
  <si>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</si>
  <si>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</si>
  <si>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</si>
  <si>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</si>
  <si>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</si>
  <si>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</si>
  <si>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</si>
  <si>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</si>
  <si>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</si>
  <si>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</si>
  <si>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</si>
  <si>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</si>
  <si>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</si>
  <si>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</si>
  <si>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</si>
  <si>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</si>
  <si>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</si>
  <si>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</si>
  <si>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</si>
  <si>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</si>
  <si>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</si>
  <si>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</si>
  <si>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</si>
  <si>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</si>
  <si>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</si>
  <si>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</si>
  <si>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</si>
  <si>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</si>
  <si>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</si>
  <si>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</si>
  <si>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</si>
  <si>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</si>
  <si>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</si>
  <si>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</si>
  <si>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</si>
  <si>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</si>
  <si>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</si>
  <si>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</si>
  <si>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</si>
  <si>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</si>
  <si>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</si>
  <si>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</si>
  <si>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</si>
  <si>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</si>
  <si>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</si>
  <si>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</si>
  <si>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</si>
  <si>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</si>
  <si>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</si>
  <si>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</si>
  <si>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</si>
  <si>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</si>
  <si>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</si>
  <si>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</si>
  <si>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</si>
  <si>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</si>
  <si>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</si>
  <si>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</si>
  <si>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</si>
  <si>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</si>
  <si>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</si>
  <si>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</si>
  <si>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</si>
  <si>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</si>
  <si>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</si>
  <si>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</si>
  <si>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</si>
  <si>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</si>
  <si>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</si>
  <si>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</si>
  <si>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</si>
  <si>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</si>
  <si>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</si>
  <si>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</si>
  <si>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</si>
  <si>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</si>
  <si>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(SW), PRESSAO 3.000 LBS,  DN 20 X 15 MM (3/4 " X 1/2")</t>
  </si>
  <si>
    <t>LUVA DE REDUCAO EM ACO CARBONO, COM ENCAIXE PARA SOLDA (SW), PRESSAO 3.000 LBS, DN 25 X 20 MM (1" X 3/4")</t>
  </si>
  <si>
    <t>LUVA DE REDUCAO EM ACO CARBONO, COM ENCAIXE PARA SOLDA (SW), PRESSAO 3.000 LBS, DN 32 X 25 MM (1 1/4"  X 1")</t>
  </si>
  <si>
    <t>LUVA DE REDUCAO EM ACO CARBONO, COM ENCAIXE PARA SOLDA (SW), PRESSAO 3.000 LBS, DN 40  X 32 MM (1 1/2" X 1 1/4")</t>
  </si>
  <si>
    <t>LUVA DE REDUCAO EM ACO CARBONO, COM ENCAIXE PARA SOLDA (SW), PRESSAO 3.000 LBS, DN 50 X 40 MM (2" X 1 1/2")</t>
  </si>
  <si>
    <t>LUVA DE REDUCAO EM ACO CARBONO, COM ENCAIXE PARA SOLDA (SW), PRESSAO 3.000 LBS, DN 60 X 50 MM (2 1/2" X 2")</t>
  </si>
  <si>
    <t>LUVA DE REDUCAO EM ACO CARBONO, COM ENCAIXE PARA SOLDA (SW), PRESSAO 3.000 LBS, DN 80 X 65 MM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</si>
  <si>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</si>
  <si>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</si>
  <si>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</si>
  <si>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</si>
  <si>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</si>
  <si>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</si>
  <si>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</si>
  <si>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</si>
  <si>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</si>
  <si>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</si>
  <si>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</si>
  <si>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</si>
  <si>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</si>
  <si>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</si>
  <si>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</si>
  <si>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</si>
  <si>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</si>
  <si>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</si>
  <si>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</si>
  <si>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</si>
  <si>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</si>
  <si>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15 MM (1/2")</t>
  </si>
  <si>
    <t>LUVA EM ACO CARBONO, SOLDAVEL, PRESSAO 3.000 LBS, DN 20 MM (3/4")</t>
  </si>
  <si>
    <t>LUVA EM ACO CARBONO, SOLDAVEL, PRESSAO 3.000 LBS, DN 25 MM (1")</t>
  </si>
  <si>
    <t>LUVA EM ACO CARBONO, SOLDAVEL, PRESSAO 3.000 LBS, DN 32 MM (1 1/4")</t>
  </si>
  <si>
    <t>LUVA EM ACO CARBONO, SOLDAVEL, PRESSAO 3.000 LBS, DN 40 MM (1 1/2")</t>
  </si>
  <si>
    <t>LUVA EM ACO CARBONO, SOLDAVEL, PRESSAO 3.000 LBS, DN 50 MM (2")</t>
  </si>
  <si>
    <t>LUVA EM ACO CARBONO, SOLDAVEL, PRESSAO 3.000 LBS, DN 65 MM (2 1/2")</t>
  </si>
  <si>
    <t>LUVA EM ACO CARBONO, SOLDAVEL, PRESSAO 3.000 LBS, DN 80 MM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</si>
  <si>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</si>
  <si>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</si>
  <si>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</si>
  <si>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</si>
  <si>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</si>
  <si>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</si>
  <si>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</si>
  <si>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</si>
  <si>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</si>
  <si>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</si>
  <si>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</si>
  <si>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</si>
  <si>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</si>
  <si>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</si>
  <si>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</si>
  <si>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</si>
  <si>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</si>
  <si>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</si>
  <si>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</si>
  <si>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</si>
  <si>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</si>
  <si>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</si>
  <si>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</si>
  <si>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</si>
  <si>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</si>
  <si>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</si>
  <si>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</si>
  <si>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</si>
  <si>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</si>
  <si>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</si>
  <si>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</si>
  <si>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</si>
  <si>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</si>
  <si>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</si>
  <si>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</si>
  <si>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</si>
  <si>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</si>
  <si>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</si>
  <si>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</si>
  <si>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</si>
  <si>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</si>
  <si>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</si>
  <si>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</si>
  <si>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</si>
  <si>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</si>
  <si>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</si>
  <si>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</si>
  <si>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</si>
  <si>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</si>
  <si>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</si>
  <si>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</si>
  <si>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</si>
  <si>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</si>
  <si>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</si>
  <si>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</si>
  <si>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</si>
  <si>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</si>
  <si>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</si>
  <si>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</si>
  <si>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</si>
  <si>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</si>
  <si>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</si>
  <si>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</si>
  <si>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</si>
  <si>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</si>
  <si>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</si>
  <si>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</si>
  <si>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</si>
  <si>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</si>
  <si>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</si>
  <si>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</si>
  <si>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</si>
  <si>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</si>
  <si>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</si>
  <si>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</si>
  <si>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</si>
  <si>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</si>
  <si>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</si>
  <si>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</si>
  <si>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</si>
  <si>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</si>
  <si>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</si>
  <si>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</si>
  <si>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</si>
  <si>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</si>
  <si>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</si>
  <si>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</si>
  <si>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</si>
  <si>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</si>
  <si>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</si>
  <si>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</si>
  <si>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</si>
  <si>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</si>
  <si>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</si>
  <si>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</si>
  <si>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</si>
  <si>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</si>
  <si>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</si>
  <si>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</si>
  <si>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</si>
  <si>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</si>
  <si>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</si>
  <si>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</si>
  <si>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</si>
  <si>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</si>
  <si>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</si>
  <si>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</si>
  <si>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</si>
  <si>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</si>
  <si>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</si>
  <si>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</si>
  <si>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</si>
  <si>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</si>
  <si>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</si>
  <si>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</si>
  <si>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</si>
  <si>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</si>
  <si>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</si>
  <si>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</si>
  <si>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</si>
  <si>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</si>
  <si>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</si>
  <si>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</si>
  <si>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</si>
  <si>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</si>
  <si>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</si>
  <si>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</si>
  <si>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</si>
  <si>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</si>
  <si>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</si>
  <si>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</si>
  <si>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</si>
  <si>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</si>
  <si>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</si>
  <si>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</si>
  <si>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</si>
  <si>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</si>
  <si>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MANILHA RETA PESADA PADRAO "D", CORPO EM ACO CARBONO 1045 E PINO REFORCADO EM ACO ALLOY, GALVANIZADO, ROSCADO, DIAMETRO 1/2" (COLETADO CAIXA)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</si>
  <si>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</si>
  <si>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</si>
  <si>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</si>
  <si>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</si>
  <si>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</si>
  <si>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</si>
  <si>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</si>
  <si>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</si>
  <si>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</si>
  <si>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</si>
  <si>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</si>
  <si>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</si>
  <si>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</si>
  <si>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</si>
  <si>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</si>
  <si>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</si>
  <si>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</si>
  <si>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</si>
  <si>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</si>
  <si>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</si>
  <si>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</si>
  <si>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</si>
  <si>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</si>
  <si>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</si>
  <si>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</si>
  <si>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</si>
  <si>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</si>
  <si>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</si>
  <si>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</si>
  <si>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</si>
  <si>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</si>
  <si>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</si>
  <si>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</si>
  <si>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</si>
  <si>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</si>
  <si>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</si>
  <si>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</si>
  <si>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</si>
  <si>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</si>
  <si>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</si>
  <si>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</si>
  <si>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</si>
  <si>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</si>
  <si>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</si>
  <si>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</si>
  <si>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</si>
  <si>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</si>
  <si>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</si>
  <si>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</si>
  <si>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</si>
  <si>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</si>
  <si>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</si>
  <si>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</si>
  <si>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</si>
  <si>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</si>
  <si>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</si>
  <si>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</si>
  <si>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</si>
  <si>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</si>
  <si>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</si>
  <si>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</si>
  <si>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</si>
  <si>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</si>
  <si>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</si>
  <si>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</si>
  <si>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</si>
  <si>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</si>
  <si>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</si>
  <si>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</si>
  <si>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</si>
  <si>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</si>
  <si>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</si>
  <si>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</si>
  <si>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</si>
  <si>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</si>
  <si>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</si>
  <si>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</si>
  <si>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</si>
  <si>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</si>
  <si>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</si>
  <si>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</si>
  <si>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</si>
  <si>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</si>
  <si>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</si>
  <si>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</si>
  <si>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</si>
  <si>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</si>
  <si>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</si>
  <si>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</si>
  <si>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</si>
  <si>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</si>
  <si>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</si>
  <si>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</si>
  <si>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</si>
  <si>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</si>
  <si>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</si>
  <si>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</si>
  <si>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</si>
  <si>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</si>
  <si>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</si>
  <si>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</si>
  <si>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</si>
  <si>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</si>
  <si>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</si>
  <si>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</si>
  <si>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</si>
  <si>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</si>
  <si>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</si>
  <si>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</si>
  <si>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</si>
  <si>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</si>
  <si>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</si>
  <si>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</si>
  <si>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</si>
  <si>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</si>
  <si>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</si>
  <si>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</si>
  <si>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</si>
  <si>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</si>
  <si>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</si>
  <si>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</si>
  <si>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</si>
  <si>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</si>
  <si>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</si>
  <si>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</si>
  <si>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</si>
  <si>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</si>
  <si>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</si>
  <si>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</si>
  <si>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</si>
  <si>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</si>
  <si>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</si>
  <si>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</si>
  <si>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</si>
  <si>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</si>
  <si>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</si>
  <si>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</si>
  <si>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</si>
  <si>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</si>
  <si>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</si>
  <si>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</si>
  <si>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</si>
  <si>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</si>
  <si>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</si>
  <si>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</si>
  <si>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</si>
  <si>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</si>
  <si>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</si>
  <si>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</si>
  <si>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</si>
  <si>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</si>
  <si>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</si>
  <si>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</si>
  <si>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</si>
  <si>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</si>
  <si>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</si>
  <si>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</si>
  <si>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</si>
  <si>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</si>
  <si>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</si>
  <si>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</si>
  <si>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</si>
  <si>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</si>
  <si>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</si>
  <si>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</si>
  <si>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</si>
  <si>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</si>
  <si>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</si>
  <si>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</si>
  <si>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</si>
  <si>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</si>
  <si>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</si>
  <si>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</si>
  <si>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</si>
  <si>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</si>
  <si>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</si>
  <si>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</si>
  <si>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</si>
  <si>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</si>
  <si>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</si>
  <si>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</si>
  <si>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</si>
  <si>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</si>
  <si>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</si>
  <si>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</si>
  <si>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</si>
  <si>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</si>
  <si>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</si>
  <si>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</si>
  <si>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</si>
  <si>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</si>
  <si>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</si>
  <si>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</si>
  <si>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</si>
  <si>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</si>
  <si>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</si>
  <si>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</si>
  <si>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</si>
  <si>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</si>
  <si>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</si>
  <si>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</si>
  <si>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</si>
  <si>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</si>
  <si>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</si>
  <si>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</si>
  <si>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</si>
  <si>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</si>
  <si>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</si>
  <si>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</si>
  <si>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</si>
  <si>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PRETO, COM ROSCA BSP, PRESSAO 3.000 LBS, DN 15 MM (1/2")</t>
  </si>
  <si>
    <t>NIPLE SEXTAVADO EM ACO PRETO, COM ROSCA BSP, PRESSAO 3.000 LBS, DN 20 MM (3/4")</t>
  </si>
  <si>
    <t>NIPLE SEXTAVADO EM ACO PRETO, COM ROSCA BSP, PRESSAO 3.000 LBS, DN 25 MM (1")</t>
  </si>
  <si>
    <t>NIPLE SEXTAVADO EM ACO PRETO, COM ROSCA BSP, PRESSAO 3.000 LBS, DN 32 MM (1 1/4")</t>
  </si>
  <si>
    <t>NIPLE SEXTAVADO EM ACO PRETO, COM ROSCA BSP, PRESSAO 3.000 LBS, DN 40 MM (1 1/2")</t>
  </si>
  <si>
    <t>NIPLE SEXTAVADO EM ACO PRETO, COM ROSCA BSP, PRESSAO 3.000 LBS, DN 50 MM (2")</t>
  </si>
  <si>
    <t>NIPLE SEXTAVADO EM ACO PRETO, COM ROSCA BSP, PRESSAO 3.000 LBS, DN 65 MM (2 1/2")</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</si>
  <si>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</si>
  <si>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</si>
  <si>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</si>
  <si>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</si>
  <si>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</si>
  <si>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</si>
  <si>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</si>
  <si>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</si>
  <si>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</si>
  <si>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</si>
  <si>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ACABADORA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</si>
  <si>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</si>
  <si>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</si>
  <si>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</si>
  <si>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</si>
  <si>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</si>
  <si>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</si>
  <si>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BETONEIRA ESTACIONARIA/MISTURADOR (COLETADO CAIXA)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</si>
  <si>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</si>
  <si>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</si>
  <si>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</si>
  <si>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</si>
  <si>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</si>
  <si>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</si>
  <si>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</si>
  <si>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</si>
  <si>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</si>
  <si>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</si>
  <si>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</si>
  <si>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</si>
  <si>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</si>
  <si>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</si>
  <si>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</si>
  <si>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</si>
  <si>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</si>
  <si>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</si>
  <si>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</si>
  <si>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</si>
  <si>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</si>
  <si>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</si>
  <si>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</si>
  <si>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</si>
  <si>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</si>
  <si>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</si>
  <si>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</si>
  <si>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</si>
  <si>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</si>
  <si>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</si>
  <si>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</si>
  <si>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</si>
  <si>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</si>
  <si>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</si>
  <si>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</si>
  <si>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</si>
  <si>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</si>
  <si>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</si>
  <si>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</si>
  <si>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</si>
  <si>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</si>
  <si>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</si>
  <si>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</si>
  <si>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</si>
  <si>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</si>
  <si>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</si>
  <si>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</si>
  <si>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</si>
  <si>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</si>
  <si>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</si>
  <si>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</si>
  <si>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</si>
  <si>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</si>
  <si>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</si>
  <si>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</si>
  <si>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</si>
  <si>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</si>
  <si>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</si>
  <si>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</si>
  <si>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</si>
  <si>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</si>
  <si>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</si>
  <si>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</si>
  <si>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</si>
  <si>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</si>
  <si>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</si>
  <si>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</si>
  <si>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</si>
  <si>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</si>
  <si>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</si>
  <si>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</si>
  <si>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</si>
  <si>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</si>
  <si>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</si>
  <si>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</si>
  <si>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</si>
  <si>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</si>
  <si>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</si>
  <si>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</si>
  <si>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</si>
  <si>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</si>
  <si>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</si>
  <si>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</si>
  <si>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</si>
  <si>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</si>
  <si>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</si>
  <si>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</si>
  <si>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</si>
  <si>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</si>
  <si>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</si>
  <si>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</si>
  <si>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</si>
  <si>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</si>
  <si>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</si>
  <si>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</si>
  <si>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</si>
  <si>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</si>
  <si>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</si>
  <si>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</si>
  <si>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</si>
  <si>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</si>
  <si>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</si>
  <si>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</si>
  <si>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</si>
  <si>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</si>
  <si>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</si>
  <si>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</si>
  <si>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</si>
  <si>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</si>
  <si>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</si>
  <si>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</si>
  <si>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</si>
  <si>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</si>
  <si>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</si>
  <si>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</si>
  <si>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</si>
  <si>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</si>
  <si>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</si>
  <si>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</si>
  <si>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</si>
  <si>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</si>
  <si>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</si>
  <si>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</si>
  <si>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</si>
  <si>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</si>
  <si>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</si>
  <si>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</si>
  <si>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</si>
  <si>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</si>
  <si>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t>
  </si>
  <si>
    <t xml:space="preserve">250G  </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</si>
  <si>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</si>
  <si>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</si>
  <si>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</si>
  <si>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</si>
  <si>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</si>
  <si>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</si>
  <si>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</si>
  <si>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</si>
  <si>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</si>
  <si>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</si>
  <si>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</si>
  <si>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</si>
  <si>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</si>
  <si>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</si>
  <si>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</si>
  <si>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</si>
  <si>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</si>
  <si>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</si>
  <si>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</si>
  <si>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</si>
  <si>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</si>
  <si>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</si>
  <si>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</si>
  <si>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</si>
  <si>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</si>
  <si>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</si>
  <si>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</si>
  <si>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</si>
  <si>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</si>
  <si>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</si>
  <si>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</si>
  <si>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</si>
  <si>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</si>
  <si>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</si>
  <si>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</si>
  <si>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</si>
  <si>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</si>
  <si>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</si>
  <si>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</si>
  <si>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</si>
  <si>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</si>
  <si>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</si>
  <si>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</si>
  <si>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</si>
  <si>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</si>
  <si>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</si>
  <si>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</si>
  <si>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</si>
  <si>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</si>
  <si>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</si>
  <si>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</si>
  <si>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</si>
  <si>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</si>
  <si>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</si>
  <si>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</si>
  <si>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</si>
  <si>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</si>
  <si>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</si>
  <si>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</si>
  <si>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</si>
  <si>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</si>
  <si>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</si>
  <si>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</si>
  <si>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</si>
  <si>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</si>
  <si>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</si>
  <si>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</si>
  <si>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</si>
  <si>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</si>
  <si>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</si>
  <si>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</si>
  <si>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</si>
  <si>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</si>
  <si>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</si>
  <si>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</si>
  <si>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</si>
  <si>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</si>
  <si>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</si>
  <si>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</si>
  <si>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</si>
  <si>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</si>
  <si>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</si>
  <si>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</si>
  <si>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</si>
  <si>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</si>
  <si>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</si>
  <si>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</si>
  <si>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</si>
  <si>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</si>
  <si>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</si>
  <si>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</si>
  <si>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</si>
  <si>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</si>
  <si>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</si>
  <si>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</si>
  <si>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</si>
  <si>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</si>
  <si>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</si>
  <si>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</si>
  <si>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</si>
  <si>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</si>
  <si>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</si>
  <si>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</si>
  <si>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</si>
  <si>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</si>
  <si>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</si>
  <si>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</si>
  <si>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</si>
  <si>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</si>
  <si>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</si>
  <si>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</si>
  <si>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</si>
  <si>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</si>
  <si>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</si>
  <si>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</si>
  <si>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</si>
  <si>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</si>
  <si>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</si>
  <si>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</si>
  <si>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</si>
  <si>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</si>
  <si>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</si>
  <si>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</si>
  <si>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</si>
  <si>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</si>
  <si>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</si>
  <si>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</si>
  <si>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</si>
  <si>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</si>
  <si>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</si>
  <si>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</si>
  <si>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</si>
  <si>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</si>
  <si>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</si>
  <si>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</si>
  <si>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</si>
  <si>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</si>
  <si>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</si>
  <si>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</si>
  <si>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</si>
  <si>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</si>
  <si>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</si>
  <si>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</si>
  <si>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</si>
  <si>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</si>
  <si>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</si>
  <si>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</si>
  <si>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</si>
  <si>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</si>
  <si>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</si>
  <si>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</si>
  <si>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</si>
  <si>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</si>
  <si>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</si>
  <si>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</si>
  <si>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</si>
  <si>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</si>
  <si>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</si>
  <si>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</si>
  <si>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</si>
  <si>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</si>
  <si>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</si>
  <si>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</si>
  <si>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</si>
  <si>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</si>
  <si>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</si>
  <si>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</si>
  <si>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</si>
  <si>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</si>
  <si>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</si>
  <si>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</si>
  <si>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</si>
  <si>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</si>
  <si>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</si>
  <si>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</si>
  <si>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</si>
  <si>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</si>
  <si>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</si>
  <si>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</si>
  <si>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</si>
  <si>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</si>
  <si>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</si>
  <si>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</si>
  <si>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</si>
  <si>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</si>
  <si>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</si>
  <si>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</si>
  <si>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</si>
  <si>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</si>
  <si>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</si>
  <si>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</si>
  <si>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</si>
  <si>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</si>
  <si>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</si>
  <si>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</si>
  <si>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</si>
  <si>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</si>
  <si>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</si>
  <si>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</si>
  <si>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</si>
  <si>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</si>
  <si>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</si>
  <si>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</si>
  <si>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</si>
  <si>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</si>
  <si>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</si>
  <si>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</si>
  <si>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</si>
  <si>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</si>
  <si>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</si>
  <si>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</si>
  <si>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</si>
  <si>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</si>
  <si>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</si>
  <si>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</si>
  <si>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</si>
  <si>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</si>
  <si>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</si>
  <si>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</si>
  <si>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</si>
  <si>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</si>
  <si>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</si>
  <si>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</si>
  <si>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</si>
  <si>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</si>
  <si>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</si>
  <si>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</si>
  <si>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</si>
  <si>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</si>
  <si>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</si>
  <si>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</si>
  <si>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</si>
  <si>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</si>
  <si>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</si>
  <si>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</si>
  <si>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</si>
  <si>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</si>
  <si>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</si>
  <si>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</si>
  <si>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</si>
  <si>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</si>
  <si>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</si>
  <si>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</si>
  <si>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</si>
  <si>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</si>
  <si>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</si>
  <si>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</si>
  <si>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</si>
  <si>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</si>
  <si>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</si>
  <si>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</si>
  <si>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</si>
  <si>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</si>
  <si>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</si>
  <si>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</si>
  <si>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</si>
  <si>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</si>
  <si>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</si>
  <si>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</si>
  <si>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</si>
  <si>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</si>
  <si>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</si>
  <si>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</si>
  <si>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</si>
  <si>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</si>
  <si>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</si>
  <si>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</si>
  <si>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</si>
  <si>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</si>
  <si>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</si>
  <si>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</si>
  <si>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</si>
  <si>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</si>
  <si>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</si>
  <si>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</si>
  <si>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</si>
  <si>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</si>
  <si>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</si>
  <si>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</si>
  <si>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</si>
  <si>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</si>
  <si>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</si>
  <si>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</si>
  <si>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</si>
  <si>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</si>
  <si>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</si>
  <si>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</si>
  <si>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</si>
  <si>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</si>
  <si>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</si>
  <si>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</si>
  <si>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</si>
  <si>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</si>
  <si>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</si>
  <si>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</si>
  <si>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</si>
  <si>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</si>
  <si>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</si>
  <si>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</si>
  <si>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</si>
  <si>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</si>
  <si>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</si>
  <si>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</si>
  <si>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</si>
  <si>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</si>
  <si>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</si>
  <si>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</si>
  <si>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</si>
  <si>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</si>
  <si>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</si>
  <si>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</si>
  <si>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</si>
  <si>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</si>
  <si>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</si>
  <si>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</si>
  <si>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</si>
  <si>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</si>
  <si>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</si>
  <si>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</si>
  <si>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</si>
  <si>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</si>
  <si>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</si>
  <si>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</si>
  <si>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</si>
  <si>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</si>
  <si>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</si>
  <si>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</si>
  <si>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</si>
  <si>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</si>
  <si>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</si>
  <si>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</si>
  <si>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</si>
  <si>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</si>
  <si>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</si>
  <si>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</si>
  <si>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</si>
  <si>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</si>
  <si>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</si>
  <si>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</si>
  <si>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</si>
  <si>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</si>
  <si>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</si>
  <si>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</si>
  <si>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</si>
  <si>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</si>
  <si>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</si>
  <si>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</si>
  <si>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</si>
  <si>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</si>
  <si>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</si>
  <si>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</si>
  <si>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</si>
  <si>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</si>
  <si>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</si>
  <si>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</si>
  <si>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</si>
  <si>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</si>
  <si>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</si>
  <si>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</si>
  <si>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</si>
  <si>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</si>
  <si>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</si>
  <si>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</si>
  <si>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</si>
  <si>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</si>
  <si>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</si>
  <si>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</si>
  <si>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</si>
  <si>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</si>
  <si>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</si>
  <si>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</si>
  <si>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</si>
  <si>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</si>
  <si>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</si>
  <si>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</si>
  <si>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</si>
  <si>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</si>
  <si>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</si>
  <si>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</si>
  <si>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</si>
  <si>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</si>
  <si>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</si>
  <si>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</si>
  <si>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</si>
  <si>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</si>
  <si>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</si>
  <si>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</si>
  <si>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</si>
  <si>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</si>
  <si>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</si>
  <si>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</si>
  <si>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</si>
  <si>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</si>
  <si>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</si>
  <si>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</si>
  <si>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</si>
  <si>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</si>
  <si>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</si>
  <si>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</si>
  <si>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</si>
  <si>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</si>
  <si>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</si>
  <si>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</si>
  <si>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</si>
  <si>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</si>
  <si>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</si>
  <si>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</si>
  <si>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</si>
  <si>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</si>
  <si>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</si>
  <si>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</si>
  <si>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</si>
  <si>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</si>
  <si>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</si>
  <si>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</si>
  <si>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</si>
  <si>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</si>
  <si>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</si>
  <si>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</si>
  <si>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</si>
  <si>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</si>
  <si>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</si>
  <si>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</si>
  <si>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</si>
  <si>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</si>
  <si>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</si>
  <si>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</si>
  <si>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</si>
  <si>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</si>
  <si>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</si>
  <si>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</si>
  <si>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</si>
  <si>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</si>
  <si>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</si>
  <si>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</si>
  <si>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</si>
  <si>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</si>
  <si>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</si>
  <si>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</si>
  <si>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</si>
  <si>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</si>
  <si>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</si>
  <si>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</si>
  <si>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</si>
  <si>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</si>
  <si>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</si>
  <si>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</si>
  <si>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</si>
  <si>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</si>
  <si>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</si>
  <si>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</si>
  <si>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</si>
  <si>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</si>
  <si>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</si>
  <si>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</si>
  <si>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</si>
  <si>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</si>
  <si>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</si>
  <si>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</si>
  <si>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</si>
  <si>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</si>
  <si>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</si>
  <si>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</si>
  <si>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</si>
  <si>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</si>
  <si>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</si>
  <si>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</si>
  <si>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</si>
  <si>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</si>
  <si>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</si>
  <si>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</si>
  <si>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</si>
  <si>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</si>
  <si>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</si>
  <si>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</si>
  <si>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</si>
  <si>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</si>
  <si>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</si>
  <si>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</si>
  <si>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</si>
  <si>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</si>
  <si>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</si>
  <si>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</si>
  <si>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</si>
  <si>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</si>
  <si>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</si>
  <si>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</si>
  <si>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</si>
  <si>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</si>
  <si>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</si>
  <si>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</si>
  <si>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</si>
  <si>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</si>
  <si>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</si>
  <si>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</si>
  <si>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</si>
  <si>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</si>
  <si>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</si>
  <si>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</si>
  <si>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</si>
  <si>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</si>
  <si>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</si>
  <si>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</si>
  <si>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</si>
  <si>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</si>
  <si>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</si>
  <si>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</si>
  <si>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</si>
  <si>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</si>
  <si>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</si>
  <si>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</si>
  <si>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</si>
  <si>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</si>
  <si>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</si>
  <si>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</si>
  <si>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</si>
  <si>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</si>
  <si>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</si>
  <si>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</si>
  <si>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</si>
  <si>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</si>
  <si>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</si>
  <si>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</si>
  <si>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</si>
  <si>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</si>
  <si>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</si>
  <si>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</si>
  <si>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</si>
  <si>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</si>
  <si>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</si>
  <si>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</si>
  <si>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</si>
  <si>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</si>
  <si>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</si>
  <si>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</si>
  <si>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</si>
  <si>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</si>
  <si>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</si>
  <si>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</si>
  <si>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</si>
  <si>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</si>
  <si>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</si>
  <si>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</si>
  <si>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</si>
  <si>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</si>
  <si>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</si>
  <si>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</si>
  <si>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RIPA DE MADEIRA NAO APARELHADA 1 X 3*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</si>
  <si>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</si>
  <si>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</si>
  <si>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</si>
  <si>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</si>
  <si>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</si>
  <si>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</si>
  <si>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</si>
  <si>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</si>
  <si>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</si>
  <si>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</si>
  <si>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</si>
  <si>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</si>
  <si>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</si>
  <si>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</si>
  <si>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</si>
  <si>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</si>
  <si>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</si>
  <si>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</si>
  <si>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</si>
  <si>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</si>
  <si>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</si>
  <si>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</si>
  <si>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</si>
  <si>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</si>
  <si>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</si>
  <si>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</si>
  <si>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</si>
  <si>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</si>
  <si>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</si>
  <si>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</si>
  <si>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</si>
  <si>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</si>
  <si>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</si>
  <si>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</si>
  <si>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</si>
  <si>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</si>
  <si>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</si>
  <si>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</si>
  <si>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</si>
  <si>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</si>
  <si>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</si>
  <si>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</si>
  <si>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</si>
  <si>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</si>
  <si>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</si>
  <si>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</si>
  <si>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</si>
  <si>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</si>
  <si>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</si>
  <si>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</si>
  <si>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</si>
  <si>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</si>
  <si>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</si>
  <si>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</si>
  <si>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</si>
  <si>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</si>
  <si>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</si>
  <si>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</si>
  <si>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</si>
  <si>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</si>
  <si>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</si>
  <si>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</si>
  <si>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 xml:space="preserve">310ML </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</si>
  <si>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</si>
  <si>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</si>
  <si>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</si>
  <si>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</si>
  <si>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</si>
  <si>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</si>
  <si>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</si>
  <si>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</si>
  <si>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</si>
  <si>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</si>
  <si>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</si>
  <si>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</si>
  <si>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</si>
  <si>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</si>
  <si>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</si>
  <si>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</si>
  <si>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</si>
  <si>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</si>
  <si>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</si>
  <si>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</si>
  <si>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</si>
  <si>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</si>
  <si>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</si>
  <si>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</si>
  <si>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</si>
  <si>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</si>
  <si>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</si>
  <si>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</si>
  <si>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</si>
  <si>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</si>
  <si>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</si>
  <si>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</si>
  <si>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</si>
  <si>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</si>
  <si>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</si>
  <si>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</si>
  <si>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</si>
  <si>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</si>
  <si>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</si>
  <si>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</si>
  <si>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</si>
  <si>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</si>
  <si>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</si>
  <si>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</si>
  <si>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</si>
  <si>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</si>
  <si>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</si>
  <si>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</si>
  <si>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</si>
  <si>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</si>
  <si>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</si>
  <si>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</si>
  <si>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</si>
  <si>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</si>
  <si>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</si>
  <si>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</si>
  <si>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</si>
  <si>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</si>
  <si>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</si>
  <si>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</si>
  <si>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</si>
  <si>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</si>
  <si>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</si>
  <si>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</si>
  <si>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</si>
  <si>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</si>
  <si>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</si>
  <si>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</si>
  <si>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</si>
  <si>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</si>
  <si>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</si>
  <si>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</si>
  <si>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</si>
  <si>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</si>
  <si>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</si>
  <si>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</si>
  <si>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</si>
  <si>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</si>
  <si>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</si>
  <si>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</si>
  <si>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</si>
  <si>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</si>
  <si>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</si>
  <si>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</si>
  <si>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</si>
  <si>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</si>
  <si>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</si>
  <si>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</si>
  <si>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</si>
  <si>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</si>
  <si>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</si>
  <si>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</si>
  <si>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</si>
  <si>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</si>
  <si>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</si>
  <si>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</si>
  <si>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</si>
  <si>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</si>
  <si>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</si>
  <si>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</si>
  <si>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</si>
  <si>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</si>
  <si>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</si>
  <si>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</si>
  <si>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</si>
  <si>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</si>
  <si>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</si>
  <si>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</si>
  <si>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</si>
  <si>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</si>
  <si>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</si>
  <si>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</si>
  <si>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</si>
  <si>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</si>
  <si>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</si>
  <si>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</si>
  <si>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</si>
  <si>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</si>
  <si>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</si>
  <si>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</si>
  <si>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</si>
  <si>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</si>
  <si>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</si>
  <si>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</si>
  <si>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</si>
  <si>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</si>
  <si>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</si>
  <si>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</si>
  <si>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</si>
  <si>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</si>
  <si>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</si>
  <si>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</si>
  <si>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</si>
  <si>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</si>
  <si>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</si>
  <si>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</si>
  <si>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</si>
  <si>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</si>
  <si>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</si>
  <si>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</si>
  <si>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</si>
  <si>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</si>
  <si>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</si>
  <si>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</si>
  <si>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</si>
  <si>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</si>
  <si>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</si>
  <si>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</si>
  <si>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</si>
  <si>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</si>
  <si>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</si>
  <si>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</si>
  <si>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</si>
  <si>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</si>
  <si>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</si>
  <si>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</si>
  <si>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</si>
  <si>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</si>
  <si>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</si>
  <si>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</si>
  <si>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</si>
  <si>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</si>
  <si>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</si>
  <si>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</si>
  <si>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</si>
  <si>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</si>
  <si>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</si>
  <si>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</si>
  <si>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</si>
  <si>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</si>
  <si>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</si>
  <si>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</si>
  <si>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</si>
  <si>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</si>
  <si>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</si>
  <si>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</si>
  <si>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</si>
  <si>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</si>
  <si>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</si>
  <si>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</si>
  <si>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</si>
  <si>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</si>
  <si>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</si>
  <si>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</si>
  <si>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</si>
  <si>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</si>
  <si>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</si>
  <si>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</si>
  <si>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</si>
  <si>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</si>
  <si>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</si>
  <si>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</si>
  <si>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</si>
  <si>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</si>
  <si>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</si>
  <si>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</si>
  <si>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</si>
  <si>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</si>
  <si>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</si>
  <si>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</si>
  <si>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</si>
  <si>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</si>
  <si>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</si>
  <si>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</si>
  <si>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</si>
  <si>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</si>
  <si>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</si>
  <si>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</si>
  <si>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</si>
  <si>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</si>
  <si>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</si>
  <si>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</si>
  <si>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</si>
  <si>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</si>
  <si>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</si>
  <si>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</si>
  <si>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</si>
  <si>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</si>
  <si>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</si>
  <si>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</si>
  <si>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</si>
  <si>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</si>
  <si>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</si>
  <si>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</si>
  <si>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</si>
  <si>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</si>
  <si>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</si>
  <si>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</si>
  <si>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</si>
  <si>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</si>
  <si>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</si>
  <si>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</si>
  <si>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</si>
  <si>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</si>
  <si>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</si>
  <si>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</si>
  <si>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</si>
  <si>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</si>
  <si>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</si>
  <si>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</si>
  <si>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</si>
  <si>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</si>
  <si>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</si>
  <si>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</si>
  <si>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</si>
  <si>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</si>
  <si>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</si>
  <si>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</si>
  <si>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</si>
  <si>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</si>
  <si>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</si>
  <si>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</si>
  <si>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</si>
  <si>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</si>
  <si>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</si>
  <si>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</si>
  <si>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</si>
  <si>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</si>
  <si>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</si>
  <si>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</si>
  <si>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</si>
  <si>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</si>
  <si>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</si>
  <si>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</si>
  <si>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</si>
  <si>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</si>
  <si>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</si>
  <si>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</si>
  <si>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</si>
  <si>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</si>
  <si>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</si>
  <si>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</si>
  <si>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</si>
  <si>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</si>
  <si>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</si>
  <si>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</si>
  <si>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</si>
  <si>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</si>
  <si>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</si>
  <si>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</si>
  <si>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</si>
  <si>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</si>
  <si>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</si>
  <si>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</si>
  <si>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</si>
  <si>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</si>
  <si>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</si>
  <si>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</si>
  <si>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</si>
  <si>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</si>
  <si>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</si>
  <si>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</si>
  <si>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</si>
  <si>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</si>
  <si>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</si>
  <si>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</si>
  <si>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</si>
  <si>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</si>
  <si>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</si>
  <si>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</si>
  <si>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</si>
  <si>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</si>
  <si>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</si>
  <si>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</si>
  <si>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</si>
  <si>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</si>
  <si>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</si>
  <si>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</si>
  <si>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</si>
  <si>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</si>
  <si>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</si>
  <si>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</si>
  <si>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</si>
  <si>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</si>
  <si>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</si>
  <si>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</si>
  <si>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</si>
  <si>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</si>
  <si>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</si>
  <si>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</si>
  <si>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</si>
  <si>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</si>
  <si>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</si>
  <si>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</si>
  <si>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</si>
  <si>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</si>
  <si>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</si>
  <si>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</si>
  <si>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</si>
  <si>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</si>
  <si>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</si>
  <si>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</si>
  <si>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</si>
  <si>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</si>
  <si>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</si>
  <si>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</si>
  <si>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</si>
  <si>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</si>
  <si>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</si>
  <si>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</si>
  <si>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</si>
  <si>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</si>
  <si>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</si>
  <si>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</si>
  <si>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</si>
  <si>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</si>
  <si>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</si>
  <si>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</si>
  <si>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</si>
  <si>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</si>
  <si>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</si>
  <si>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</si>
  <si>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</si>
  <si>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</si>
  <si>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</si>
  <si>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</si>
  <si>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</si>
  <si>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</si>
  <si>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</si>
  <si>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</si>
  <si>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</si>
  <si>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</si>
  <si>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</si>
  <si>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</si>
  <si>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</si>
  <si>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</si>
  <si>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</si>
  <si>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</si>
  <si>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</si>
  <si>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</si>
  <si>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</si>
  <si>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</si>
  <si>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</si>
  <si>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</si>
  <si>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</si>
  <si>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</si>
  <si>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</si>
  <si>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</si>
  <si>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</si>
  <si>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</si>
  <si>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</si>
  <si>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</si>
  <si>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</si>
  <si>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</si>
  <si>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</si>
  <si>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</si>
  <si>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</si>
  <si>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</si>
  <si>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</si>
  <si>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DAQUI PARA BAIXO REFERE-SE A SINAPI DE JANEIRO DE 2017</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</si>
  <si>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</si>
  <si>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</si>
  <si>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</si>
  <si>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</si>
  <si>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</si>
  <si>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</si>
  <si>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</si>
  <si>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</si>
  <si>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</si>
  <si>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</si>
  <si>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</si>
  <si>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</si>
  <si>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</si>
  <si>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</si>
  <si>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</si>
  <si>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</si>
  <si>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</si>
  <si>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</si>
  <si>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</si>
  <si>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</si>
  <si>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</si>
  <si>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</si>
  <si>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</si>
  <si>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</si>
  <si>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</si>
  <si>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</si>
  <si>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</si>
  <si>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</si>
  <si>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</si>
  <si>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</si>
  <si>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</si>
  <si>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</si>
  <si>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</si>
  <si>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</si>
  <si>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</si>
  <si>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</si>
  <si>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</si>
  <si>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</si>
  <si>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</si>
  <si>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</si>
  <si>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</si>
  <si>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</si>
  <si>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</si>
  <si>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</si>
  <si>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</si>
  <si>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</si>
  <si>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</si>
  <si>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</si>
  <si>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</si>
  <si>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</si>
  <si>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</si>
  <si>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</si>
  <si>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</si>
  <si>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</si>
  <si>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</si>
  <si>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</si>
  <si>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</si>
  <si>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</si>
  <si>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</si>
  <si>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</si>
  <si>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</si>
  <si>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</si>
  <si>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</si>
  <si>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</si>
  <si>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</si>
  <si>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</si>
  <si>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</si>
  <si>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</si>
  <si>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</si>
  <si>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</si>
  <si>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</si>
  <si>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</si>
  <si>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</si>
  <si>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</si>
  <si>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</si>
  <si>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</si>
  <si>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</si>
  <si>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</si>
  <si>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</si>
  <si>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</si>
  <si>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</si>
  <si>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</si>
  <si>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</si>
  <si>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</si>
  <si>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</si>
  <si>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</si>
  <si>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</si>
  <si>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</si>
  <si>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</si>
  <si>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</si>
  <si>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</si>
  <si>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</si>
  <si>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</si>
  <si>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</si>
  <si>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</si>
  <si>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</si>
  <si>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</si>
  <si>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</si>
  <si>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</si>
  <si>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</si>
  <si>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</si>
  <si>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</si>
  <si>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</si>
  <si>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</si>
  <si>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</si>
  <si>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</si>
  <si>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</si>
  <si>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</si>
  <si>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</si>
  <si>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</si>
  <si>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</si>
  <si>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</si>
  <si>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</si>
  <si>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</si>
  <si>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</si>
  <si>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</si>
  <si>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</si>
  <si>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</si>
  <si>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</si>
  <si>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</si>
  <si>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</si>
  <si>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</si>
  <si>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</si>
  <si>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</si>
  <si>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</si>
  <si>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</si>
  <si>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</si>
  <si>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</si>
  <si>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</si>
  <si>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</si>
  <si>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</si>
  <si>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</si>
  <si>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</si>
  <si>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</si>
  <si>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</si>
  <si>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</si>
  <si>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</si>
  <si>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</si>
  <si>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</si>
  <si>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</si>
  <si>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</si>
  <si>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</si>
  <si>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</si>
  <si>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</si>
  <si>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</si>
  <si>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</si>
  <si>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</si>
  <si>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</si>
  <si>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</si>
  <si>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</si>
  <si>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</si>
  <si>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</si>
  <si>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</si>
  <si>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</si>
  <si>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</si>
  <si>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</si>
  <si>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</si>
  <si>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</si>
  <si>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</si>
  <si>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</si>
  <si>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</si>
  <si>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</si>
  <si>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</si>
  <si>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</si>
  <si>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</si>
  <si>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</si>
  <si>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</si>
  <si>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</si>
  <si>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</si>
  <si>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</si>
  <si>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</si>
  <si>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</si>
  <si>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</si>
  <si>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</si>
  <si>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</si>
  <si>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</si>
  <si>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</si>
  <si>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</si>
  <si>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</si>
  <si>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</si>
  <si>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</si>
  <si>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</si>
  <si>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</si>
  <si>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</si>
  <si>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</si>
  <si>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</si>
  <si>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</si>
  <si>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</si>
  <si>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</si>
  <si>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</si>
  <si>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</si>
  <si>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</si>
  <si>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</si>
  <si>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</si>
  <si>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</si>
  <si>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</si>
  <si>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</si>
  <si>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</si>
  <si>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</si>
  <si>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</si>
  <si>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</si>
  <si>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</si>
  <si>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</si>
  <si>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</si>
  <si>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</si>
  <si>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</si>
  <si>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</si>
  <si>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</si>
  <si>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</si>
  <si>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</si>
  <si>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</si>
  <si>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</si>
  <si>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</si>
  <si>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</si>
  <si>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</si>
  <si>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</si>
  <si>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</si>
  <si>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</si>
  <si>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</si>
  <si>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</si>
  <si>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</si>
  <si>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</si>
  <si>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</si>
  <si>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PARA LAVATORIO 1/2 "</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</si>
  <si>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</si>
  <si>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</si>
  <si>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</si>
  <si>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</si>
  <si>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</si>
  <si>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</si>
  <si>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</si>
  <si>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</si>
  <si>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</si>
  <si>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</si>
  <si>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</si>
  <si>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</si>
  <si>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</si>
  <si>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</si>
  <si>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</si>
  <si>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</si>
  <si>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</si>
  <si>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</si>
  <si>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</si>
  <si>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</si>
  <si>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</si>
  <si>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</si>
  <si>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</si>
  <si>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</si>
  <si>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</si>
  <si>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</si>
  <si>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</si>
  <si>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</si>
  <si>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</si>
  <si>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</si>
  <si>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</si>
  <si>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</si>
  <si>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</si>
  <si>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</si>
  <si>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</si>
  <si>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</si>
  <si>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</si>
  <si>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</si>
  <si>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</si>
  <si>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</si>
  <si>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</si>
  <si>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</si>
  <si>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</si>
  <si>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</si>
  <si>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</si>
  <si>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</si>
  <si>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</si>
  <si>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</si>
  <si>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</si>
  <si>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</si>
  <si>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</si>
  <si>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</si>
  <si>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</si>
  <si>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</si>
  <si>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</si>
  <si>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</si>
  <si>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</si>
  <si>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</si>
  <si>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</si>
  <si>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</si>
  <si>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</si>
  <si>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</si>
  <si>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PRETO COM COSTURA, NBR 5580, CLASSE M, DN = 25 MM, E = 3,35 MM, *2,50* KG//M</t>
  </si>
  <si>
    <t>TUBO ACO PRETO COM COSTURA, NBR 5580, CLASSE M, DN = 40 MM, E = 3,35 MM, *3,71* KG//M</t>
  </si>
  <si>
    <t>TUBO ACO PRETO COM COSTURA, NBR 5580, CLASSE M, DN = 80 MM, E = 4,05 MM, *8,47* KG/M</t>
  </si>
  <si>
    <t>TUBO ACO PRETO SEM COSTURA 1 1/2", E= *3,68 MM, SCHEDULE 40, 4,05 KG/M</t>
  </si>
  <si>
    <t>TUBO ACO PRETO SEM COSTURA 1/2", E= *2,77 MM, SCHEDULE 40, *1,27 KG/M</t>
  </si>
  <si>
    <t>TUBO ACO PRETO SEM COSTURA 1/2", E= *3,73 MM, SCHEDULE 80, *1,62 KG/M</t>
  </si>
  <si>
    <t>TUBO ACO PRETO SEM COSTURA 14", E= *11,13 MM, SCHEDULE 40, *94,55 KG/M</t>
  </si>
  <si>
    <t>TUBO ACO PRETO SEM COSTURA 2 1/2", E = 5,16 MM, SCHEDULE 40 (8,62 KG/M)</t>
  </si>
  <si>
    <t>TUBO ACO PRETO SEM COSTURA 2", E= *3,91* MM, SCHEDULE 40, *5,43* KG/M</t>
  </si>
  <si>
    <t>TUBO ACO PRETO SEM COSTURA 20", E= *12,70 MM, SCHEDULE 30, *154,97 KG/M</t>
  </si>
  <si>
    <t>TUBO ACO PRETO SEM COSTURA 20", E= *6,35 MM,  SCHEDULE 10, *78,46 KG/M</t>
  </si>
  <si>
    <t>TUBO ACO PRETO SEM COSTURA 3/4", E= *2,87 MM, SCHEDULE 40, *1,69 KG/M</t>
  </si>
  <si>
    <t>TUBO ACO PRETO SEM COSTURA 3/4", E= *3,91 MM, SCHEDULE 80, *2,19 KG/M.</t>
  </si>
  <si>
    <t>TUBO ACO PRETO SEM COSTURA 4", E= *6,02 MM, SCHEDULE 40, *16,06 KG/M</t>
  </si>
  <si>
    <t>TUBO ACO PRETO SEM COSTURA 4", E= *8,56 MM, SCHEDULE 80, *22,31 KG/M</t>
  </si>
  <si>
    <t>TUBO ACO PRETO SEM COSTURA 6", E= *10,97 MM, SCHEDULE 80, *42,56 KG/M</t>
  </si>
  <si>
    <t>TUBO ACO PRETO SEM COSTURA 6", E= 7,11 MM,  SCHEDULE 40, *28,26 KG/M</t>
  </si>
  <si>
    <t>TUBO ACO PRETO SEM COSTURA 8", E= *12,70 MM, SCHEDULE 80, *64,64 KG/M</t>
  </si>
  <si>
    <t>TUBO ACO PRETO SEM COSTURA 8", E= *6,35 MM,  SCHEDULE 20, *33,27 KG/M</t>
  </si>
  <si>
    <t>TUBO ACO PRETO SEM COSTURA 8", E= *7,04 MM, SCHEDULE 30, *36,75 KG/M</t>
  </si>
  <si>
    <t>TUBO ACO PRETO SEM COSTURA 8", E= *8,18 MM, SCHEDULE 40, *42,55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</si>
  <si>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</si>
  <si>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</si>
  <si>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</si>
  <si>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</si>
  <si>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</si>
  <si>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</si>
  <si>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</si>
  <si>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</si>
  <si>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</si>
  <si>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</si>
  <si>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</si>
  <si>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</si>
  <si>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</si>
  <si>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</si>
  <si>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</si>
  <si>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</si>
  <si>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</si>
  <si>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</si>
  <si>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</si>
  <si>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</si>
  <si>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</si>
  <si>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</si>
  <si>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</si>
  <si>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</si>
  <si>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</si>
  <si>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</si>
  <si>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</si>
  <si>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</si>
  <si>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</si>
  <si>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</si>
  <si>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</si>
  <si>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</si>
  <si>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</si>
  <si>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</si>
  <si>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</si>
  <si>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</si>
  <si>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</si>
  <si>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</si>
  <si>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</si>
  <si>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</si>
  <si>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</si>
  <si>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</si>
  <si>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</si>
  <si>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</si>
  <si>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</si>
  <si>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</si>
  <si>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</si>
  <si>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</si>
  <si>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</si>
  <si>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</si>
  <si>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</si>
  <si>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</si>
  <si>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</si>
  <si>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</si>
  <si>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</si>
  <si>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</si>
  <si>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</si>
  <si>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</si>
  <si>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</si>
  <si>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</si>
  <si>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</si>
  <si>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</si>
  <si>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</si>
  <si>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</si>
  <si>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</si>
  <si>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</si>
  <si>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</si>
  <si>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</si>
  <si>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</si>
  <si>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</si>
  <si>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</si>
  <si>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</si>
  <si>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</si>
  <si>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</si>
  <si>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</si>
  <si>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</si>
  <si>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</si>
  <si>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</si>
  <si>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</si>
  <si>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</si>
  <si>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</si>
  <si>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</si>
  <si>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</si>
  <si>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</si>
  <si>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</si>
  <si>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</si>
  <si>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</si>
  <si>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</si>
  <si>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</si>
  <si>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</si>
  <si>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</si>
  <si>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</si>
  <si>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</si>
  <si>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</si>
  <si>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</si>
  <si>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</si>
  <si>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</si>
  <si>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</si>
  <si>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</si>
  <si>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</si>
  <si>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</si>
  <si>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</si>
  <si>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</si>
  <si>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</si>
  <si>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</si>
  <si>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</si>
  <si>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</si>
  <si>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</si>
  <si>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</si>
  <si>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</si>
  <si>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</si>
  <si>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</si>
  <si>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</si>
  <si>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</si>
  <si>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</si>
  <si>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</si>
  <si>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</si>
  <si>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</si>
  <si>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</si>
  <si>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</si>
  <si>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</si>
  <si>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</si>
  <si>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</si>
  <si>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</si>
  <si>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</si>
  <si>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</si>
  <si>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</si>
  <si>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</si>
  <si>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</si>
  <si>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</si>
  <si>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</si>
  <si>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</si>
  <si>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</si>
  <si>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</si>
  <si>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</si>
  <si>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</si>
  <si>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</si>
  <si>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</si>
  <si>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</si>
  <si>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</si>
  <si>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</si>
  <si>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</si>
  <si>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</si>
  <si>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</si>
  <si>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</si>
  <si>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</si>
  <si>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</si>
  <si>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</si>
  <si>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</si>
  <si>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</si>
  <si>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</si>
  <si>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</si>
  <si>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</si>
  <si>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</si>
  <si>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</si>
  <si>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</si>
  <si>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</si>
  <si>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</si>
  <si>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</si>
  <si>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</si>
  <si>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</si>
  <si>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</si>
  <si>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</si>
  <si>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</si>
  <si>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</si>
  <si>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</si>
  <si>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</si>
  <si>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</si>
  <si>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</si>
  <si>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</si>
  <si>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</si>
  <si>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</si>
  <si>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</si>
  <si>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</si>
  <si>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</si>
  <si>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</si>
  <si>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</si>
  <si>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</si>
  <si>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</si>
  <si>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</si>
  <si>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</si>
  <si>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</si>
  <si>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</si>
  <si>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</si>
  <si>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</si>
  <si>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</si>
  <si>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</si>
  <si>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</si>
  <si>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</si>
  <si>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</si>
  <si>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</si>
  <si>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</si>
  <si>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</si>
  <si>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</si>
  <si>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</si>
  <si>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</si>
  <si>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</si>
  <si>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</si>
  <si>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</si>
  <si>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</si>
  <si>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</si>
  <si>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</si>
  <si>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</si>
  <si>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</si>
  <si>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</si>
  <si>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</si>
  <si>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</si>
  <si>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</si>
  <si>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</si>
  <si>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</si>
  <si>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</si>
  <si>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</si>
  <si>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</si>
  <si>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</si>
  <si>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</si>
  <si>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</si>
  <si>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</si>
  <si>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</si>
  <si>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</si>
  <si>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</si>
  <si>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</si>
  <si>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</si>
  <si>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</si>
  <si>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</si>
  <si>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</si>
  <si>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</si>
  <si>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</si>
  <si>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</si>
  <si>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</si>
  <si>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</si>
  <si>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</si>
  <si>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</si>
  <si>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</si>
  <si>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</si>
  <si>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</si>
  <si>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</si>
  <si>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</si>
  <si>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</si>
  <si>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</si>
  <si>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PBV, SERIE R, DN 100 MM, PARA ESGOTO OU AGUAS PLUVIAIS PREDIAL (NBR 5688)</t>
  </si>
  <si>
    <t>TUBO PVC, PBV, SERIE R, DN 150 MM, PARA ESGOTO OU AGUAS PLUVIAIS PREDIAL (NBR 5688)</t>
  </si>
  <si>
    <t>TUBO PVC, PBV, SERIE R, DN 40 MM, PARA ESGOTO OU AGUAS PLUVIAIS PREDIAL (NBR 5688)</t>
  </si>
  <si>
    <t>TUBO PVC, PBV, SERIE R, DN 50 MM, PARA ESGOTO OU AGUAS PLUVIAIS PREDIAL (NBR 5688)</t>
  </si>
  <si>
    <t>TUBO PVC, PBV, SERIE R, DN 75 MM, PARA ESGOTO OU AGUAS PLUVIAIS PREDIAL (NBR 5688)</t>
  </si>
  <si>
    <t>TUBO PVC, PL, SERIE R, DN 100 MM, PARA ESGOTO OU AGUAS PLUVIAIS PREDIAL (NBR 5688)</t>
  </si>
  <si>
    <t>TUBO PVC, PL, SERIE R, DN 150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</si>
  <si>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</si>
  <si>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</si>
  <si>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</si>
  <si>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</si>
  <si>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</si>
  <si>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</si>
  <si>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</si>
  <si>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</si>
  <si>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</si>
  <si>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</si>
  <si>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</si>
  <si>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</si>
  <si>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</si>
  <si>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</si>
  <si>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</si>
  <si>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</si>
  <si>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</si>
  <si>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</si>
  <si>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</si>
  <si>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</si>
  <si>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</si>
  <si>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</si>
  <si>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</si>
  <si>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</si>
  <si>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</si>
  <si>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</si>
  <si>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</si>
  <si>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</si>
  <si>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</si>
  <si>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</si>
  <si>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</si>
  <si>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</si>
  <si>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</si>
  <si>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</si>
  <si>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</si>
  <si>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</si>
  <si>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</si>
  <si>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</si>
  <si>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</si>
  <si>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</si>
  <si>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</si>
  <si>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</si>
  <si>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</si>
  <si>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</si>
  <si>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</si>
  <si>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</si>
  <si>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</si>
  <si>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</si>
  <si>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</si>
  <si>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</si>
  <si>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</si>
  <si>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</si>
  <si>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</si>
  <si>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</si>
  <si>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</si>
  <si>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</si>
  <si>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</si>
  <si>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</si>
  <si>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</si>
  <si>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</si>
  <si>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</si>
  <si>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</si>
  <si>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</si>
  <si>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</si>
  <si>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</si>
  <si>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</si>
  <si>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</si>
  <si>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</si>
  <si>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</si>
  <si>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</si>
  <si>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</si>
  <si>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</si>
  <si>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</si>
  <si>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</si>
  <si>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</si>
  <si>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</si>
  <si>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</si>
  <si>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</si>
  <si>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</si>
  <si>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</si>
  <si>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</si>
  <si>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</si>
  <si>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</si>
  <si>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</si>
  <si>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</si>
  <si>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</si>
  <si>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</si>
  <si>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</si>
  <si>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</si>
  <si>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</si>
  <si>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</si>
  <si>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</si>
  <si>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</si>
  <si>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</si>
  <si>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</si>
  <si>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</si>
  <si>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</si>
  <si>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</si>
  <si>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</si>
  <si>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</si>
  <si>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</si>
  <si>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</si>
  <si>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</si>
  <si>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</si>
  <si>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</si>
  <si>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</si>
  <si>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</si>
  <si>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</si>
  <si>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</si>
  <si>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</si>
  <si>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</si>
  <si>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</si>
  <si>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</si>
  <si>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</si>
  <si>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</si>
  <si>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</si>
  <si>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</si>
  <si>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</si>
  <si>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</si>
  <si>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</si>
  <si>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</si>
  <si>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</si>
  <si>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</si>
  <si>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</si>
  <si>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</si>
  <si>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</si>
  <si>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</si>
  <si>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</si>
  <si>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</si>
  <si>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</si>
  <si>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</si>
  <si>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</si>
  <si>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</si>
  <si>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</si>
  <si>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</si>
  <si>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</si>
  <si>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</si>
  <si>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</si>
  <si>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</si>
  <si>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</si>
  <si>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</si>
  <si>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</si>
  <si>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</si>
  <si>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</si>
  <si>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</si>
  <si>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</si>
  <si>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</si>
  <si>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</si>
  <si>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</si>
  <si>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</si>
  <si>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</si>
  <si>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</si>
  <si>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</si>
  <si>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</si>
  <si>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</si>
  <si>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</si>
  <si>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</si>
  <si>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</si>
  <si>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</si>
  <si>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</si>
  <si>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</si>
  <si>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</si>
  <si>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</si>
  <si>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</si>
  <si>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</si>
  <si>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</si>
  <si>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</si>
  <si>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</si>
  <si>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</si>
  <si>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</si>
  <si>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</si>
  <si>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</si>
  <si>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</si>
  <si>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</si>
  <si>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</si>
  <si>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</si>
  <si>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</si>
  <si>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</si>
  <si>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</si>
  <si>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</si>
  <si>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</si>
  <si>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</si>
  <si>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</si>
  <si>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</si>
  <si>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</si>
  <si>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</si>
  <si>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</si>
  <si>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</si>
  <si>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</si>
  <si>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</si>
  <si>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</si>
  <si>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</si>
  <si>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</si>
  <si>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</si>
  <si>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</si>
  <si>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</si>
  <si>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</si>
  <si>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</si>
  <si>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</si>
  <si>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</si>
  <si>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</si>
  <si>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</si>
  <si>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</si>
  <si>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</si>
  <si>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</si>
  <si>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</si>
  <si>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</si>
  <si>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</si>
  <si>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</si>
  <si>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</si>
  <si>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</si>
  <si>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</si>
  <si>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</si>
  <si>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</si>
  <si>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</si>
  <si>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</si>
  <si>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</si>
  <si>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</si>
  <si>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</si>
  <si>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</si>
  <si>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</si>
  <si>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</si>
  <si>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CÓDIGO DA COMPOSIÇÃO</t>
  </si>
  <si>
    <t>DESCRIÇÃO</t>
  </si>
  <si>
    <t>UNIDADE</t>
  </si>
  <si>
    <t>COEF.</t>
  </si>
  <si>
    <t>PREÇO. UNI</t>
  </si>
  <si>
    <t>PREÇO. TOT</t>
  </si>
  <si>
    <t>TIPO</t>
  </si>
  <si>
    <t>REFERENCIA</t>
  </si>
  <si>
    <t>CÓDIGO</t>
  </si>
  <si>
    <t>COMPOSIÇÕES PARA INSTALAÇÕES PROVISÓRIAS</t>
  </si>
  <si>
    <t>CP-IP-2</t>
  </si>
  <si>
    <t>INSTALAÇÃO PROVISÓRIA DE ÁGUA E SANITÁRIOS</t>
  </si>
  <si>
    <t>COMPOSIÇÃO</t>
  </si>
  <si>
    <t>SINAPI</t>
  </si>
  <si>
    <t xml:space="preserve">INSUMO </t>
  </si>
  <si>
    <t>MERCADO</t>
  </si>
  <si>
    <t>BANHEIRO QUÍMICO INCLUSO LIMPEZA SEMANAL</t>
  </si>
  <si>
    <t>MÊS</t>
  </si>
  <si>
    <t xml:space="preserve">COMPOSIÇÕES PRA DEMOLIÇÕES </t>
  </si>
  <si>
    <t>CP-DEM-4</t>
  </si>
  <si>
    <t xml:space="preserve">REMOÇÃO DE PEÇAS DE SANITÁRIAS </t>
  </si>
  <si>
    <t>UNI</t>
  </si>
  <si>
    <t>CP-DEM-03</t>
  </si>
  <si>
    <t>REMOÇÃO DE RESERVATÓRIO METÁLICO</t>
  </si>
  <si>
    <t>COMPOSIÇÕES PRA ESQUADRIA</t>
  </si>
  <si>
    <t>CP - ESQ - 02</t>
  </si>
  <si>
    <t>REPARO DE PORTÃO METÁLICO, COM DESEMPENO, REPARO DAS PEÇAS DANIFICADAS, TRINCOS, DOBRADIÇAS, SE NECESSÁRIO SUBSTITUIÇÃO DAS PEÇAS ( INCLUSO SOLDA )</t>
  </si>
  <si>
    <t>M²</t>
  </si>
  <si>
    <t>INSUMO</t>
  </si>
  <si>
    <t>COMPOSICAO</t>
  </si>
  <si>
    <t>PINTURA</t>
  </si>
  <si>
    <t>CP-PIN-1</t>
  </si>
  <si>
    <t xml:space="preserve">PINTURA DE LOGOMARCA  E NOMENCLATURA </t>
  </si>
  <si>
    <t>INSTALAÇÕES HIDRAULICAS</t>
  </si>
  <si>
    <t>CP-HID-3</t>
  </si>
  <si>
    <t xml:space="preserve">VASO SANITÁRIO CONVENCIONAL COM CONEXÕES DE INSTALAÇÃO E ACENTO PLASTICO - FORNECIMENTO E INSTALAÇÃO </t>
  </si>
  <si>
    <t>CP-HID-4</t>
  </si>
  <si>
    <t xml:space="preserve">FORNECIMENTO E INSTALAÇÃO DE BOLSA DE LIGAÇÃO PARA VASO SANITÁRIO </t>
  </si>
  <si>
    <t>CP-HID-16</t>
  </si>
  <si>
    <t>FORNECIMENTO E INSTALAÇÃO BARRA DE APOIO RETA, EM ACO INOX POLIDO, COMPRIMENTO 90 CM, DIAMETRO MINIMO 3 CM</t>
  </si>
  <si>
    <t>INSTALAÇÕES ELÉTRICAS</t>
  </si>
  <si>
    <t>CP-ELE-3</t>
  </si>
  <si>
    <t>ABRACADEIRA EM ACO PARA AMARRACAO DE ELETRODUTOS, TIPO D, COM 2 1/2" E PARAFUSO DE FIXACAO -  FORNECIMENTO E INSTALAÇÃO</t>
  </si>
  <si>
    <t>CP-ELE-6</t>
  </si>
  <si>
    <t>PLUG OU BUJAO DE FERRO GALVANIZADO, DE 2 1/2" - FORNECIMENTO E INSTALAÇÃO</t>
  </si>
  <si>
    <t>CP-ELE-11</t>
  </si>
  <si>
    <t>FITA ISOLANTE DE BORRACHA AUTOFUSAO, USO ATE 69 KV (ALTA TENSAO) - FORNECIMENTO E INSTALAÇÃO</t>
  </si>
  <si>
    <t>CP-ELE-19</t>
  </si>
  <si>
    <t>LUMINARIA DE TETO PLAFON/PLAFONIER EM PLASTICO COM BASE E27, POTENCIA MAXIMA 45 W (INCLUI LAMPADA) - FORNECIMENTO E INSTALAÇÃO</t>
  </si>
  <si>
    <t>SERVIÇOS DIVERSOS</t>
  </si>
  <si>
    <t>CP-SD-3</t>
  </si>
  <si>
    <t>FORNECIMENTO E INSTALAÇÃO DE TELA TIPO GALINHEIRO ESP 1,25 A 3,0 CM EM AÇO GALVANIZADO, FIXADA COM PARAFUSO TIPO GANCHO Nº 8</t>
  </si>
  <si>
    <t>PARAFUSO GANCHO ZINCADO 8MM PCT 100 PEÇAS, COM BUCHA</t>
  </si>
  <si>
    <t>CP-SD-1</t>
  </si>
  <si>
    <t>CONJUNTO ESPORTIVO CONTENDO PAR DE TRAVE DE FUTSAL OFICIAL DE AÇO GALVANIZADO 3" COM ACABAMENTO EM ESMALTE SINTÉTICO INCLUSO REDE, E PAR DE TABELA DE BASQUETE EM COMPENSADO NAVAL COM ARO DE METAL E REDE</t>
  </si>
  <si>
    <t>CP-SD-2</t>
  </si>
  <si>
    <t>FORNECIMENTO E INSTALAÇÃO DE PLACA DE INAUGURAÇÃO DE 40X60CM</t>
  </si>
  <si>
    <t>RESUMO</t>
  </si>
  <si>
    <t>ITEM</t>
  </si>
  <si>
    <t>DESCRIÇÃO / ETAPA</t>
  </si>
  <si>
    <t>TOTAL</t>
  </si>
  <si>
    <t>VALOR (R$)</t>
  </si>
  <si>
    <t>(%)</t>
  </si>
  <si>
    <t xml:space="preserve">VALOR TOTAL </t>
  </si>
  <si>
    <t>DIOGO FRANCISCO ZANINI</t>
  </si>
  <si>
    <t>ENGENHEIRO CIVIL</t>
  </si>
  <si>
    <t>CREA MT 042355</t>
  </si>
  <si>
    <t>INFORMAÇÕES/INDICAÇÕES</t>
  </si>
  <si>
    <t>CÓDIGO/SINAPI</t>
  </si>
  <si>
    <t xml:space="preserve">REFERENCIA </t>
  </si>
  <si>
    <t xml:space="preserve">ETAPA CONSTRUTIVA </t>
  </si>
  <si>
    <t>QUANT</t>
  </si>
  <si>
    <t>QT.DE.PROJ OU VARI.</t>
  </si>
  <si>
    <t>ADIMINISTRAÇÃO LOCAL</t>
  </si>
  <si>
    <t>h</t>
  </si>
  <si>
    <t xml:space="preserve">Considerado sua classificação de acordo com a amplitude e complexidade da obra </t>
  </si>
  <si>
    <t>período de execução (meses)</t>
  </si>
  <si>
    <t>quant/obra</t>
  </si>
  <si>
    <t>horas por mês</t>
  </si>
  <si>
    <t xml:space="preserve">Considerado de acordo com a amplitude e complexidade da obra </t>
  </si>
  <si>
    <t>VERIFICAR SE MENSALISTA É MIAS VANTAJOSO</t>
  </si>
  <si>
    <t>Carga horaria de 8h diária</t>
  </si>
  <si>
    <t>recomendado em obras menores  que não necessitam de mestre de obra</t>
  </si>
  <si>
    <t>meses</t>
  </si>
  <si>
    <t>horas</t>
  </si>
  <si>
    <t xml:space="preserve">Deve ser considerado sempre pois a obra não pode estar sem as condções minimas de proteção </t>
  </si>
  <si>
    <t>periodo de trabalho por noite (h)</t>
  </si>
  <si>
    <t>dias trabalhados por mês (dias)</t>
  </si>
  <si>
    <t>horas trabalhadas por mês (h)</t>
  </si>
  <si>
    <t xml:space="preserve">Todas as noites </t>
  </si>
  <si>
    <t>Todos os FDS</t>
  </si>
  <si>
    <t>obras que necessitam de funcionario responsavel pela entrada de material no canteiro</t>
  </si>
  <si>
    <t xml:space="preserve">Em ponto de vista geral, dve-se considerar este profissional sempre, afim de manter a organização e manutenção das ferramentas </t>
  </si>
  <si>
    <t>INSTALAÇÕES DE CANTEIRO E SERVIÇOS PRELIMINARES</t>
  </si>
  <si>
    <t>LIMPEZA PARA GRANDES ÁREAS OU QUE NECESSITEM DE EQUIPAMENTO MECANICO</t>
  </si>
  <si>
    <t>m2</t>
  </si>
  <si>
    <t xml:space="preserve">Dados do terreno = retangulo total - ponta de sobra </t>
  </si>
  <si>
    <t>larg (m)</t>
  </si>
  <si>
    <t>comp (m)</t>
  </si>
  <si>
    <t>quant (uni)</t>
  </si>
  <si>
    <t xml:space="preserve">Limpeza externa </t>
  </si>
  <si>
    <t>m²</t>
  </si>
  <si>
    <t>limpeza internas, pisos , arquibancadas, paredes</t>
  </si>
  <si>
    <t>limpeza pias, vazos</t>
  </si>
  <si>
    <t>uni</t>
  </si>
  <si>
    <t>und</t>
  </si>
  <si>
    <t>m3</t>
  </si>
  <si>
    <t xml:space="preserve">Considerado a remoção de 15 cm , temos: área raspada x esp = m3 de carga e trannsporte </t>
  </si>
  <si>
    <t>área raspada (m2)</t>
  </si>
  <si>
    <t>esp raspada (m)</t>
  </si>
  <si>
    <t>emp.entulho</t>
  </si>
  <si>
    <t>parede demolida para entra PCD</t>
  </si>
  <si>
    <t>m3xkm</t>
  </si>
  <si>
    <t>Considerado o volume removido multiplicado pela distância do local de deposito até a obra</t>
  </si>
  <si>
    <t>volume removido (m3)</t>
  </si>
  <si>
    <t>distância obra-deposito (km)</t>
  </si>
  <si>
    <t xml:space="preserve">meses </t>
  </si>
  <si>
    <t>Geralmente considerado o total de meses de execução da obra</t>
  </si>
  <si>
    <t>tempo estimado (mêses)</t>
  </si>
  <si>
    <t>quant. De containers</t>
  </si>
  <si>
    <t>CP-IP-1</t>
  </si>
  <si>
    <t>Geralmente solicitado para área de vivencia dos funcionários, pessoalmente sempre considerado devido o conforto e melhor acomodação no momento das refeições</t>
  </si>
  <si>
    <t xml:space="preserve">comp (m) </t>
  </si>
  <si>
    <t>quant(uni)</t>
  </si>
  <si>
    <t>minimo</t>
  </si>
  <si>
    <t xml:space="preserve">Geralmente considerado em todos os lados - Ver necessidade de todos os lados serem fechados </t>
  </si>
  <si>
    <t xml:space="preserve">altura (m) </t>
  </si>
  <si>
    <t xml:space="preserve">lado esquerdo </t>
  </si>
  <si>
    <t xml:space="preserve">lado direito </t>
  </si>
  <si>
    <t>frontal + avanço construtivo de 1,50m para cada lado</t>
  </si>
  <si>
    <t>posterior + avanço construtivo de 1,50m para cada lado</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</si>
  <si>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</si>
  <si>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</si>
  <si>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</si>
  <si>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</si>
  <si>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</si>
  <si>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Caso não haja um projeto de instalações de canteiro de obra - Deve-se compor e planejar a melhor forma de instalar os suportes provisórios </t>
  </si>
  <si>
    <t>consumo por obra (conj)</t>
  </si>
  <si>
    <t>quant ou repetições</t>
  </si>
  <si>
    <t>PROPRIA</t>
  </si>
  <si>
    <t>Obra convencional 3x2 m; Obras menores 2,5x1,25</t>
  </si>
  <si>
    <t xml:space="preserve">largura (m) </t>
  </si>
  <si>
    <t>CP-TX-1</t>
  </si>
  <si>
    <t>consumo por obra (uni)</t>
  </si>
  <si>
    <t>DEMOLIÇÕES E RETIRADAS</t>
  </si>
  <si>
    <t>PARA O CAMINHÃO USAR ESTA COMPOSIÇÃO 89266</t>
  </si>
  <si>
    <t xml:space="preserve">Deve ser avalizado sempre a necessidade de carga e descarga de equipamentos </t>
  </si>
  <si>
    <t xml:space="preserve">quantide de viagens </t>
  </si>
  <si>
    <t>distância (km)</t>
  </si>
  <si>
    <t xml:space="preserve">horas trabalhadas </t>
  </si>
  <si>
    <t xml:space="preserve">Este tipo de euqipamento tem sido usado para o transporte vertical de materiais a serem usados na obra </t>
  </si>
  <si>
    <t>tempo de uso (meses)</t>
  </si>
  <si>
    <t>TELHA METÁLICA</t>
  </si>
  <si>
    <t>CP-DEM-2</t>
  </si>
  <si>
    <t>PROPRIO</t>
  </si>
  <si>
    <t>larg(m) ou área (m2)</t>
  </si>
  <si>
    <t>comp(m) ou uni</t>
  </si>
  <si>
    <t xml:space="preserve">quant ou repetições </t>
  </si>
  <si>
    <t>coef de inclinação</t>
  </si>
  <si>
    <t>TELHA DE FIBROCIMENTO  E CERÂMICA MANUAL</t>
  </si>
  <si>
    <t>CP-DEM-1</t>
  </si>
  <si>
    <t>m</t>
  </si>
  <si>
    <t xml:space="preserve">quant de pernos </t>
  </si>
  <si>
    <t>comp(m)</t>
  </si>
  <si>
    <t xml:space="preserve">Considerado a mesma área de cobertura </t>
  </si>
  <si>
    <t>sala 09</t>
  </si>
  <si>
    <t xml:space="preserve">banheiro velho </t>
  </si>
  <si>
    <t>CP-DEM-3</t>
  </si>
  <si>
    <t>esp (m)</t>
  </si>
  <si>
    <t>area de construção dos novos banheiros</t>
  </si>
  <si>
    <t xml:space="preserve">sala extras </t>
  </si>
  <si>
    <t xml:space="preserve">local onde será construido as novas rampas </t>
  </si>
  <si>
    <t xml:space="preserve">concertos </t>
  </si>
  <si>
    <t>alt (m)</t>
  </si>
  <si>
    <t xml:space="preserve"> Janela 4,0x0,40 m</t>
  </si>
  <si>
    <t>J2 - Janela 1,40x1,00</t>
  </si>
  <si>
    <t>J3 - Janela 2,0x1,00</t>
  </si>
  <si>
    <t>J4 - Janela 1,20x0,40</t>
  </si>
  <si>
    <t>J5 - Janela 1,50x1,00</t>
  </si>
  <si>
    <t>65 - Janela 0,60x0,40</t>
  </si>
  <si>
    <t xml:space="preserve">Porta de 80x210cm - todas as salas e banheiros </t>
  </si>
  <si>
    <t>Qt/amb</t>
  </si>
  <si>
    <t xml:space="preserve">todos os aparelhos de banheiros e cozinhas considerando 02 vezes para lavatórios e torneiras </t>
  </si>
  <si>
    <t>comp(m) ou perimetro (m)</t>
  </si>
  <si>
    <t>larg(m) ou altura (m)</t>
  </si>
  <si>
    <t>wc masc.</t>
  </si>
  <si>
    <t>wc fem.</t>
  </si>
  <si>
    <t>piso ( wc e depósito)</t>
  </si>
  <si>
    <t>Geralmente considera-se o dobro da quantidade demolida - devido após a demolição o material praticamente dobra seu volume por aumentar os vazios</t>
  </si>
  <si>
    <t>volumes de demolições e retiradas (m3)</t>
  </si>
  <si>
    <t>empolamenteo p/demolições</t>
  </si>
  <si>
    <t>soma de todos os volumes gereados pelas retiradas e demolições</t>
  </si>
  <si>
    <t xml:space="preserve">Exatamente o volume total da caga x a distancia de transporte </t>
  </si>
  <si>
    <t xml:space="preserve">volume total da carga (m3) </t>
  </si>
  <si>
    <t>DMT 5-10 (km)</t>
  </si>
  <si>
    <t xml:space="preserve">TERRAPLENAGEM </t>
  </si>
  <si>
    <t>CP-TRP-1</t>
  </si>
  <si>
    <t>CJ</t>
  </si>
  <si>
    <t xml:space="preserve">uso por obra </t>
  </si>
  <si>
    <t>larg(m)</t>
  </si>
  <si>
    <t>alt(m)</t>
  </si>
  <si>
    <t>Antes de realizar o aterro compactado, o subleito(solo natural) deve estar limpo e realizar uma regularização com compactação, para que em seguida inicia-se a aplicação do aterro compactado</t>
  </si>
  <si>
    <t>CP-TRP-2</t>
  </si>
  <si>
    <t xml:space="preserve">Calculo por áreas - Larg x As x Empol </t>
  </si>
  <si>
    <t>altura(m)</t>
  </si>
  <si>
    <t>quat ou repetições</t>
  </si>
  <si>
    <t>empolam</t>
  </si>
  <si>
    <t xml:space="preserve">Considerado sempre os volumes escavados do terreno e retirada de vegetação existente </t>
  </si>
  <si>
    <t>volume de bota fora</t>
  </si>
  <si>
    <t>volume escavado (m3)</t>
  </si>
  <si>
    <t>vol camada vegetal retirada (m3)</t>
  </si>
  <si>
    <t xml:space="preserve">Considerado sempre o volume de carga total x o km rodado </t>
  </si>
  <si>
    <t xml:space="preserve">FUNDAÇÕES </t>
  </si>
  <si>
    <t xml:space="preserve">BLOCOS OU SAPATAS </t>
  </si>
  <si>
    <t>PREENCHER O ITEm CONCRETO  E AÇO</t>
  </si>
  <si>
    <t xml:space="preserve">Considerado sempre as dimensões reais do bloco + as aberturas para montagem de forma (folgas) e folga para o lastro de 5cm </t>
  </si>
  <si>
    <t xml:space="preserve">Bloco 01 </t>
  </si>
  <si>
    <t>Bloco 02</t>
  </si>
  <si>
    <t>kg</t>
  </si>
  <si>
    <t>Taxa cálculada kg/m3</t>
  </si>
  <si>
    <t xml:space="preserve">Em casos de não houver o projeto de fundações, para estimar, use esta equação </t>
  </si>
  <si>
    <t>diam Ø (mm)</t>
  </si>
  <si>
    <t>quant uni</t>
  </si>
  <si>
    <t>kg/m</t>
  </si>
  <si>
    <t>comp*2+larg*2 (m)</t>
  </si>
  <si>
    <t xml:space="preserve">Utiliza-se para este item a subtração do volume escavado do volume concretado, onde esta diferença é que será utilizada para o reaterro </t>
  </si>
  <si>
    <t>vollume escavado(m3)</t>
  </si>
  <si>
    <t>volume concretado (m3)</t>
  </si>
  <si>
    <t>Neste caso oconsidera-se exatamente o volume de carga de bota fora, onde o seu cálculo é exatamente o volume de concreto acrescido de empolamento</t>
  </si>
  <si>
    <t>empolamento</t>
  </si>
  <si>
    <t xml:space="preserve">ESTACAS  </t>
  </si>
  <si>
    <t>PREENCHER O ITEN CONCRETO  E AÇO</t>
  </si>
  <si>
    <t xml:space="preserve">Geralmente este item é cotado com o fornecedor porém vamos elaborar uma composição com um caminhão ou carreta em transito </t>
  </si>
  <si>
    <t>comprimento (m)</t>
  </si>
  <si>
    <t>quantidade</t>
  </si>
  <si>
    <t>unid.</t>
  </si>
  <si>
    <t xml:space="preserve">quanti </t>
  </si>
  <si>
    <t>altura do bloco</t>
  </si>
  <si>
    <t>volume</t>
  </si>
  <si>
    <t>Exatamente o volume total da caga x a distancia de transporte</t>
  </si>
  <si>
    <t>ESTACA TIPO BROCA</t>
  </si>
  <si>
    <t>CP-INF-1</t>
  </si>
  <si>
    <t>prof estac</t>
  </si>
  <si>
    <t>diâmetro</t>
  </si>
  <si>
    <t xml:space="preserve">taxa </t>
  </si>
  <si>
    <t xml:space="preserve">SINAPI </t>
  </si>
  <si>
    <t>empola</t>
  </si>
  <si>
    <t>BALDRAMES</t>
  </si>
  <si>
    <t>Algumas vigas possuem trechos, por isso inserir a nomeclatrura do trecho. EX: Nome da viga - trecho 01.....</t>
  </si>
  <si>
    <t>Algumas vigas possuem trechos, por isso inserir a nomeclatrura do trecho 01.....</t>
  </si>
  <si>
    <t xml:space="preserve">paredes verticais a serem construídas </t>
  </si>
  <si>
    <t xml:space="preserve">paredes horizontais a serem construidas </t>
  </si>
  <si>
    <t>repetições</t>
  </si>
  <si>
    <t>volume escavado(m3)</t>
  </si>
  <si>
    <t xml:space="preserve">Verificar sempre esta necessidade, em casos de desniveis externos </t>
  </si>
  <si>
    <t>comp total (m)</t>
  </si>
  <si>
    <t>altura a ser contida (m)</t>
  </si>
  <si>
    <t>espessura</t>
  </si>
  <si>
    <t>Considera-se exatamente a ára de forma da fundação</t>
  </si>
  <si>
    <t>empol</t>
  </si>
  <si>
    <t xml:space="preserve"> </t>
  </si>
  <si>
    <t xml:space="preserve">SUPERESTRUTURA </t>
  </si>
  <si>
    <t>PILARES</t>
  </si>
  <si>
    <t xml:space="preserve">P1 </t>
  </si>
  <si>
    <t>P2</t>
  </si>
  <si>
    <t>P3</t>
  </si>
  <si>
    <t>P4</t>
  </si>
  <si>
    <t xml:space="preserve">VIGAS </t>
  </si>
  <si>
    <t>repetições de vigas</t>
  </si>
  <si>
    <t>quant/viga (uni)</t>
  </si>
  <si>
    <t>L A J E S</t>
  </si>
  <si>
    <t>LAJE 1</t>
  </si>
  <si>
    <t>LAJE 2</t>
  </si>
  <si>
    <t>LAJE 3</t>
  </si>
  <si>
    <t>LAJE 4</t>
  </si>
  <si>
    <t>LAJE 5</t>
  </si>
  <si>
    <t>Armação de laje com aço CA 50 ou 60 diâmetros variados</t>
  </si>
  <si>
    <t xml:space="preserve">Ø do aço </t>
  </si>
  <si>
    <t>Total em kg</t>
  </si>
  <si>
    <t>5</t>
  </si>
  <si>
    <t>Somente para as lajes de área molhada ou descobertas.</t>
  </si>
  <si>
    <t xml:space="preserve">FECHAMENTO EM ALVENÁRIA </t>
  </si>
  <si>
    <t>para porta pcd</t>
  </si>
  <si>
    <t>pé direito (m)</t>
  </si>
  <si>
    <t>vãos nas paredes,portas, janelas, vãos, visores e peles</t>
  </si>
  <si>
    <t>área total de vãos (m2)</t>
  </si>
  <si>
    <t xml:space="preserve">paredes pcd, </t>
  </si>
  <si>
    <t>platibanda</t>
  </si>
  <si>
    <t xml:space="preserve">ESQUADRIAS </t>
  </si>
  <si>
    <t>VERGAS E CONTRA VERGAS</t>
  </si>
  <si>
    <t xml:space="preserve">área de pintura </t>
  </si>
  <si>
    <t>quant</t>
  </si>
  <si>
    <t>CP-ESQ-1</t>
  </si>
  <si>
    <t>PISOS INTERNOS, EXTERNOS E CALÇAMENTOS</t>
  </si>
  <si>
    <t xml:space="preserve">Área de contra-piso de concreto </t>
  </si>
  <si>
    <t>comp (m) ou área(m2)</t>
  </si>
  <si>
    <t xml:space="preserve">larg (m)  </t>
  </si>
  <si>
    <t>áreas que terão paredes demolidas</t>
  </si>
  <si>
    <t>áreas de rasgo para passagem hidraulica</t>
  </si>
  <si>
    <t>reparos externos e arquibancadas</t>
  </si>
  <si>
    <t>perímetro (m)</t>
  </si>
  <si>
    <t>áreas molhadas, com altura de 30 cm do piso acabado</t>
  </si>
  <si>
    <t>RODAPÉ CERÂMICO DE  7 CM</t>
  </si>
  <si>
    <t>35X35</t>
  </si>
  <si>
    <t>45x45</t>
  </si>
  <si>
    <t>60x60</t>
  </si>
  <si>
    <t>quantidade (m²)</t>
  </si>
  <si>
    <t xml:space="preserve">REVESTIMENTOS INTERNOS E EXTERNOS </t>
  </si>
  <si>
    <t xml:space="preserve">vão a descontar </t>
  </si>
  <si>
    <t xml:space="preserve">perimetro (m) </t>
  </si>
  <si>
    <t>altura (m)</t>
  </si>
  <si>
    <t>área total (m2)</t>
  </si>
  <si>
    <t xml:space="preserve">área construída + reparos arquibancada e paredes </t>
  </si>
  <si>
    <t>CP-REV-1</t>
  </si>
  <si>
    <t xml:space="preserve">GRANITOS PARA PEITORIS, SOLEIRAS, DIVISÓRIAS E BANCADAS </t>
  </si>
  <si>
    <t xml:space="preserve">repetições </t>
  </si>
  <si>
    <t>CP-REV-2</t>
  </si>
  <si>
    <t xml:space="preserve">FORROS </t>
  </si>
  <si>
    <t xml:space="preserve">NOME DO COMODO </t>
  </si>
  <si>
    <t>comp (m) ou área (m2)</t>
  </si>
  <si>
    <t xml:space="preserve">larg(m) ou quantidade </t>
  </si>
  <si>
    <t xml:space="preserve">PINTURA INTERNA E EXTERNA </t>
  </si>
  <si>
    <t xml:space="preserve">pilares </t>
  </si>
  <si>
    <t>area face lateral(2x)</t>
  </si>
  <si>
    <t>area face frontal</t>
  </si>
  <si>
    <t>qtidade</t>
  </si>
  <si>
    <t xml:space="preserve">APLICAÇÃO ÁREAS EXTERNAS </t>
  </si>
  <si>
    <t>perimetro (m)</t>
  </si>
  <si>
    <t>altura pé direito (m)</t>
  </si>
  <si>
    <t>paredes novas</t>
  </si>
  <si>
    <t/>
  </si>
  <si>
    <t xml:space="preserve">SOMENTE NAS PARTES INTERNAS </t>
  </si>
  <si>
    <t>PERIMETRO EXTERNO</t>
  </si>
  <si>
    <t>laterais + fundo</t>
  </si>
  <si>
    <t>frente</t>
  </si>
  <si>
    <t xml:space="preserve">PERIMETROS INTERNOS </t>
  </si>
  <si>
    <t>vest masc</t>
  </si>
  <si>
    <t>vest fem</t>
  </si>
  <si>
    <t>teto vestiarios</t>
  </si>
  <si>
    <t>depósito</t>
  </si>
  <si>
    <t>laterais e fundo</t>
  </si>
  <si>
    <t xml:space="preserve">depósito </t>
  </si>
  <si>
    <t>arquibancada</t>
  </si>
  <si>
    <t>parede arq</t>
  </si>
  <si>
    <t>faces</t>
  </si>
  <si>
    <t>pintura de esquadria metalica ( janelas banheiros)</t>
  </si>
  <si>
    <t>portões de acesso</t>
  </si>
  <si>
    <t>ALAMBRADOS</t>
  </si>
  <si>
    <t>PINTURA ALAMBRADO</t>
  </si>
  <si>
    <t xml:space="preserve">INSTALAÇÕES HIDROSSANITÁRIAS  </t>
  </si>
  <si>
    <t xml:space="preserve">INSTALAÇÕES HIDRAULICAS LOUÇAS E METÁIS </t>
  </si>
  <si>
    <t>Registro de esfera</t>
  </si>
  <si>
    <t>3/4"</t>
  </si>
  <si>
    <t>un</t>
  </si>
  <si>
    <t>Colar de tomada em PVC</t>
  </si>
  <si>
    <t>CP-HID-20</t>
  </si>
  <si>
    <t>Joelho 90 soldável c/ rosca</t>
  </si>
  <si>
    <t>CP-HID-1</t>
  </si>
  <si>
    <t>25 mm - 3/4"</t>
  </si>
  <si>
    <t>Adapt sold.curto c/bolsa-rosca p registro</t>
  </si>
  <si>
    <t>Joelho 90º soldável</t>
  </si>
  <si>
    <t>25 mm</t>
  </si>
  <si>
    <t>Ponto alimentação Bebedouro</t>
  </si>
  <si>
    <t>CP-HID-2</t>
  </si>
  <si>
    <t>25mmx 1/2"</t>
  </si>
  <si>
    <t>Bomba de acordo aos cálculos específicos</t>
  </si>
  <si>
    <t>1 CV</t>
  </si>
  <si>
    <t>Mictório de Descarga Descontínua - COM DESCARGA</t>
  </si>
  <si>
    <t>Torneira de lavatório cromada</t>
  </si>
  <si>
    <t>25 mm - 1/2"</t>
  </si>
  <si>
    <t>Vaso Sanitário p/ Válvula de Descarga de 1 1/2"</t>
  </si>
  <si>
    <t>40mm - 1 1/2"</t>
  </si>
  <si>
    <t xml:space="preserve">Lavatório convencional padrão médio </t>
  </si>
  <si>
    <t>Lavatório padrão médio para PCD</t>
  </si>
  <si>
    <t xml:space="preserve">Cuba de louça padrão médio </t>
  </si>
  <si>
    <t xml:space="preserve">Cuba aço inox para pia industrial </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</si>
  <si>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</si>
  <si>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</si>
  <si>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</si>
  <si>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</si>
  <si>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</si>
  <si>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</si>
  <si>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</si>
  <si>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</si>
  <si>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</si>
  <si>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</si>
  <si>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</si>
  <si>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</si>
  <si>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</si>
  <si>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CP-HID-5</t>
  </si>
  <si>
    <t>38 mm</t>
  </si>
  <si>
    <t>Tubo de ligação  latão cromado c/ canopla p/ vaso Sa.</t>
  </si>
  <si>
    <t>CP-HID-6</t>
  </si>
  <si>
    <t>Adapt sold. c/ flange livre p/ cx. d´água</t>
  </si>
  <si>
    <t>20 mm - 1/2"</t>
  </si>
  <si>
    <t>32 mm - 1"</t>
  </si>
  <si>
    <t>40 mm - 1.1/4"</t>
  </si>
  <si>
    <t>50 mm - 1.1/2"</t>
  </si>
  <si>
    <t>60 mm - 2"</t>
  </si>
  <si>
    <t>75 mm - 2.1/2"</t>
  </si>
  <si>
    <t>85 mm - 3"</t>
  </si>
  <si>
    <t>32 mm- 1"</t>
  </si>
  <si>
    <t>Bucha de redução sold. curta</t>
  </si>
  <si>
    <t>CP-HID-7</t>
  </si>
  <si>
    <t>25 mm - 20 mm</t>
  </si>
  <si>
    <t>CP-HID-21</t>
  </si>
  <si>
    <t>32 mm - 25 mm</t>
  </si>
  <si>
    <t>CP-HID-22</t>
  </si>
  <si>
    <t>40 mm - 32 mm</t>
  </si>
  <si>
    <t>CP-HID-23</t>
  </si>
  <si>
    <t>50 mm - 40 mm</t>
  </si>
  <si>
    <t>CP-HID-8</t>
  </si>
  <si>
    <t>60 mm - 50 mm</t>
  </si>
  <si>
    <t>CP-HID-9</t>
  </si>
  <si>
    <t>75 mm - 60 mm</t>
  </si>
  <si>
    <t>CP-HID-25</t>
  </si>
  <si>
    <t>85 mm - 75 mm</t>
  </si>
  <si>
    <t>Bucha de redução sold. longa</t>
  </si>
  <si>
    <t>CP-HID-26</t>
  </si>
  <si>
    <t>32 mm - 20 mm</t>
  </si>
  <si>
    <t>CP-HID-27</t>
  </si>
  <si>
    <t>40 mm - 20 mm</t>
  </si>
  <si>
    <t>CP-HID-28</t>
  </si>
  <si>
    <t>40 mm - 25 mm</t>
  </si>
  <si>
    <t>CP-HID-29</t>
  </si>
  <si>
    <t>50 mm - 20 mm</t>
  </si>
  <si>
    <t>CP-HID-30</t>
  </si>
  <si>
    <t>50 mm- 25 mm</t>
  </si>
  <si>
    <t>CP-HID-31</t>
  </si>
  <si>
    <t>50 mm - 32 mm</t>
  </si>
  <si>
    <t>CP-HID-10</t>
  </si>
  <si>
    <t>60 mm - 25 mm</t>
  </si>
  <si>
    <t>CP-HID-11</t>
  </si>
  <si>
    <t>60 mm - 32mm</t>
  </si>
  <si>
    <t>CP-HID-32</t>
  </si>
  <si>
    <t>60 mm - 40 mm</t>
  </si>
  <si>
    <t>CP-HID-12</t>
  </si>
  <si>
    <t>60 mm- 50mm</t>
  </si>
  <si>
    <t>CP-HID-33</t>
  </si>
  <si>
    <t>75 mm - 50 mm</t>
  </si>
  <si>
    <t>20 mm</t>
  </si>
  <si>
    <t>32 mm</t>
  </si>
  <si>
    <t>40 mm</t>
  </si>
  <si>
    <t>50 mm</t>
  </si>
  <si>
    <t>60 mm</t>
  </si>
  <si>
    <t>75 mm</t>
  </si>
  <si>
    <t>Joelho de redução 90 soldável</t>
  </si>
  <si>
    <t>CP-HID-13</t>
  </si>
  <si>
    <t>CP-HID-14</t>
  </si>
  <si>
    <t>Luva de redução soldável</t>
  </si>
  <si>
    <t>Luva soldável</t>
  </si>
  <si>
    <t>Tubos</t>
  </si>
  <si>
    <t>Tê 90 soldável</t>
  </si>
  <si>
    <t>Tê de redução 90 soldável</t>
  </si>
  <si>
    <t>CP-HID-15</t>
  </si>
  <si>
    <t>Joelho 90º soldável com  bucha de latão</t>
  </si>
  <si>
    <t>Joelho de redução 90º soldável com bucha de latão</t>
  </si>
  <si>
    <t>25 mm- 1/2"</t>
  </si>
  <si>
    <t>Tê red.90 sold c/ bucha latão B central</t>
  </si>
  <si>
    <t>25 mm -1/2"</t>
  </si>
  <si>
    <t>Espelho</t>
  </si>
  <si>
    <t xml:space="preserve">Barras de apoio 90CM - RETA </t>
  </si>
  <si>
    <t>CP-HID-17</t>
  </si>
  <si>
    <t>Barras de apoio PARA LAVATÓRIO - 2 UNI</t>
  </si>
  <si>
    <t>CP-HID-18</t>
  </si>
  <si>
    <t>Reservatório metálico - Tipo taça com capacidade de 15000L</t>
  </si>
  <si>
    <t>CP-HID-19</t>
  </si>
  <si>
    <t xml:space="preserve">Reservatório metálico inferior - Ø3,00m </t>
  </si>
  <si>
    <t xml:space="preserve">INSTALAÇÕES SANITÁRIAS </t>
  </si>
  <si>
    <t>Caixa de inspeção esgoto simples</t>
  </si>
  <si>
    <t>CE- 60x60 cm</t>
  </si>
  <si>
    <t>Caixa sifonada</t>
  </si>
  <si>
    <t>100x100x50R</t>
  </si>
  <si>
    <t>CP-SAN-1</t>
  </si>
  <si>
    <t>150x150x50R</t>
  </si>
  <si>
    <t>Sifão de copo p/ pia e lavatório</t>
  </si>
  <si>
    <t>1.1/4" - 1.1/2"</t>
  </si>
  <si>
    <t>Sifão flexível p/ Mictório</t>
  </si>
  <si>
    <t>1" - 1.1/2"</t>
  </si>
  <si>
    <t>Válvula p/ lavatório e tanque</t>
  </si>
  <si>
    <t>1"</t>
  </si>
  <si>
    <t>Curva 90 curta</t>
  </si>
  <si>
    <t>100 mm</t>
  </si>
  <si>
    <t>Joelho 45</t>
  </si>
  <si>
    <t>Joelho 90</t>
  </si>
  <si>
    <t>Junção simples</t>
  </si>
  <si>
    <t>CP-SAN-2</t>
  </si>
  <si>
    <t>100 mm - 50 mm</t>
  </si>
  <si>
    <t>100 mm- 100 mm</t>
  </si>
  <si>
    <t>50 mm - 50 mm</t>
  </si>
  <si>
    <t>40 mm - 40 mm</t>
  </si>
  <si>
    <t>Tubo rígido c/ ponta lisa</t>
  </si>
  <si>
    <t xml:space="preserve">50 mm </t>
  </si>
  <si>
    <t xml:space="preserve">150 mm </t>
  </si>
  <si>
    <t>Curva 45 longa</t>
  </si>
  <si>
    <t>CP-SAN-3</t>
  </si>
  <si>
    <t>CP-SAN-4</t>
  </si>
  <si>
    <t>Redução excêntrica</t>
  </si>
  <si>
    <t>CP-SAN-5</t>
  </si>
  <si>
    <t>Tê sanitário</t>
  </si>
  <si>
    <t>50 mm -50 mm</t>
  </si>
  <si>
    <t>CP-SAN-6</t>
  </si>
  <si>
    <t>TANQUE SEPTICO PRISMATICO: (1,95X3,80)M;  PROFUNDIDADE: (2,80)M ;TAMPA DE CONCRETO</t>
  </si>
  <si>
    <t>CP-SAN-7</t>
  </si>
  <si>
    <t>FILTRO ANAEROBIO ALTURA DO LEITO: 1,2M; LARGURA: 4,2; TAMPA DE CONCRETO, ALTURA DO VÃO LIVRE: 0,30 M</t>
  </si>
  <si>
    <t>CP-SAN-8</t>
  </si>
  <si>
    <t>NUMERO DE SUMIDOUROS: 01; DIAMETRO: 4,00 M; ALTURA DO SUMIDOURO: 2,5M; ALTURA DA CAMDA DE BRITA: 0,30M.</t>
  </si>
  <si>
    <t>INSTALAÇÕES DE GÁS</t>
  </si>
  <si>
    <t>CP-GAS-1</t>
  </si>
  <si>
    <t>CP-GAS-2</t>
  </si>
  <si>
    <t>CP-GAS-3</t>
  </si>
  <si>
    <t>CP-GAS-5</t>
  </si>
  <si>
    <t>CP-GAS-6</t>
  </si>
  <si>
    <t>CP-GAS-7</t>
  </si>
  <si>
    <t>CP-GAS-8</t>
  </si>
  <si>
    <t>CP-GAS-9</t>
  </si>
  <si>
    <t xml:space="preserve">INSTALAÇÕES ELÉTRICAS </t>
  </si>
  <si>
    <t>Elétrica - Acessórios p/ eletrodutos</t>
  </si>
  <si>
    <t>Arruela zamak</t>
  </si>
  <si>
    <t>CP-ELE-1</t>
  </si>
  <si>
    <t>CP-ELE-2</t>
  </si>
  <si>
    <t>Braçadeira de aço galv. bipartida</t>
  </si>
  <si>
    <t>Bucha zamak</t>
  </si>
  <si>
    <t>CP-ELE-4</t>
  </si>
  <si>
    <t>CP-ELE-5</t>
  </si>
  <si>
    <t>Bujão de aço galvanizado</t>
  </si>
  <si>
    <t>Caixa PVC</t>
  </si>
  <si>
    <t>4x2" - MÉDIA</t>
  </si>
  <si>
    <t>4x2" - BAIXA</t>
  </si>
  <si>
    <t>4x4" - MÉDIA</t>
  </si>
  <si>
    <t>Caixa PVC octogonal</t>
  </si>
  <si>
    <t>3x3"</t>
  </si>
  <si>
    <t>Curva 180º PVC rosca</t>
  </si>
  <si>
    <t>CP-ELE-7</t>
  </si>
  <si>
    <t>Curva 90º PVC longa rosca</t>
  </si>
  <si>
    <t>CP-ELE-8</t>
  </si>
  <si>
    <t>CP-ELE-9</t>
  </si>
  <si>
    <t>Luva PVC rosca</t>
  </si>
  <si>
    <t>Luva aço galvan. leve</t>
  </si>
  <si>
    <t>CP-ELE-10</t>
  </si>
  <si>
    <t>Elétrica - Acessórios uso geral</t>
  </si>
  <si>
    <t>Fita isolante autofusão</t>
  </si>
  <si>
    <t>2 x 20m</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</si>
  <si>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</si>
  <si>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</si>
  <si>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</si>
  <si>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</si>
  <si>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</si>
  <si>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</si>
  <si>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</si>
  <si>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</si>
  <si>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</si>
  <si>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</si>
  <si>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</si>
  <si>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</si>
  <si>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</si>
  <si>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30x30x40 cm</t>
  </si>
  <si>
    <t>Placa 2"x4" - ventilador teto</t>
  </si>
  <si>
    <t>CP-ELE-12</t>
  </si>
  <si>
    <t>Liga/Desliga</t>
  </si>
  <si>
    <t>Placa 2x4"</t>
  </si>
  <si>
    <t>Interruptor simples - 2 teclas</t>
  </si>
  <si>
    <t>Interruptor simples - 1 tecla</t>
  </si>
  <si>
    <t>Placa p/ 2 funções redondas</t>
  </si>
  <si>
    <t>S/ placa</t>
  </si>
  <si>
    <t>Interruptor 1 tecla simples</t>
  </si>
  <si>
    <t>TOMADA</t>
  </si>
  <si>
    <t>Tomada média 1 modulo 2P+T 10A</t>
  </si>
  <si>
    <t>Tomada média 1 modulo 2P+T 20A</t>
  </si>
  <si>
    <t>Tomada média 2 modulos 2P+T - 10A</t>
  </si>
  <si>
    <t>Tomada média 2 modulos 2P+T - 20A</t>
  </si>
  <si>
    <t>Elétrica - Dispositivo Elétrico - sobrepor</t>
  </si>
  <si>
    <t>Ventilador de teto</t>
  </si>
  <si>
    <t>CP-ELE-13</t>
  </si>
  <si>
    <t>Ventilador simples</t>
  </si>
  <si>
    <t>Elétrica - Dispositivo de Proteção</t>
  </si>
  <si>
    <t>Disjuntor Monopolar Termomagnético - norma DIN</t>
  </si>
  <si>
    <t>10A</t>
  </si>
  <si>
    <t>16 A</t>
  </si>
  <si>
    <t>20 A</t>
  </si>
  <si>
    <t>25 A</t>
  </si>
  <si>
    <t>Disjuntor Bipolar Termomagnético - norma DIN</t>
  </si>
  <si>
    <t>10 A</t>
  </si>
  <si>
    <t>32 A</t>
  </si>
  <si>
    <t>50 A</t>
  </si>
  <si>
    <t>Disjuntor Tripolar termomagnético - norma DIN</t>
  </si>
  <si>
    <t>16A</t>
  </si>
  <si>
    <t>20A</t>
  </si>
  <si>
    <t>25A</t>
  </si>
  <si>
    <t>32A</t>
  </si>
  <si>
    <t>40A</t>
  </si>
  <si>
    <t>50A</t>
  </si>
  <si>
    <t>60A - 100A  NEMA</t>
  </si>
  <si>
    <t>125A - 150A - NEMA</t>
  </si>
  <si>
    <t>225A -  CAIXA MONTADA</t>
  </si>
  <si>
    <t>Dispositivo de proteção contra surto</t>
  </si>
  <si>
    <t>CP-ELE-14</t>
  </si>
  <si>
    <t>175 V - 40 KA</t>
  </si>
  <si>
    <t>Elétrica - Eletroduto PVC flexível</t>
  </si>
  <si>
    <t>Eletroduto leve</t>
  </si>
  <si>
    <t>Eletroduto pesado</t>
  </si>
  <si>
    <t>CP-ELE-15</t>
  </si>
  <si>
    <t>CP-ELE-16</t>
  </si>
  <si>
    <t>CP-ELE-17</t>
  </si>
  <si>
    <t>3"</t>
  </si>
  <si>
    <t>CP-ELE-18</t>
  </si>
  <si>
    <t>4"</t>
  </si>
  <si>
    <t>Eletroduto PVC rígido roscavel</t>
  </si>
  <si>
    <t>Elétrica - Luminária e acessórios</t>
  </si>
  <si>
    <t>Luminária p/ alta pressão</t>
  </si>
  <si>
    <t>400 W</t>
  </si>
  <si>
    <t>Reator eletromagnético p/ vapor de mercúrio 400 W</t>
  </si>
  <si>
    <t>Luminária sobrepor p/ fluoresc. circular</t>
  </si>
  <si>
    <t>45 W</t>
  </si>
  <si>
    <t>Elétrica - Material p/ entrada serviço</t>
  </si>
  <si>
    <t>Caixa de passagem concreto/alvenaria</t>
  </si>
  <si>
    <t>40x40x500cm</t>
  </si>
  <si>
    <t>60x60x70cm</t>
  </si>
  <si>
    <t>Caixa inspeção Circular</t>
  </si>
  <si>
    <t>CP-ELE-20</t>
  </si>
  <si>
    <t>30 cm</t>
  </si>
  <si>
    <t>Haste de aterramento aço/cobre</t>
  </si>
  <si>
    <t>D=15mm, comprimento 2,4m</t>
  </si>
  <si>
    <t>Isolador roldana 600V</t>
  </si>
  <si>
    <t>CP-ELE-21</t>
  </si>
  <si>
    <t>Porcelana vidrada</t>
  </si>
  <si>
    <t>Tubo aço galv. vara 6,0m</t>
  </si>
  <si>
    <t>CP-ELE-22</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</si>
  <si>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</si>
  <si>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</si>
  <si>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</si>
  <si>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</si>
  <si>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</si>
  <si>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</si>
  <si>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</si>
  <si>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CP-ELE-23</t>
  </si>
  <si>
    <t>Cap. 12 disj. unip.</t>
  </si>
  <si>
    <t>INSTALAÇÃO DE POSTO DE TRANSFORMAÇÃO 13,8 KVA</t>
  </si>
  <si>
    <t>CP-PTR-1</t>
  </si>
  <si>
    <t>CP-PTR-2</t>
  </si>
  <si>
    <t>CP-PTR-3</t>
  </si>
  <si>
    <t>CP-PTR-4</t>
  </si>
  <si>
    <t>CP-PTR-5</t>
  </si>
  <si>
    <t>CP-PTR-6</t>
  </si>
  <si>
    <t>CP-PTR-7</t>
  </si>
  <si>
    <t>CP-PTR-8</t>
  </si>
  <si>
    <t>CP-PTR-9</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</si>
  <si>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</si>
  <si>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</si>
  <si>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</si>
  <si>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</si>
  <si>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</si>
  <si>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</si>
  <si>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</si>
  <si>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</si>
  <si>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</si>
  <si>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</si>
  <si>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</si>
  <si>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</si>
  <si>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</si>
  <si>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</si>
  <si>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</si>
  <si>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</si>
  <si>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</si>
  <si>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</si>
  <si>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</si>
  <si>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</si>
  <si>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</si>
  <si>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</si>
  <si>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</si>
  <si>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</si>
  <si>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</si>
  <si>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</si>
  <si>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</si>
  <si>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</si>
  <si>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</si>
  <si>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</si>
  <si>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</si>
  <si>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</si>
  <si>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</si>
  <si>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</si>
  <si>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</si>
  <si>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</si>
  <si>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</si>
  <si>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</si>
  <si>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</si>
  <si>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</si>
  <si>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</si>
  <si>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 xml:space="preserve">SISTEMA DE PROTEÇÃO CONTRA INCENDIO E DESCARGAS ATIMOSFÉRICAS </t>
  </si>
  <si>
    <t>CP-ELE-25</t>
  </si>
  <si>
    <t>CP-ELE-24</t>
  </si>
  <si>
    <t xml:space="preserve">REFORMA NA QUADRA EXISTENTE </t>
  </si>
  <si>
    <t xml:space="preserve">Área da quadra </t>
  </si>
  <si>
    <t>CONSTRUÇÃO DE BASE PARA CASTELO D'AGUA</t>
  </si>
  <si>
    <t xml:space="preserve">ESTACAS TIPO BROCA </t>
  </si>
  <si>
    <t>quantidae</t>
  </si>
  <si>
    <t>profundidade</t>
  </si>
  <si>
    <t>QT DE ESTACAS</t>
  </si>
  <si>
    <t xml:space="preserve">DMT </t>
  </si>
  <si>
    <t xml:space="preserve">VOLUME </t>
  </si>
  <si>
    <t xml:space="preserve">BLOCO DE CONCRETO ARMADO </t>
  </si>
  <si>
    <t>CONSTRUÇÃO DE BASE TIPO RADIER PARA RESERVATÓRIO INFERIOR</t>
  </si>
  <si>
    <t xml:space="preserve">Radier </t>
  </si>
  <si>
    <t>GUARDA CORPO E CORRIMÃO</t>
  </si>
  <si>
    <t xml:space="preserve">RAMPA FRONTAL </t>
  </si>
  <si>
    <t xml:space="preserve">RAMPAS </t>
  </si>
  <si>
    <t xml:space="preserve">PLACA DE INAUGURAÇÃO </t>
  </si>
  <si>
    <t xml:space="preserve">LIMPEZA DE OBRA </t>
  </si>
  <si>
    <t>COMP</t>
  </si>
  <si>
    <t>LARG</t>
  </si>
  <si>
    <t>unidade</t>
  </si>
  <si>
    <t>OBRA: REFORMA E REVITALIZAÇÃO DO GINÁSIO ABDÃO PROFETA</t>
  </si>
  <si>
    <t>LOCAL: JARDIM GLÓRIA EM VÁRZEA GRANDE - MT</t>
  </si>
  <si>
    <t>ENDEREÇO: Rua Iara com a Rua Comendador henrique Santos CEP 78141-062</t>
  </si>
  <si>
    <r>
      <t>MUNICÍPIO:</t>
    </r>
    <r>
      <rPr>
        <sz val="11"/>
        <rFont val="Arial"/>
        <family val="2"/>
      </rPr>
      <t xml:space="preserve"> VÁRZEA GRANDE - MT</t>
    </r>
  </si>
  <si>
    <r>
      <t xml:space="preserve">DATA BASE: </t>
    </r>
    <r>
      <rPr>
        <sz val="11"/>
        <rFont val="Arial"/>
        <family val="2"/>
      </rPr>
      <t xml:space="preserve">SINAPI MAIO - COM DESONERAÇÃO / 2018 - </t>
    </r>
    <r>
      <rPr>
        <b/>
        <sz val="11"/>
        <rFont val="Arial"/>
        <family val="2"/>
      </rPr>
      <t>BDI - 28,24%</t>
    </r>
  </si>
  <si>
    <t>PLANILHA ORÇAMENTÁRIA</t>
  </si>
  <si>
    <t>FONTE</t>
  </si>
  <si>
    <t>ESPECIFICAÇÃO</t>
  </si>
  <si>
    <t>UNID.</t>
  </si>
  <si>
    <t>QUANT.</t>
  </si>
  <si>
    <t>P. UNIT. SEM BDI (R$)</t>
  </si>
  <si>
    <t>P.UNI.COM BDI(R$)</t>
  </si>
  <si>
    <t>P. TOTAL SEM BDI (R$)</t>
  </si>
  <si>
    <t>P. TOTAL COM BDI (R$)</t>
  </si>
  <si>
    <t>1.0</t>
  </si>
  <si>
    <t>1.1</t>
  </si>
  <si>
    <t>1.2</t>
  </si>
  <si>
    <t>1.3</t>
  </si>
  <si>
    <t xml:space="preserve">TOTAL DO ITEM </t>
  </si>
  <si>
    <t>2.0</t>
  </si>
  <si>
    <t>2.1</t>
  </si>
  <si>
    <t>2.2</t>
  </si>
  <si>
    <t>2.3</t>
  </si>
  <si>
    <t>2.4</t>
  </si>
  <si>
    <t>2.5</t>
  </si>
  <si>
    <t>3.0</t>
  </si>
  <si>
    <t>3.1</t>
  </si>
  <si>
    <t>3.2</t>
  </si>
  <si>
    <t>3.3</t>
  </si>
  <si>
    <t>3.4</t>
  </si>
  <si>
    <t>3.5</t>
  </si>
  <si>
    <t>3.6</t>
  </si>
  <si>
    <t>3.7</t>
  </si>
  <si>
    <t>4.0</t>
  </si>
  <si>
    <t>4.1</t>
  </si>
  <si>
    <t>4.2</t>
  </si>
  <si>
    <t>TOTAL DO ITEM</t>
  </si>
  <si>
    <t>5.0</t>
  </si>
  <si>
    <t>5.1</t>
  </si>
  <si>
    <t>5.2</t>
  </si>
  <si>
    <t>5.3</t>
  </si>
  <si>
    <t>5.4</t>
  </si>
  <si>
    <t>5.5</t>
  </si>
  <si>
    <t>5.6</t>
  </si>
  <si>
    <t>5.7</t>
  </si>
  <si>
    <t>5.8</t>
  </si>
  <si>
    <t>5.9</t>
  </si>
  <si>
    <t>6.0</t>
  </si>
  <si>
    <t>6.1</t>
  </si>
  <si>
    <t>6.2</t>
  </si>
  <si>
    <t>6.3</t>
  </si>
  <si>
    <t>6.4</t>
  </si>
  <si>
    <t>6.5</t>
  </si>
  <si>
    <t>7.0</t>
  </si>
  <si>
    <t>7.1</t>
  </si>
  <si>
    <t>7.2</t>
  </si>
  <si>
    <t>7.3</t>
  </si>
  <si>
    <t>8.0</t>
  </si>
  <si>
    <t>8.1</t>
  </si>
  <si>
    <t>9.0</t>
  </si>
  <si>
    <t>9.1</t>
  </si>
  <si>
    <t>9.2</t>
  </si>
  <si>
    <t>9.3</t>
  </si>
  <si>
    <t>9.4</t>
  </si>
  <si>
    <t>9.5</t>
  </si>
  <si>
    <t>10.0</t>
  </si>
  <si>
    <t>10.1</t>
  </si>
  <si>
    <t>INSTALAÇÕES AGUA FRIA - LOUÇAS E METAIS</t>
  </si>
  <si>
    <t>10.1.1</t>
  </si>
  <si>
    <t>10.1.2</t>
  </si>
  <si>
    <t>10.1.3</t>
  </si>
  <si>
    <t>10.1.4</t>
  </si>
  <si>
    <t>10.1.5</t>
  </si>
  <si>
    <t>10.1.6</t>
  </si>
  <si>
    <t>10.1.7</t>
  </si>
  <si>
    <t>10.1.8</t>
  </si>
  <si>
    <t>10.1.9</t>
  </si>
  <si>
    <t>10.1.10</t>
  </si>
  <si>
    <t>10.1.11</t>
  </si>
  <si>
    <t>10.1.12</t>
  </si>
  <si>
    <t>10.2</t>
  </si>
  <si>
    <t>INSTALAÇÕES SANITÁRIAS</t>
  </si>
  <si>
    <t>10.2.1</t>
  </si>
  <si>
    <t>10.2.2</t>
  </si>
  <si>
    <t>10.2.3</t>
  </si>
  <si>
    <t>10.2.4</t>
  </si>
  <si>
    <t>10.2.5</t>
  </si>
  <si>
    <t>10.2.6</t>
  </si>
  <si>
    <t>10.2.7</t>
  </si>
  <si>
    <t>10.2.8</t>
  </si>
  <si>
    <t>10.2.9</t>
  </si>
  <si>
    <t>SUBTOTAL</t>
  </si>
  <si>
    <t>11.0</t>
  </si>
  <si>
    <t>11.1</t>
  </si>
  <si>
    <t>11.2</t>
  </si>
  <si>
    <t>11.3</t>
  </si>
  <si>
    <t>11.4</t>
  </si>
  <si>
    <t>11.5</t>
  </si>
  <si>
    <t>11.6</t>
  </si>
  <si>
    <t>11.7</t>
  </si>
  <si>
    <t>11.8</t>
  </si>
  <si>
    <t>11.9</t>
  </si>
  <si>
    <t>11.10</t>
  </si>
  <si>
    <t>11.11</t>
  </si>
  <si>
    <t>11.12</t>
  </si>
  <si>
    <t>11.13</t>
  </si>
  <si>
    <t>11.14</t>
  </si>
  <si>
    <t>11.15</t>
  </si>
  <si>
    <t>11.16</t>
  </si>
  <si>
    <t>12.0</t>
  </si>
  <si>
    <t>12.1</t>
  </si>
  <si>
    <t>12.1.1</t>
  </si>
  <si>
    <t>12.1.2</t>
  </si>
  <si>
    <t>12.1.3</t>
  </si>
  <si>
    <t>12.1.4</t>
  </si>
  <si>
    <t>12.1.5</t>
  </si>
  <si>
    <t>12.1.6</t>
  </si>
  <si>
    <t>12.1.7</t>
  </si>
  <si>
    <t>12.1.8</t>
  </si>
  <si>
    <t>12.1.9</t>
  </si>
  <si>
    <t>12.1.10</t>
  </si>
  <si>
    <t>13.0</t>
  </si>
  <si>
    <t>PLACA DE INAUGURAÇÃO</t>
  </si>
  <si>
    <t>13.1</t>
  </si>
  <si>
    <t>14.0</t>
  </si>
  <si>
    <t>14.1</t>
  </si>
  <si>
    <t xml:space="preserve">  VALOR TOTAL DA OBRA SEM BDI</t>
  </si>
  <si>
    <t xml:space="preserve">  VALOR TOTAL DA OBRA COM BDI</t>
  </si>
  <si>
    <t>CRONOGRAMA FÍSICO-FINANCEIRO</t>
  </si>
  <si>
    <t>PERÍODO DE EXECUÇÃO DA OBRA</t>
  </si>
  <si>
    <t>mês 01</t>
  </si>
  <si>
    <t>mês 02</t>
  </si>
  <si>
    <t>TOTAL ACUMULADO MENSAL</t>
  </si>
  <si>
    <t>PORCENTAGEM PREVISTA</t>
  </si>
  <si>
    <t>VALOR TOTAL ACUMULADO SEM BDI</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</si>
  <si>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</si>
  <si>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</si>
  <si>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</si>
  <si>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</si>
  <si>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</si>
  <si>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</si>
  <si>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</si>
  <si>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</si>
  <si>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</si>
  <si>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</si>
  <si>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</si>
  <si>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</si>
  <si>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</si>
  <si>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</si>
  <si>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</si>
  <si>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</si>
  <si>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</si>
  <si>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</si>
  <si>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</si>
  <si>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r>
      <t xml:space="preserve">ISS - </t>
    </r>
    <r>
      <rPr>
        <sz val="12"/>
        <color rgb="FF000000"/>
        <rFont val="Arial Narrow"/>
        <family val="2"/>
      </rPr>
      <t>(ISS% CONSIDERANDO 40% DE MATRIAL) - LEI do Múnicipio da Execução da Obra</t>
    </r>
  </si>
  <si>
    <t>C2</t>
  </si>
  <si>
    <t>%MÃO DE OBRA</t>
  </si>
  <si>
    <t>C3</t>
  </si>
  <si>
    <t>ISS DO MUNICÍPIO (Verificar la LEI do Múnicipio da Execução da Obra)</t>
  </si>
  <si>
    <t>C4</t>
  </si>
  <si>
    <t>SUBTOTAL ISS (C2 X C3) =</t>
  </si>
  <si>
    <t>C5</t>
  </si>
  <si>
    <t>PIS</t>
  </si>
  <si>
    <t>C6</t>
  </si>
  <si>
    <t>COFINS</t>
  </si>
  <si>
    <t>C7</t>
  </si>
  <si>
    <t>CPRB</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</si>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</sst>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 #,##0.00_);_(* \(#,##0.00\);_(* &quot;-&quot;??_);_(@_)"/>
    <numFmt numFmtId="165" formatCode="_(&quot;R$&quot;* #,##0.00_);_(&quot;R$&quot;* \(#,##0.00\);_(&quot;R$&quot;*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s>
  <fonts count="90">
    <font>
      <sz val="10"/>
      <name val="Arial"/>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b/>
      <sz val="10"/>
      <color indexed="34"/>
      <name val="Arial"/>
      <family val="2"/>
    </font>
    <font>
      <sz val="10"/>
      <color indexed="36"/>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10"/>
      <name val="Courier New"/>
      <family val="3"/>
    </font>
    <font>
      <sz val="9"/>
      <color indexed="81"/>
      <name val="Tahoma"/>
      <family val="2"/>
    </font>
    <font>
      <b/>
      <sz val="14"/>
      <name val="Calibri"/>
      <family val="2"/>
      <scheme val="minor"/>
    </font>
    <font>
      <b/>
      <sz val="10"/>
      <color indexed="81"/>
      <name val="Tahoma"/>
      <family val="2"/>
    </font>
    <font>
      <b/>
      <u/>
      <sz val="10"/>
      <color rgb="FFFF0000"/>
      <name val="Arial"/>
      <family val="2"/>
    </font>
    <font>
      <sz val="9"/>
      <color rgb="FFFF0000"/>
      <name val="Calibri"/>
      <family val="2"/>
    </font>
    <font>
      <u/>
      <sz val="10"/>
      <color rgb="FFFF0000"/>
      <name val="Arial"/>
      <family val="2"/>
    </font>
    <font>
      <sz val="10"/>
      <name val="Arial"/>
      <family val="2"/>
    </font>
    <font>
      <b/>
      <sz val="11"/>
      <color theme="1"/>
      <name val="Calibri"/>
      <family val="2"/>
      <scheme val="minor"/>
    </font>
  </fonts>
  <fills count="4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49"/>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B0F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107">
    <xf numFmtId="0" fontId="0" fillId="0" borderId="0"/>
    <xf numFmtId="0" fontId="4" fillId="2" borderId="0" applyNumberFormat="0" applyFont="0" applyFill="0" applyProtection="0"/>
    <xf numFmtId="0" fontId="3" fillId="8" borderId="0" applyNumberFormat="0" applyBorder="0" applyAlignment="0" applyProtection="0"/>
    <xf numFmtId="0" fontId="4" fillId="3" borderId="0" applyNumberFormat="0" applyFont="0" applyFill="0" applyProtection="0"/>
    <xf numFmtId="0" fontId="3" fillId="9" borderId="0" applyNumberFormat="0" applyBorder="0" applyAlignment="0" applyProtection="0"/>
    <xf numFmtId="0" fontId="4" fillId="4"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7" borderId="0" applyNumberFormat="0" applyBorder="0" applyAlignment="0" applyProtection="0"/>
    <xf numFmtId="0" fontId="4" fillId="4" borderId="0" applyNumberFormat="0" applyFont="0" applyFill="0" applyProtection="0"/>
    <xf numFmtId="0" fontId="3" fillId="6" borderId="0" applyNumberFormat="0" applyBorder="0" applyAlignment="0" applyProtection="0"/>
    <xf numFmtId="0" fontId="4" fillId="3" borderId="0" applyNumberFormat="0" applyFont="0" applyFill="0" applyProtection="0"/>
    <xf numFmtId="0" fontId="3" fillId="10"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9" borderId="0" applyNumberFormat="0" applyFont="0" applyFill="0" applyProtection="0"/>
    <xf numFmtId="0" fontId="3" fillId="9" borderId="0" applyNumberFormat="0" applyBorder="0" applyAlignment="0" applyProtection="0"/>
    <xf numFmtId="0" fontId="4" fillId="12" borderId="0" applyNumberFormat="0" applyFont="0" applyFill="0" applyProtection="0"/>
    <xf numFmtId="0" fontId="3" fillId="13" borderId="0" applyNumberFormat="0" applyBorder="0" applyAlignment="0" applyProtection="0"/>
    <xf numFmtId="0" fontId="4" fillId="2" borderId="0" applyNumberFormat="0" applyFont="0" applyFill="0" applyProtection="0"/>
    <xf numFmtId="0" fontId="3" fillId="3" borderId="0" applyNumberFormat="0" applyBorder="0" applyAlignment="0" applyProtection="0"/>
    <xf numFmtId="0" fontId="4" fillId="2" borderId="0" applyNumberFormat="0" applyFont="0" applyFill="0" applyProtection="0"/>
    <xf numFmtId="0" fontId="3" fillId="6" borderId="0" applyNumberFormat="0" applyBorder="0" applyAlignment="0" applyProtection="0"/>
    <xf numFmtId="0" fontId="4" fillId="14" borderId="0" applyNumberFormat="0" applyFont="0" applyFill="0" applyProtection="0"/>
    <xf numFmtId="0" fontId="3" fillId="10" borderId="0" applyNumberFormat="0" applyBorder="0" applyAlignment="0" applyProtection="0"/>
    <xf numFmtId="0" fontId="5" fillId="15" borderId="0" applyNumberFormat="0" applyFont="0" applyFill="0" applyProtection="0"/>
    <xf numFmtId="0" fontId="28" fillId="6" borderId="0" applyNumberFormat="0" applyBorder="0" applyAlignment="0" applyProtection="0"/>
    <xf numFmtId="0" fontId="5" fillId="9" borderId="0" applyNumberFormat="0" applyFont="0" applyFill="0" applyProtection="0"/>
    <xf numFmtId="0" fontId="28" fillId="17" borderId="0" applyNumberFormat="0" applyBorder="0" applyAlignment="0" applyProtection="0"/>
    <xf numFmtId="0" fontId="5" fillId="12" borderId="0" applyNumberFormat="0" applyFont="0" applyFill="0" applyProtection="0"/>
    <xf numFmtId="0" fontId="28" fillId="11" borderId="0" applyNumberFormat="0" applyBorder="0" applyAlignment="0" applyProtection="0"/>
    <xf numFmtId="0" fontId="5" fillId="18" borderId="0" applyNumberFormat="0" applyFont="0" applyFill="0" applyProtection="0"/>
    <xf numFmtId="0" fontId="28" fillId="3" borderId="0" applyNumberFormat="0" applyBorder="0" applyAlignment="0" applyProtection="0"/>
    <xf numFmtId="0" fontId="5" fillId="16" borderId="0" applyNumberFormat="0" applyFont="0" applyFill="0" applyProtection="0"/>
    <xf numFmtId="0" fontId="28" fillId="6" borderId="0" applyNumberFormat="0" applyBorder="0" applyAlignment="0" applyProtection="0"/>
    <xf numFmtId="0" fontId="5" fillId="14" borderId="0" applyNumberFormat="0" applyFont="0" applyFill="0" applyProtection="0"/>
    <xf numFmtId="0" fontId="28" fillId="9" borderId="0" applyNumberFormat="0" applyBorder="0" applyAlignment="0" applyProtection="0"/>
    <xf numFmtId="0" fontId="32" fillId="6" borderId="0" applyNumberFormat="0" applyBorder="0" applyAlignment="0" applyProtection="0"/>
    <xf numFmtId="0" fontId="6" fillId="21" borderId="1" applyNumberFormat="0" applyFont="0" applyProtection="0"/>
    <xf numFmtId="0" fontId="39" fillId="22" borderId="1" applyNumberFormat="0" applyAlignment="0" applyProtection="0"/>
    <xf numFmtId="0" fontId="30" fillId="23" borderId="2" applyNumberFormat="0" applyAlignment="0" applyProtection="0"/>
    <xf numFmtId="0" fontId="38" fillId="0" borderId="3" applyNumberFormat="0" applyFill="0" applyAlignment="0" applyProtection="0"/>
    <xf numFmtId="0" fontId="30" fillId="23" borderId="2" applyNumberFormat="0" applyAlignment="0" applyProtection="0"/>
    <xf numFmtId="3" fontId="4" fillId="0" borderId="0" applyFont="0" applyFill="0" applyBorder="0" applyAlignment="0" applyProtection="0"/>
    <xf numFmtId="3" fontId="4" fillId="0" borderId="0" applyFont="0" applyFill="0" applyBorder="0" applyAlignment="0" applyProtection="0"/>
    <xf numFmtId="0" fontId="5" fillId="19" borderId="0" applyNumberFormat="0" applyFont="0" applyFill="0" applyProtection="0"/>
    <xf numFmtId="0" fontId="28" fillId="24" borderId="0" applyNumberFormat="0" applyBorder="0" applyAlignment="0" applyProtection="0"/>
    <xf numFmtId="0" fontId="5" fillId="25" borderId="0" applyNumberFormat="0" applyFont="0" applyFill="0" applyProtection="0"/>
    <xf numFmtId="0" fontId="28" fillId="17" borderId="0" applyNumberFormat="0" applyBorder="0" applyAlignment="0" applyProtection="0"/>
    <xf numFmtId="0" fontId="5" fillId="26" borderId="0" applyNumberFormat="0" applyFont="0" applyFill="0" applyProtection="0"/>
    <xf numFmtId="0" fontId="28" fillId="11" borderId="0" applyNumberFormat="0" applyBorder="0" applyAlignment="0" applyProtection="0"/>
    <xf numFmtId="0" fontId="5" fillId="18" borderId="0" applyNumberFormat="0" applyFont="0" applyFill="0" applyProtection="0"/>
    <xf numFmtId="0" fontId="28" fillId="27" borderId="0" applyNumberFormat="0" applyBorder="0" applyAlignment="0" applyProtection="0"/>
    <xf numFmtId="0" fontId="5" fillId="16" borderId="0" applyNumberFormat="0" applyFont="0" applyFill="0" applyProtection="0"/>
    <xf numFmtId="0" fontId="28" fillId="16" borderId="0" applyNumberFormat="0" applyBorder="0" applyAlignment="0" applyProtection="0"/>
    <xf numFmtId="0" fontId="5" fillId="20" borderId="0" applyNumberFormat="0" applyFont="0" applyFill="0" applyProtection="0"/>
    <xf numFmtId="0" fontId="28" fillId="20" borderId="0" applyNumberFormat="0" applyBorder="0" applyAlignment="0" applyProtection="0"/>
    <xf numFmtId="0" fontId="33" fillId="13" borderId="1" applyNumberFormat="0" applyAlignment="0" applyProtection="0"/>
    <xf numFmtId="0" fontId="3" fillId="0" borderId="0"/>
    <xf numFmtId="0" fontId="32" fillId="4" borderId="0" applyNumberFormat="0" applyBorder="0" applyAlignment="0" applyProtection="0"/>
    <xf numFmtId="0" fontId="7" fillId="3" borderId="0" applyNumberFormat="0" applyFont="0" applyFill="0" applyProtection="0"/>
    <xf numFmtId="0" fontId="29" fillId="5" borderId="0" applyNumberFormat="0" applyBorder="0" applyAlignment="0" applyProtection="0"/>
    <xf numFmtId="0" fontId="33" fillId="7" borderId="1" applyNumberFormat="0" applyAlignment="0" applyProtection="0"/>
    <xf numFmtId="0" fontId="34" fillId="0" borderId="5" applyNumberFormat="0" applyFill="0" applyAlignment="0" applyProtection="0"/>
    <xf numFmtId="165"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0" fillId="13" borderId="0" applyNumberFormat="0" applyBorder="0" applyAlignment="0" applyProtection="0"/>
    <xf numFmtId="0" fontId="35" fillId="13" borderId="0" applyNumberFormat="0" applyBorder="0" applyAlignment="0" applyProtection="0"/>
    <xf numFmtId="0" fontId="4" fillId="0" borderId="0"/>
    <xf numFmtId="0" fontId="48" fillId="0" borderId="0"/>
    <xf numFmtId="0" fontId="4" fillId="0" borderId="0"/>
    <xf numFmtId="0" fontId="4" fillId="0" borderId="0"/>
    <xf numFmtId="0" fontId="4" fillId="0" borderId="0"/>
    <xf numFmtId="0" fontId="3" fillId="0" borderId="0"/>
    <xf numFmtId="0" fontId="27" fillId="10" borderId="6" applyNumberFormat="0" applyFont="0" applyAlignment="0" applyProtection="0"/>
    <xf numFmtId="0" fontId="3" fillId="10" borderId="6" applyNumberFormat="0" applyFont="0" applyAlignment="0" applyProtection="0"/>
    <xf numFmtId="9" fontId="17"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8" fillId="21" borderId="8" applyNumberFormat="0" applyFont="0" applyProtection="0"/>
    <xf numFmtId="0" fontId="36" fillId="22" borderId="7"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0" fontId="38" fillId="0" borderId="0" applyNumberFormat="0" applyFill="0" applyBorder="0" applyAlignment="0" applyProtection="0"/>
    <xf numFmtId="0" fontId="10" fillId="0" borderId="0" applyNumberFormat="0" applyFont="0" applyFill="0" applyAlignment="0" applyProtection="0"/>
    <xf numFmtId="0" fontId="31" fillId="0" borderId="0" applyNumberFormat="0" applyFill="0" applyBorder="0" applyAlignment="0" applyProtection="0"/>
    <xf numFmtId="0" fontId="11" fillId="0" borderId="0" applyNumberFormat="0" applyFont="0" applyFill="0" applyAlignment="0" applyProtection="0"/>
    <xf numFmtId="0" fontId="12" fillId="0" borderId="9" applyNumberFormat="0" applyFont="0" applyAlignment="0" applyProtection="0"/>
    <xf numFmtId="0" fontId="42" fillId="0" borderId="10" applyNumberFormat="0" applyFill="0" applyAlignment="0" applyProtection="0"/>
    <xf numFmtId="0" fontId="13" fillId="0" borderId="4" applyNumberFormat="0" applyFont="0" applyAlignment="0" applyProtection="0"/>
    <xf numFmtId="0" fontId="43" fillId="0" borderId="11" applyNumberFormat="0" applyFill="0" applyAlignment="0" applyProtection="0"/>
    <xf numFmtId="0" fontId="14" fillId="0" borderId="9" applyNumberFormat="0" applyFont="0" applyAlignment="0" applyProtection="0"/>
    <xf numFmtId="0" fontId="44" fillId="0" borderId="12" applyNumberFormat="0" applyFill="0" applyAlignment="0" applyProtection="0"/>
    <xf numFmtId="0" fontId="14" fillId="0" borderId="0" applyNumberFormat="0" applyFont="0" applyFill="0" applyAlignment="0" applyProtection="0"/>
    <xf numFmtId="0" fontId="44" fillId="0" borderId="0" applyNumberFormat="0" applyFill="0" applyBorder="0" applyAlignment="0" applyProtection="0"/>
    <xf numFmtId="0" fontId="41" fillId="0" borderId="0" applyNumberFormat="0" applyFill="0" applyBorder="0" applyAlignment="0" applyProtection="0"/>
    <xf numFmtId="0" fontId="15" fillId="0" borderId="13" applyNumberFormat="0" applyFont="0" applyAlignment="0" applyProtection="0"/>
    <xf numFmtId="0" fontId="37" fillId="0" borderId="14" applyNumberFormat="0" applyFill="0" applyAlignment="0" applyProtection="0"/>
    <xf numFmtId="164" fontId="26" fillId="0" borderId="0" applyFont="0" applyFill="0" applyBorder="0" applyAlignment="0" applyProtection="0"/>
    <xf numFmtId="169" fontId="4" fillId="0" borderId="0" applyFont="0" applyFill="0" applyBorder="0" applyAlignment="0" applyProtection="0"/>
    <xf numFmtId="164" fontId="4" fillId="0" borderId="0" applyFont="0" applyFill="0" applyBorder="0" applyAlignment="0" applyProtection="0"/>
    <xf numFmtId="0" fontId="38" fillId="0" borderId="0" applyNumberFormat="0" applyFill="0" applyBorder="0" applyAlignment="0" applyProtection="0"/>
    <xf numFmtId="0" fontId="2" fillId="0" borderId="0"/>
    <xf numFmtId="0" fontId="88" fillId="0" borderId="0"/>
  </cellStyleXfs>
  <cellXfs count="553">
    <xf numFmtId="0" fontId="0" fillId="0" borderId="0" xfId="0"/>
    <xf numFmtId="4" fontId="0" fillId="0" borderId="0" xfId="0" applyNumberFormat="1"/>
    <xf numFmtId="164" fontId="20" fillId="0" borderId="15" xfId="82" applyFont="1" applyBorder="1" applyAlignment="1">
      <alignment horizontal="center"/>
    </xf>
    <xf numFmtId="10" fontId="20" fillId="0" borderId="15"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20" fillId="0" borderId="17" xfId="82" applyFont="1" applyBorder="1" applyAlignment="1">
      <alignment horizontal="center"/>
    </xf>
    <xf numFmtId="10" fontId="20" fillId="0" borderId="17" xfId="0" applyNumberFormat="1" applyFont="1" applyBorder="1" applyAlignment="1">
      <alignment horizontal="center"/>
    </xf>
    <xf numFmtId="165" fontId="0" fillId="0" borderId="0" xfId="64" applyFont="1"/>
    <xf numFmtId="165" fontId="18" fillId="0" borderId="30" xfId="64" applyFont="1" applyBorder="1" applyAlignment="1">
      <alignment horizontal="center" vertical="justify"/>
    </xf>
    <xf numFmtId="0" fontId="18" fillId="0" borderId="35" xfId="0" applyFont="1" applyBorder="1" applyAlignment="1">
      <alignment horizontal="center" vertical="justify"/>
    </xf>
    <xf numFmtId="164" fontId="20" fillId="0" borderId="18" xfId="82" applyFont="1" applyBorder="1" applyAlignment="1">
      <alignment horizontal="center"/>
    </xf>
    <xf numFmtId="0" fontId="16" fillId="0" borderId="35" xfId="0" applyFont="1" applyBorder="1" applyAlignment="1">
      <alignment horizontal="center"/>
    </xf>
    <xf numFmtId="0" fontId="16" fillId="0" borderId="31" xfId="0" applyFont="1" applyBorder="1" applyAlignment="1">
      <alignment horizontal="center"/>
    </xf>
    <xf numFmtId="0" fontId="52" fillId="0" borderId="16" xfId="0" applyFont="1" applyBorder="1" applyAlignment="1">
      <alignment horizontal="center" vertical="center"/>
    </xf>
    <xf numFmtId="0" fontId="52" fillId="0" borderId="16" xfId="0" applyFont="1" applyBorder="1" applyAlignment="1">
      <alignment horizontal="center" vertical="center" wrapText="1"/>
    </xf>
    <xf numFmtId="164" fontId="51" fillId="31" borderId="15" xfId="82" applyFont="1" applyFill="1" applyBorder="1" applyAlignment="1">
      <alignment horizontal="center" vertical="center"/>
    </xf>
    <xf numFmtId="0" fontId="4" fillId="0" borderId="0" xfId="0" applyFont="1" applyAlignment="1">
      <alignment horizontal="center" vertical="center"/>
    </xf>
    <xf numFmtId="164" fontId="4" fillId="0" borderId="0" xfId="82" applyAlignment="1">
      <alignment horizontal="center" vertical="center"/>
    </xf>
    <xf numFmtId="164" fontId="4" fillId="0" borderId="25" xfId="82" applyBorder="1" applyAlignment="1">
      <alignment horizontal="center" vertical="center"/>
    </xf>
    <xf numFmtId="0" fontId="0" fillId="0" borderId="27" xfId="0" applyBorder="1"/>
    <xf numFmtId="0" fontId="0" fillId="0" borderId="24" xfId="0" applyBorder="1"/>
    <xf numFmtId="0" fontId="0" fillId="0" borderId="26" xfId="0" applyBorder="1"/>
    <xf numFmtId="0" fontId="0" fillId="0" borderId="0" xfId="0" applyAlignment="1">
      <alignment horizontal="center" vertical="center"/>
    </xf>
    <xf numFmtId="0" fontId="53" fillId="0" borderId="0" xfId="0" applyFont="1" applyAlignment="1">
      <alignment wrapText="1"/>
    </xf>
    <xf numFmtId="0" fontId="0" fillId="0" borderId="25" xfId="0" applyBorder="1" applyAlignment="1">
      <alignment horizontal="center" vertical="center"/>
    </xf>
    <xf numFmtId="0" fontId="53" fillId="0" borderId="25" xfId="0" applyFont="1" applyBorder="1"/>
    <xf numFmtId="0" fontId="53" fillId="0" borderId="25" xfId="0" applyFont="1" applyBorder="1" applyAlignment="1">
      <alignment wrapText="1"/>
    </xf>
    <xf numFmtId="0" fontId="53" fillId="0" borderId="0" xfId="0" applyFont="1" applyAlignment="1">
      <alignment vertical="center"/>
    </xf>
    <xf numFmtId="0" fontId="53" fillId="0" borderId="25" xfId="0" applyFont="1" applyBorder="1" applyAlignment="1">
      <alignment vertical="center"/>
    </xf>
    <xf numFmtId="0" fontId="4" fillId="0" borderId="27" xfId="0" applyFont="1" applyBorder="1" applyAlignment="1">
      <alignment horizontal="center"/>
    </xf>
    <xf numFmtId="0" fontId="56" fillId="31" borderId="15" xfId="0" applyFont="1" applyFill="1" applyBorder="1" applyAlignment="1">
      <alignment horizontal="center" vertical="center"/>
    </xf>
    <xf numFmtId="10" fontId="57" fillId="29" borderId="15" xfId="78" applyNumberFormat="1" applyFont="1" applyFill="1" applyBorder="1" applyAlignment="1">
      <alignment horizontal="center"/>
    </xf>
    <xf numFmtId="0" fontId="58" fillId="29" borderId="15" xfId="0" applyFont="1" applyFill="1" applyBorder="1" applyAlignment="1">
      <alignment horizontal="center" vertical="center"/>
    </xf>
    <xf numFmtId="0" fontId="55" fillId="29" borderId="15" xfId="0" applyFont="1" applyFill="1" applyBorder="1" applyAlignment="1">
      <alignment vertical="center" wrapText="1"/>
    </xf>
    <xf numFmtId="10" fontId="60" fillId="29" borderId="15" xfId="78" applyNumberFormat="1" applyFont="1" applyFill="1" applyBorder="1" applyAlignment="1">
      <alignment horizontal="center" vertical="center"/>
    </xf>
    <xf numFmtId="0" fontId="55" fillId="29" borderId="15" xfId="0" applyFont="1" applyFill="1" applyBorder="1" applyAlignment="1">
      <alignment horizontal="right" vertical="center" wrapText="1"/>
    </xf>
    <xf numFmtId="10" fontId="58" fillId="29" borderId="15" xfId="78" applyNumberFormat="1" applyFont="1" applyFill="1" applyBorder="1" applyAlignment="1">
      <alignment horizontal="center" vertical="center"/>
    </xf>
    <xf numFmtId="0" fontId="58" fillId="29" borderId="15" xfId="0" applyFont="1" applyFill="1" applyBorder="1" applyAlignment="1">
      <alignment vertical="center" wrapText="1"/>
    </xf>
    <xf numFmtId="0" fontId="55" fillId="29" borderId="15" xfId="0" applyFont="1" applyFill="1" applyBorder="1" applyAlignment="1">
      <alignment vertical="center"/>
    </xf>
    <xf numFmtId="0" fontId="55" fillId="32" borderId="15" xfId="0" applyFont="1" applyFill="1" applyBorder="1" applyAlignment="1">
      <alignment vertical="center" wrapText="1"/>
    </xf>
    <xf numFmtId="0" fontId="59" fillId="29" borderId="15" xfId="0" applyFont="1" applyFill="1" applyBorder="1" applyAlignment="1">
      <alignment horizontal="right" vertical="center"/>
    </xf>
    <xf numFmtId="9" fontId="59" fillId="29" borderId="15" xfId="0" applyNumberFormat="1" applyFont="1" applyFill="1" applyBorder="1" applyAlignment="1">
      <alignment horizontal="right" vertical="center"/>
    </xf>
    <xf numFmtId="9" fontId="55" fillId="29" borderId="15" xfId="0" applyNumberFormat="1" applyFont="1" applyFill="1" applyBorder="1" applyAlignment="1">
      <alignment horizontal="right" vertical="center"/>
    </xf>
    <xf numFmtId="10" fontId="57" fillId="29" borderId="15" xfId="78" applyNumberFormat="1" applyFont="1" applyFill="1" applyBorder="1" applyAlignment="1">
      <alignment horizontal="center" vertical="center"/>
    </xf>
    <xf numFmtId="0" fontId="57" fillId="29" borderId="15" xfId="0" applyFont="1" applyFill="1" applyBorder="1"/>
    <xf numFmtId="4" fontId="52" fillId="0" borderId="0" xfId="0" applyNumberFormat="1" applyFont="1" applyAlignment="1">
      <alignment horizontal="center" vertical="center" wrapText="1"/>
    </xf>
    <xf numFmtId="4" fontId="52" fillId="0" borderId="0" xfId="0" applyNumberFormat="1" applyFont="1" applyAlignment="1">
      <alignment horizontal="left" vertical="center" wrapText="1"/>
    </xf>
    <xf numFmtId="164" fontId="0" fillId="0" borderId="0" xfId="82" applyFont="1" applyAlignment="1">
      <alignment horizontal="center" vertical="center"/>
    </xf>
    <xf numFmtId="164" fontId="50" fillId="0" borderId="0" xfId="82" applyFont="1" applyAlignment="1">
      <alignment horizontal="center" vertical="center"/>
    </xf>
    <xf numFmtId="164" fontId="67" fillId="0" borderId="0" xfId="82" applyFont="1" applyAlignment="1">
      <alignment horizontal="center" vertical="center"/>
    </xf>
    <xf numFmtId="164" fontId="15" fillId="0" borderId="0" xfId="82" applyFont="1" applyAlignment="1">
      <alignment horizontal="center" vertical="center"/>
    </xf>
    <xf numFmtId="164" fontId="46" fillId="0" borderId="0" xfId="82" applyFont="1" applyAlignment="1">
      <alignment horizontal="center" vertical="center"/>
    </xf>
    <xf numFmtId="164" fontId="15" fillId="0" borderId="0" xfId="82" applyFont="1" applyAlignment="1">
      <alignment horizontal="left" vertical="center"/>
    </xf>
    <xf numFmtId="164" fontId="4" fillId="0" borderId="0" xfId="82" applyAlignment="1">
      <alignment horizontal="left" vertical="center"/>
    </xf>
    <xf numFmtId="164" fontId="0" fillId="0" borderId="0" xfId="82" applyFont="1" applyAlignment="1">
      <alignment horizontal="left" vertical="center"/>
    </xf>
    <xf numFmtId="164" fontId="52" fillId="0" borderId="0" xfId="82" applyFont="1" applyAlignment="1">
      <alignment horizontal="left" vertical="center" wrapText="1"/>
    </xf>
    <xf numFmtId="164" fontId="52" fillId="0" borderId="0" xfId="82" applyFont="1" applyAlignment="1">
      <alignment horizontal="center" vertical="center" wrapText="1"/>
    </xf>
    <xf numFmtId="164" fontId="0" fillId="0" borderId="0" xfId="82" applyFont="1" applyAlignment="1">
      <alignment horizontal="center" vertical="center" wrapText="1"/>
    </xf>
    <xf numFmtId="0" fontId="15" fillId="0" borderId="35" xfId="0" applyFont="1" applyBorder="1" applyAlignment="1">
      <alignment horizontal="center" vertical="center" wrapText="1"/>
    </xf>
    <xf numFmtId="165" fontId="52" fillId="0" borderId="15" xfId="64" applyFont="1" applyBorder="1" applyAlignment="1">
      <alignment horizontal="left" vertical="center"/>
    </xf>
    <xf numFmtId="165" fontId="51" fillId="31" borderId="15" xfId="64" applyFont="1" applyFill="1" applyBorder="1" applyAlignment="1">
      <alignment horizontal="center" vertical="center"/>
    </xf>
    <xf numFmtId="4" fontId="52" fillId="0" borderId="24" xfId="0" applyNumberFormat="1" applyFont="1" applyBorder="1" applyAlignment="1">
      <alignment vertical="center" wrapText="1"/>
    </xf>
    <xf numFmtId="164" fontId="4" fillId="0" borderId="0" xfId="82" applyAlignment="1">
      <alignment horizontal="center" vertical="center" wrapText="1"/>
    </xf>
    <xf numFmtId="164" fontId="0" fillId="0" borderId="25" xfId="82" applyFont="1" applyBorder="1" applyAlignment="1">
      <alignment horizontal="center" vertical="center"/>
    </xf>
    <xf numFmtId="164" fontId="4" fillId="0" borderId="24" xfId="82" applyBorder="1" applyAlignment="1">
      <alignment horizontal="left" vertical="center"/>
    </xf>
    <xf numFmtId="164" fontId="4" fillId="0" borderId="0" xfId="82" applyAlignment="1">
      <alignment vertical="center"/>
    </xf>
    <xf numFmtId="164" fontId="4" fillId="0" borderId="0" xfId="82" applyAlignment="1">
      <alignment horizontal="right" vertical="center"/>
    </xf>
    <xf numFmtId="164" fontId="0" fillId="37" borderId="0" xfId="82" applyFont="1" applyFill="1" applyAlignment="1">
      <alignment horizontal="center" vertical="center"/>
    </xf>
    <xf numFmtId="4" fontId="71" fillId="0" borderId="0" xfId="0" applyNumberFormat="1" applyFont="1" applyAlignment="1">
      <alignment vertical="center" wrapText="1"/>
    </xf>
    <xf numFmtId="164" fontId="52" fillId="37" borderId="0" xfId="82" applyFont="1" applyFill="1" applyAlignment="1">
      <alignment horizontal="left" vertical="center" wrapText="1"/>
    </xf>
    <xf numFmtId="164" fontId="4" fillId="37" borderId="0" xfId="82" applyFill="1" applyAlignment="1">
      <alignment horizontal="center" vertical="center"/>
    </xf>
    <xf numFmtId="164" fontId="4" fillId="0" borderId="0" xfId="82" applyAlignment="1">
      <alignment horizontal="left" vertical="center" wrapText="1"/>
    </xf>
    <xf numFmtId="0" fontId="15" fillId="0" borderId="30" xfId="0" applyFont="1" applyBorder="1" applyAlignment="1">
      <alignment horizontal="center" vertical="center" wrapText="1"/>
    </xf>
    <xf numFmtId="164" fontId="4" fillId="0" borderId="27" xfId="82" applyBorder="1" applyAlignment="1">
      <alignment horizontal="center" vertical="center"/>
    </xf>
    <xf numFmtId="164" fontId="0" fillId="37" borderId="27" xfId="82" applyFont="1" applyFill="1" applyBorder="1" applyAlignment="1">
      <alignment horizontal="center" vertical="center"/>
    </xf>
    <xf numFmtId="164" fontId="52" fillId="0" borderId="27" xfId="82" applyFont="1" applyBorder="1" applyAlignment="1">
      <alignment vertical="center"/>
    </xf>
    <xf numFmtId="164" fontId="4" fillId="0" borderId="27" xfId="82" applyBorder="1" applyAlignment="1">
      <alignment horizontal="center" vertical="center" wrapText="1"/>
    </xf>
    <xf numFmtId="164" fontId="0" fillId="0" borderId="27" xfId="82" applyFont="1" applyBorder="1" applyAlignment="1">
      <alignment horizontal="center" vertical="center"/>
    </xf>
    <xf numFmtId="164" fontId="52" fillId="0" borderId="27" xfId="82" applyFont="1" applyBorder="1" applyAlignment="1">
      <alignment horizontal="left" vertical="center"/>
    </xf>
    <xf numFmtId="4" fontId="52" fillId="0" borderId="24" xfId="0" applyNumberFormat="1" applyFont="1" applyBorder="1" applyAlignment="1">
      <alignment horizontal="left" vertical="center" wrapText="1"/>
    </xf>
    <xf numFmtId="164" fontId="52" fillId="0" borderId="27" xfId="82" applyFont="1" applyBorder="1" applyAlignment="1">
      <alignment horizontal="left" vertical="center" wrapText="1"/>
    </xf>
    <xf numFmtId="164" fontId="52" fillId="37" borderId="27" xfId="82" applyFont="1" applyFill="1" applyBorder="1" applyAlignment="1">
      <alignment horizontal="left" vertical="center" wrapText="1"/>
    </xf>
    <xf numFmtId="164" fontId="52" fillId="37" borderId="27" xfId="82" applyFont="1" applyFill="1" applyBorder="1" applyAlignment="1">
      <alignment vertical="center"/>
    </xf>
    <xf numFmtId="164" fontId="52" fillId="0" borderId="27" xfId="82" applyFont="1" applyBorder="1" applyAlignment="1">
      <alignment horizontal="center" vertical="center" wrapText="1"/>
    </xf>
    <xf numFmtId="164" fontId="52" fillId="0" borderId="24" xfId="82" applyFont="1" applyBorder="1" applyAlignment="1">
      <alignment horizontal="left" vertical="center" wrapText="1"/>
    </xf>
    <xf numFmtId="164" fontId="4" fillId="37" borderId="27" xfId="82" applyFill="1" applyBorder="1" applyAlignment="1">
      <alignment horizontal="center" vertical="center"/>
    </xf>
    <xf numFmtId="164" fontId="4" fillId="0" borderId="24" xfId="82" applyBorder="1" applyAlignment="1">
      <alignment horizontal="center" vertical="center"/>
    </xf>
    <xf numFmtId="164" fontId="0" fillId="0" borderId="27" xfId="82" applyFont="1" applyBorder="1" applyAlignment="1">
      <alignment horizontal="center" vertical="center" wrapText="1"/>
    </xf>
    <xf numFmtId="49" fontId="0" fillId="0" borderId="27" xfId="82" applyNumberFormat="1" applyFont="1" applyBorder="1" applyAlignment="1">
      <alignment horizontal="center" vertical="center"/>
    </xf>
    <xf numFmtId="164" fontId="4" fillId="0" borderId="27" xfId="82" applyBorder="1" applyAlignment="1">
      <alignment vertical="center"/>
    </xf>
    <xf numFmtId="164" fontId="4" fillId="0" borderId="24" xfId="82" applyBorder="1" applyAlignment="1">
      <alignment horizontal="left" vertical="center" wrapText="1"/>
    </xf>
    <xf numFmtId="0" fontId="46" fillId="0" borderId="0" xfId="82" applyNumberFormat="1" applyFont="1" applyAlignment="1">
      <alignment horizontal="center" vertical="center" wrapText="1"/>
    </xf>
    <xf numFmtId="0" fontId="9" fillId="0" borderId="0" xfId="0" applyFont="1" applyAlignment="1">
      <alignment horizontal="center" vertical="center"/>
    </xf>
    <xf numFmtId="0" fontId="45" fillId="0" borderId="0" xfId="0" applyFont="1" applyAlignment="1">
      <alignment horizontal="center" vertical="center"/>
    </xf>
    <xf numFmtId="0" fontId="0" fillId="0" borderId="0" xfId="0" applyAlignment="1">
      <alignment horizontal="center" vertical="center" wrapText="1"/>
    </xf>
    <xf numFmtId="0" fontId="50" fillId="0" borderId="0" xfId="0" applyFont="1" applyAlignment="1">
      <alignment horizontal="center" vertical="center"/>
    </xf>
    <xf numFmtId="1" fontId="0" fillId="0" borderId="0" xfId="0" applyNumberFormat="1" applyAlignment="1">
      <alignment horizontal="center" vertical="center"/>
    </xf>
    <xf numFmtId="0" fontId="75" fillId="0" borderId="0" xfId="0" applyFont="1" applyAlignment="1">
      <alignment horizontal="center" vertical="center" wrapText="1"/>
    </xf>
    <xf numFmtId="164" fontId="15" fillId="0" borderId="35" xfId="82" applyFont="1" applyBorder="1" applyAlignment="1">
      <alignment horizontal="center" vertical="center" wrapText="1"/>
    </xf>
    <xf numFmtId="164" fontId="15" fillId="0" borderId="35" xfId="82" applyFont="1" applyBorder="1" applyAlignment="1">
      <alignment horizontal="center" vertical="center"/>
    </xf>
    <xf numFmtId="164" fontId="50" fillId="0" borderId="0" xfId="82" applyFont="1" applyAlignment="1">
      <alignment horizontal="left" vertical="center"/>
    </xf>
    <xf numFmtId="164" fontId="67" fillId="0" borderId="0" xfId="82" applyFont="1" applyAlignment="1">
      <alignment horizontal="left" vertical="center"/>
    </xf>
    <xf numFmtId="164" fontId="46" fillId="0" borderId="0" xfId="82" applyFont="1" applyAlignment="1">
      <alignment horizontal="left" vertical="center"/>
    </xf>
    <xf numFmtId="164" fontId="0" fillId="0" borderId="22" xfId="82" applyFont="1" applyBorder="1" applyAlignment="1">
      <alignment horizontal="left" vertical="center" wrapText="1"/>
    </xf>
    <xf numFmtId="164" fontId="0" fillId="0" borderId="25" xfId="82" applyFont="1" applyBorder="1" applyAlignment="1">
      <alignment horizontal="left" vertical="center"/>
    </xf>
    <xf numFmtId="164" fontId="0" fillId="37" borderId="27" xfId="82" applyFont="1" applyFill="1" applyBorder="1" applyAlignment="1">
      <alignment horizontal="left" vertical="center"/>
    </xf>
    <xf numFmtId="164" fontId="0" fillId="0" borderId="24" xfId="82" applyFont="1" applyBorder="1" applyAlignment="1">
      <alignment horizontal="center" vertical="center"/>
    </xf>
    <xf numFmtId="0" fontId="69" fillId="0" borderId="0" xfId="0" applyFont="1" applyAlignment="1">
      <alignment vertical="center"/>
    </xf>
    <xf numFmtId="0" fontId="0" fillId="0" borderId="24" xfId="0" applyBorder="1" applyAlignment="1">
      <alignment vertical="center"/>
    </xf>
    <xf numFmtId="164" fontId="4" fillId="37" borderId="0" xfId="82" applyFill="1" applyAlignment="1">
      <alignment horizontal="left" vertical="center"/>
    </xf>
    <xf numFmtId="164" fontId="0" fillId="0" borderId="24" xfId="82" quotePrefix="1" applyFont="1" applyBorder="1" applyAlignment="1">
      <alignment horizontal="center" vertical="center"/>
    </xf>
    <xf numFmtId="0" fontId="15" fillId="0" borderId="24" xfId="0" applyFont="1" applyBorder="1" applyAlignment="1">
      <alignment horizontal="center" vertical="center"/>
    </xf>
    <xf numFmtId="164" fontId="49" fillId="0" borderId="24" xfId="82" applyFont="1" applyBorder="1" applyAlignment="1">
      <alignment horizontal="center" vertical="center"/>
    </xf>
    <xf numFmtId="0" fontId="4" fillId="0" borderId="24" xfId="0" applyFont="1" applyBorder="1" applyAlignment="1">
      <alignment vertical="center"/>
    </xf>
    <xf numFmtId="43" fontId="50" fillId="0" borderId="0" xfId="0" applyNumberFormat="1" applyFont="1" applyAlignment="1">
      <alignment vertical="center"/>
    </xf>
    <xf numFmtId="164" fontId="4" fillId="37" borderId="27" xfId="82" applyFill="1" applyBorder="1" applyAlignment="1">
      <alignment horizontal="left" vertical="center"/>
    </xf>
    <xf numFmtId="164" fontId="4" fillId="0" borderId="27" xfId="82" applyBorder="1" applyAlignment="1">
      <alignment horizontal="left" vertical="center"/>
    </xf>
    <xf numFmtId="164" fontId="15" fillId="0" borderId="27" xfId="82" applyFont="1" applyBorder="1" applyAlignment="1">
      <alignment horizontal="left" vertical="center"/>
    </xf>
    <xf numFmtId="0" fontId="72" fillId="0" borderId="0" xfId="0" applyFont="1" applyAlignment="1">
      <alignment horizontal="center" vertical="center"/>
    </xf>
    <xf numFmtId="164" fontId="45" fillId="0" borderId="24" xfId="82" applyFont="1" applyBorder="1" applyAlignment="1">
      <alignment horizontal="left" vertical="center"/>
    </xf>
    <xf numFmtId="164" fontId="9" fillId="0" borderId="24" xfId="82" applyFont="1" applyBorder="1" applyAlignment="1">
      <alignment horizontal="left" vertical="center"/>
    </xf>
    <xf numFmtId="0" fontId="74" fillId="0" borderId="0" xfId="0" applyFont="1" applyAlignment="1">
      <alignment horizontal="center" vertical="center"/>
    </xf>
    <xf numFmtId="0" fontId="15" fillId="0" borderId="0" xfId="0" applyFont="1" applyAlignment="1">
      <alignment vertical="center"/>
    </xf>
    <xf numFmtId="43" fontId="50" fillId="0" borderId="0" xfId="0" applyNumberFormat="1" applyFont="1" applyAlignment="1">
      <alignment horizontal="center" vertical="center"/>
    </xf>
    <xf numFmtId="164" fontId="15" fillId="0" borderId="24" xfId="82" applyFont="1" applyBorder="1" applyAlignment="1">
      <alignment horizontal="center" vertical="center"/>
    </xf>
    <xf numFmtId="164" fontId="0" fillId="0" borderId="27" xfId="82" applyFont="1" applyBorder="1" applyAlignment="1">
      <alignment horizontal="left" vertical="center"/>
    </xf>
    <xf numFmtId="43" fontId="69" fillId="0" borderId="0" xfId="0" applyNumberFormat="1" applyFont="1" applyAlignment="1">
      <alignment horizontal="center" vertical="center"/>
    </xf>
    <xf numFmtId="0" fontId="69" fillId="0" borderId="0" xfId="0" applyFont="1" applyAlignment="1">
      <alignment horizontal="center" vertical="center"/>
    </xf>
    <xf numFmtId="0" fontId="69" fillId="0" borderId="0" xfId="0" applyFont="1" applyAlignment="1">
      <alignment horizontal="left" vertical="center"/>
    </xf>
    <xf numFmtId="164" fontId="46" fillId="0" borderId="24" xfId="82" applyFont="1" applyBorder="1" applyAlignment="1">
      <alignment horizontal="center" vertical="center"/>
    </xf>
    <xf numFmtId="164" fontId="46" fillId="0" borderId="27" xfId="82" applyFont="1" applyBorder="1" applyAlignment="1">
      <alignment horizontal="left" vertical="center"/>
    </xf>
    <xf numFmtId="0" fontId="73" fillId="0" borderId="0" xfId="0" applyFont="1" applyAlignment="1">
      <alignment horizontal="left" vertical="center"/>
    </xf>
    <xf numFmtId="164" fontId="68" fillId="0" borderId="0" xfId="82" applyFont="1" applyAlignment="1">
      <alignment horizontal="left" vertical="center"/>
    </xf>
    <xf numFmtId="164" fontId="68" fillId="0" borderId="0" xfId="82" applyFont="1" applyAlignment="1">
      <alignment horizontal="center" vertical="center"/>
    </xf>
    <xf numFmtId="0" fontId="9" fillId="0" borderId="24" xfId="0" applyFont="1" applyBorder="1" applyAlignment="1">
      <alignment horizontal="left" vertical="center"/>
    </xf>
    <xf numFmtId="0" fontId="9" fillId="0" borderId="24" xfId="0" applyFont="1" applyBorder="1" applyAlignment="1">
      <alignment horizontal="left" vertical="center" wrapText="1"/>
    </xf>
    <xf numFmtId="43" fontId="4" fillId="0" borderId="0" xfId="0" applyNumberFormat="1" applyFont="1" applyAlignment="1">
      <alignment vertical="center"/>
    </xf>
    <xf numFmtId="164" fontId="49" fillId="0" borderId="0" xfId="82" applyFont="1" applyAlignment="1">
      <alignment horizontal="center" vertical="center"/>
    </xf>
    <xf numFmtId="164" fontId="0" fillId="37" borderId="0" xfId="82" applyFont="1" applyFill="1" applyAlignment="1">
      <alignment horizontal="left" vertical="center"/>
    </xf>
    <xf numFmtId="0" fontId="9" fillId="0" borderId="0" xfId="0" applyFont="1" applyAlignment="1">
      <alignment vertical="center"/>
    </xf>
    <xf numFmtId="164" fontId="15" fillId="0" borderId="24" xfId="82" applyFont="1" applyBorder="1" applyAlignment="1">
      <alignment horizontal="left" vertical="center"/>
    </xf>
    <xf numFmtId="164" fontId="4" fillId="0" borderId="27" xfId="82" applyBorder="1" applyAlignment="1">
      <alignment horizontal="right" vertical="center"/>
    </xf>
    <xf numFmtId="9" fontId="0" fillId="0" borderId="0" xfId="0" applyNumberFormat="1" applyAlignment="1">
      <alignment vertical="center"/>
    </xf>
    <xf numFmtId="0" fontId="4" fillId="0" borderId="0" xfId="0" applyFont="1" applyAlignment="1">
      <alignment vertical="center"/>
    </xf>
    <xf numFmtId="43" fontId="69" fillId="0" borderId="0" xfId="0" applyNumberFormat="1" applyFont="1" applyAlignment="1">
      <alignment vertical="center"/>
    </xf>
    <xf numFmtId="0" fontId="69" fillId="0" borderId="22" xfId="0" applyFont="1" applyBorder="1" applyAlignment="1">
      <alignment horizontal="left" vertical="center" wrapText="1"/>
    </xf>
    <xf numFmtId="0" fontId="0" fillId="0" borderId="52" xfId="0" applyBorder="1" applyAlignment="1">
      <alignment horizontal="left" vertical="center" wrapText="1"/>
    </xf>
    <xf numFmtId="164" fontId="0" fillId="0" borderId="28" xfId="82" applyFont="1" applyBorder="1" applyAlignment="1">
      <alignment horizontal="left" vertical="center"/>
    </xf>
    <xf numFmtId="164" fontId="0" fillId="0" borderId="26" xfId="82" applyFont="1" applyBorder="1" applyAlignment="1">
      <alignment horizontal="center" vertical="center"/>
    </xf>
    <xf numFmtId="0" fontId="69" fillId="0" borderId="25" xfId="0" applyFont="1" applyBorder="1" applyAlignment="1">
      <alignment vertical="center"/>
    </xf>
    <xf numFmtId="0" fontId="0" fillId="0" borderId="26" xfId="0" applyBorder="1" applyAlignment="1">
      <alignment vertical="center"/>
    </xf>
    <xf numFmtId="164" fontId="52" fillId="0" borderId="0" xfId="82" applyFont="1" applyAlignment="1">
      <alignment vertical="center" wrapText="1"/>
    </xf>
    <xf numFmtId="0" fontId="4" fillId="0" borderId="0" xfId="0" applyFont="1"/>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15" fillId="0" borderId="35" xfId="0" applyFont="1" applyBorder="1" applyAlignment="1">
      <alignment horizontal="center" vertical="center"/>
    </xf>
    <xf numFmtId="1" fontId="15" fillId="0" borderId="30" xfId="0" applyNumberFormat="1" applyFont="1" applyBorder="1" applyAlignment="1">
      <alignment horizontal="center" vertical="center"/>
    </xf>
    <xf numFmtId="0" fontId="4" fillId="0" borderId="27" xfId="0" applyFont="1" applyBorder="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left" wrapText="1"/>
    </xf>
    <xf numFmtId="165" fontId="4" fillId="0" borderId="0" xfId="64" applyFont="1"/>
    <xf numFmtId="1" fontId="15" fillId="35" borderId="33" xfId="0" applyNumberFormat="1" applyFont="1" applyFill="1" applyBorder="1" applyAlignment="1">
      <alignment vertical="center" wrapText="1"/>
    </xf>
    <xf numFmtId="0" fontId="15" fillId="35" borderId="15" xfId="0" applyFont="1" applyFill="1" applyBorder="1" applyAlignment="1">
      <alignment horizontal="left" vertical="center" wrapText="1"/>
    </xf>
    <xf numFmtId="0" fontId="15" fillId="35" borderId="15" xfId="0" applyFont="1" applyFill="1" applyBorder="1" applyAlignment="1">
      <alignment horizontal="center" vertical="center" wrapText="1"/>
    </xf>
    <xf numFmtId="164" fontId="15" fillId="35" borderId="15" xfId="82" applyFont="1" applyFill="1" applyBorder="1" applyAlignment="1">
      <alignment horizontal="center" vertical="center" wrapText="1"/>
    </xf>
    <xf numFmtId="165" fontId="15" fillId="35" borderId="15" xfId="64" applyFont="1" applyFill="1" applyBorder="1" applyAlignment="1">
      <alignment horizontal="center" vertical="center" wrapText="1"/>
    </xf>
    <xf numFmtId="1" fontId="4" fillId="0" borderId="15" xfId="0" applyNumberFormat="1" applyFont="1" applyBorder="1" applyAlignment="1">
      <alignment horizontal="center" vertical="center"/>
    </xf>
    <xf numFmtId="0" fontId="76" fillId="0" borderId="15" xfId="0" applyFont="1" applyBorder="1" applyAlignment="1">
      <alignment horizontal="left" vertical="center" wrapText="1"/>
    </xf>
    <xf numFmtId="0" fontId="76" fillId="0" borderId="15" xfId="0" applyFont="1" applyBorder="1" applyAlignment="1">
      <alignment horizontal="center" vertical="center" wrapText="1"/>
    </xf>
    <xf numFmtId="164" fontId="4" fillId="0" borderId="15" xfId="82" applyBorder="1" applyAlignment="1">
      <alignment horizontal="center" vertical="center" wrapText="1"/>
    </xf>
    <xf numFmtId="165" fontId="4" fillId="0" borderId="24" xfId="64" applyFont="1" applyBorder="1" applyAlignment="1">
      <alignment horizontal="center" vertical="center"/>
    </xf>
    <xf numFmtId="165" fontId="76" fillId="0" borderId="15" xfId="64" applyFont="1" applyBorder="1" applyAlignment="1">
      <alignment horizontal="center" vertical="center" wrapText="1"/>
    </xf>
    <xf numFmtId="170" fontId="0" fillId="0" borderId="0" xfId="82" applyNumberFormat="1" applyFont="1"/>
    <xf numFmtId="165" fontId="15" fillId="35" borderId="17" xfId="64" applyFont="1" applyFill="1" applyBorder="1" applyAlignment="1">
      <alignment horizontal="center" vertical="center"/>
    </xf>
    <xf numFmtId="165" fontId="4" fillId="0" borderId="17" xfId="64" applyFont="1" applyBorder="1" applyAlignment="1">
      <alignment horizontal="center" vertical="center" wrapText="1"/>
    </xf>
    <xf numFmtId="165" fontId="4" fillId="0" borderId="0" xfId="64" applyFont="1" applyAlignment="1">
      <alignment horizontal="center" vertical="center"/>
    </xf>
    <xf numFmtId="164" fontId="0" fillId="39" borderId="0" xfId="82" applyFont="1" applyFill="1" applyAlignment="1">
      <alignment horizontal="center" vertical="center"/>
    </xf>
    <xf numFmtId="164" fontId="0" fillId="38" borderId="0" xfId="82" applyFont="1" applyFill="1" applyAlignment="1">
      <alignment horizontal="center" vertical="center"/>
    </xf>
    <xf numFmtId="164" fontId="4" fillId="38" borderId="24" xfId="82" applyFill="1" applyBorder="1" applyAlignment="1">
      <alignment horizontal="center" vertical="center"/>
    </xf>
    <xf numFmtId="0" fontId="4" fillId="0" borderId="0" xfId="0" applyFont="1" applyAlignment="1">
      <alignment horizontal="right" vertical="center" wrapText="1"/>
    </xf>
    <xf numFmtId="0" fontId="4" fillId="0" borderId="27" xfId="0" applyFont="1" applyBorder="1" applyAlignment="1">
      <alignment horizontal="right" vertical="center" wrapText="1"/>
    </xf>
    <xf numFmtId="0" fontId="9" fillId="0" borderId="27" xfId="0" applyFont="1" applyBorder="1" applyAlignment="1">
      <alignment horizontal="right" vertical="center" wrapText="1"/>
    </xf>
    <xf numFmtId="0" fontId="4" fillId="0" borderId="27" xfId="0" applyFont="1" applyBorder="1" applyAlignment="1">
      <alignment horizontal="left" vertical="center" wrapText="1"/>
    </xf>
    <xf numFmtId="4" fontId="77" fillId="0" borderId="27" xfId="0" applyNumberFormat="1" applyFont="1" applyBorder="1" applyAlignment="1">
      <alignment horizontal="left" vertical="center" wrapText="1"/>
    </xf>
    <xf numFmtId="0" fontId="4" fillId="0" borderId="27" xfId="0" applyFont="1" applyBorder="1" applyAlignment="1">
      <alignment horizontal="center" vertical="center" wrapText="1"/>
    </xf>
    <xf numFmtId="0" fontId="15" fillId="0" borderId="27" xfId="0" applyFont="1" applyBorder="1" applyAlignment="1">
      <alignment horizontal="right" vertical="center" wrapText="1"/>
    </xf>
    <xf numFmtId="0" fontId="45" fillId="0" borderId="27" xfId="0" applyFont="1" applyBorder="1" applyAlignment="1">
      <alignment horizontal="right" vertical="center" wrapText="1"/>
    </xf>
    <xf numFmtId="0" fontId="49" fillId="0" borderId="27" xfId="0" applyFont="1" applyBorder="1" applyAlignment="1">
      <alignment horizontal="right" vertical="center" wrapText="1"/>
    </xf>
    <xf numFmtId="0" fontId="50" fillId="0" borderId="27" xfId="0" applyFont="1" applyBorder="1" applyAlignment="1">
      <alignment horizontal="right" vertical="center" wrapText="1"/>
    </xf>
    <xf numFmtId="0" fontId="4" fillId="0" borderId="27" xfId="0" applyFont="1" applyBorder="1" applyAlignment="1">
      <alignment vertical="center" wrapText="1"/>
    </xf>
    <xf numFmtId="0" fontId="4" fillId="0" borderId="28" xfId="0" applyFont="1" applyBorder="1" applyAlignment="1">
      <alignment horizontal="right" vertical="center" wrapText="1"/>
    </xf>
    <xf numFmtId="0" fontId="4" fillId="0" borderId="53" xfId="0" applyFont="1" applyBorder="1" applyAlignment="1">
      <alignment horizontal="right" vertical="center" wrapText="1"/>
    </xf>
    <xf numFmtId="0" fontId="18" fillId="0" borderId="22" xfId="0" applyFont="1" applyBorder="1" applyAlignment="1">
      <alignment horizontal="center" vertical="center"/>
    </xf>
    <xf numFmtId="164" fontId="23" fillId="0" borderId="53" xfId="82" applyFont="1" applyBorder="1" applyAlignment="1">
      <alignment horizontal="center" vertical="center"/>
    </xf>
    <xf numFmtId="164" fontId="23" fillId="0" borderId="22" xfId="82" applyFont="1" applyBorder="1" applyAlignment="1">
      <alignment horizontal="center" vertical="center"/>
    </xf>
    <xf numFmtId="164" fontId="23" fillId="0" borderId="52" xfId="82" applyFont="1" applyBorder="1" applyAlignment="1">
      <alignment horizontal="center" vertical="center"/>
    </xf>
    <xf numFmtId="164" fontId="70" fillId="0" borderId="22" xfId="82" applyFont="1" applyBorder="1" applyAlignment="1">
      <alignment horizontal="center" vertical="center"/>
    </xf>
    <xf numFmtId="0" fontId="46" fillId="0" borderId="24" xfId="0" applyFont="1" applyBorder="1" applyAlignment="1">
      <alignment horizontal="center" vertical="center" wrapText="1"/>
    </xf>
    <xf numFmtId="0" fontId="46" fillId="0" borderId="24" xfId="0" applyFont="1" applyBorder="1" applyAlignment="1">
      <alignment horizontal="center" vertical="center"/>
    </xf>
    <xf numFmtId="0" fontId="24" fillId="0" borderId="0" xfId="0" applyFont="1" applyAlignment="1">
      <alignment horizontal="center"/>
    </xf>
    <xf numFmtId="1" fontId="24" fillId="0" borderId="0" xfId="0" applyNumberFormat="1" applyFont="1"/>
    <xf numFmtId="0" fontId="24" fillId="0" borderId="0" xfId="0" applyFont="1"/>
    <xf numFmtId="0" fontId="24" fillId="0" borderId="0" xfId="0" applyFont="1" applyAlignment="1">
      <alignment horizontal="left" wrapText="1"/>
    </xf>
    <xf numFmtId="0" fontId="24" fillId="0" borderId="0" xfId="0" applyFont="1" applyAlignment="1">
      <alignment horizontal="center" vertical="center"/>
    </xf>
    <xf numFmtId="164" fontId="24" fillId="0" borderId="0" xfId="82" applyFont="1" applyAlignment="1">
      <alignment horizontal="center" vertical="center"/>
    </xf>
    <xf numFmtId="165" fontId="24" fillId="0" borderId="0" xfId="64" applyFont="1" applyAlignment="1">
      <alignment horizontal="center" vertical="center"/>
    </xf>
    <xf numFmtId="165" fontId="24" fillId="0" borderId="0" xfId="64" applyFont="1" applyAlignment="1">
      <alignment vertical="center"/>
    </xf>
    <xf numFmtId="0" fontId="24" fillId="31" borderId="0" xfId="0" applyFont="1" applyFill="1"/>
    <xf numFmtId="44" fontId="24" fillId="0" borderId="0" xfId="0" applyNumberFormat="1" applyFont="1"/>
    <xf numFmtId="0" fontId="24" fillId="34" borderId="0" xfId="0" applyFont="1" applyFill="1"/>
    <xf numFmtId="0" fontId="24" fillId="0" borderId="0" xfId="0" applyFont="1" applyAlignment="1">
      <alignment vertical="center"/>
    </xf>
    <xf numFmtId="0" fontId="24" fillId="0" borderId="0" xfId="0" applyFont="1" applyAlignment="1">
      <alignment vertical="center" wrapText="1"/>
    </xf>
    <xf numFmtId="164" fontId="0" fillId="0" borderId="27" xfId="82" applyFont="1" applyBorder="1" applyAlignment="1">
      <alignment vertical="center"/>
    </xf>
    <xf numFmtId="164" fontId="0" fillId="0" borderId="0" xfId="82" applyFont="1" applyAlignment="1">
      <alignment vertical="center"/>
    </xf>
    <xf numFmtId="164" fontId="0" fillId="0" borderId="24" xfId="82" applyFont="1" applyBorder="1" applyAlignment="1">
      <alignment vertical="center"/>
    </xf>
    <xf numFmtId="0" fontId="76" fillId="0" borderId="0" xfId="0" applyFont="1" applyAlignment="1">
      <alignment horizontal="left" vertical="center" wrapText="1"/>
    </xf>
    <xf numFmtId="0" fontId="76" fillId="0" borderId="0" xfId="0" applyFont="1" applyAlignment="1">
      <alignment horizontal="center" vertical="center" wrapText="1"/>
    </xf>
    <xf numFmtId="165" fontId="76" fillId="0" borderId="0" xfId="64" applyFont="1" applyAlignment="1">
      <alignment horizontal="center" vertical="center" wrapText="1"/>
    </xf>
    <xf numFmtId="1" fontId="15" fillId="35" borderId="21" xfId="0" applyNumberFormat="1" applyFont="1" applyFill="1" applyBorder="1" applyAlignment="1">
      <alignment horizontal="center" vertical="center" wrapText="1"/>
    </xf>
    <xf numFmtId="1" fontId="15" fillId="35" borderId="20" xfId="0" applyNumberFormat="1" applyFont="1" applyFill="1" applyBorder="1" applyAlignment="1">
      <alignment horizontal="center" vertical="center" wrapText="1"/>
    </xf>
    <xf numFmtId="164" fontId="0" fillId="0" borderId="0" xfId="82" applyFont="1" applyAlignment="1">
      <alignment horizontal="right" vertical="center"/>
    </xf>
    <xf numFmtId="164" fontId="15" fillId="0" borderId="32" xfId="82" applyFont="1" applyBorder="1" applyAlignment="1">
      <alignment horizontal="right" vertical="center"/>
    </xf>
    <xf numFmtId="164" fontId="23" fillId="0" borderId="22" xfId="82" applyFont="1" applyBorder="1" applyAlignment="1">
      <alignment horizontal="right" vertical="center"/>
    </xf>
    <xf numFmtId="164" fontId="15" fillId="0" borderId="0" xfId="82" applyFont="1" applyAlignment="1">
      <alignment horizontal="right" vertical="center"/>
    </xf>
    <xf numFmtId="164" fontId="67" fillId="0" borderId="0" xfId="82" applyFont="1" applyAlignment="1">
      <alignment horizontal="right" vertical="center"/>
    </xf>
    <xf numFmtId="164" fontId="50" fillId="0" borderId="0" xfId="82" applyFont="1" applyAlignment="1">
      <alignment horizontal="right" vertical="center"/>
    </xf>
    <xf numFmtId="164" fontId="52" fillId="0" borderId="0" xfId="82" applyFont="1" applyAlignment="1">
      <alignment horizontal="right" vertical="center" wrapText="1"/>
    </xf>
    <xf numFmtId="164" fontId="46" fillId="0" borderId="0" xfId="82" applyFont="1" applyAlignment="1">
      <alignment horizontal="right" vertical="center"/>
    </xf>
    <xf numFmtId="0" fontId="0" fillId="0" borderId="0" xfId="0" applyAlignment="1">
      <alignment horizontal="right" vertical="center"/>
    </xf>
    <xf numFmtId="164" fontId="4" fillId="0" borderId="0" xfId="82" quotePrefix="1" applyAlignment="1">
      <alignment horizontal="right" vertical="center"/>
    </xf>
    <xf numFmtId="164" fontId="0" fillId="0" borderId="22" xfId="82" applyFont="1" applyBorder="1" applyAlignment="1">
      <alignment horizontal="right" vertical="center" wrapText="1"/>
    </xf>
    <xf numFmtId="164" fontId="0" fillId="0" borderId="25" xfId="82" applyFont="1" applyBorder="1" applyAlignment="1">
      <alignment horizontal="right" vertical="center"/>
    </xf>
    <xf numFmtId="164" fontId="68" fillId="0" borderId="0" xfId="82" applyFont="1" applyAlignment="1">
      <alignment horizontal="right" vertical="center"/>
    </xf>
    <xf numFmtId="0" fontId="49" fillId="0" borderId="0" xfId="0" applyFont="1" applyAlignment="1">
      <alignment horizontal="center" vertical="center"/>
    </xf>
    <xf numFmtId="0" fontId="51" fillId="31" borderId="16" xfId="0" applyFont="1" applyFill="1" applyBorder="1" applyAlignment="1">
      <alignment horizontal="center" vertical="center"/>
    </xf>
    <xf numFmtId="1" fontId="51" fillId="31" borderId="15" xfId="0" applyNumberFormat="1" applyFont="1" applyFill="1" applyBorder="1" applyAlignment="1">
      <alignment horizontal="center" vertical="center" wrapText="1"/>
    </xf>
    <xf numFmtId="167" fontId="51" fillId="31" borderId="15" xfId="0" applyNumberFormat="1" applyFont="1" applyFill="1" applyBorder="1" applyAlignment="1">
      <alignment horizontal="center" vertical="center" wrapText="1"/>
    </xf>
    <xf numFmtId="166" fontId="79" fillId="31" borderId="15" xfId="0" applyNumberFormat="1" applyFont="1" applyFill="1" applyBorder="1" applyAlignment="1">
      <alignment horizontal="left" vertical="center" wrapText="1"/>
    </xf>
    <xf numFmtId="166" fontId="51" fillId="31" borderId="15" xfId="0" applyNumberFormat="1" applyFont="1" applyFill="1" applyBorder="1" applyAlignment="1">
      <alignment horizontal="center" vertical="center"/>
    </xf>
    <xf numFmtId="165" fontId="51" fillId="31" borderId="15" xfId="64" applyFont="1" applyFill="1" applyBorder="1" applyAlignment="1">
      <alignment horizontal="right" vertical="center"/>
    </xf>
    <xf numFmtId="165" fontId="52" fillId="0" borderId="17" xfId="64" applyFont="1" applyBorder="1" applyAlignment="1">
      <alignment horizontal="right" vertical="center"/>
    </xf>
    <xf numFmtId="165" fontId="51" fillId="31" borderId="17" xfId="64" applyFont="1" applyFill="1" applyBorder="1" applyAlignment="1">
      <alignment horizontal="right" vertical="center"/>
    </xf>
    <xf numFmtId="0" fontId="24" fillId="0" borderId="17" xfId="0" applyFont="1" applyBorder="1"/>
    <xf numFmtId="43" fontId="80" fillId="0" borderId="17" xfId="82" applyNumberFormat="1" applyFont="1" applyBorder="1"/>
    <xf numFmtId="0" fontId="24" fillId="0" borderId="27" xfId="0" applyFont="1" applyBorder="1" applyAlignment="1">
      <alignment horizontal="center"/>
    </xf>
    <xf numFmtId="165" fontId="24" fillId="0" borderId="24" xfId="64" applyFont="1" applyBorder="1" applyAlignment="1">
      <alignment vertical="center"/>
    </xf>
    <xf numFmtId="0" fontId="24" fillId="0" borderId="28" xfId="0" applyFont="1" applyBorder="1" applyAlignment="1">
      <alignment horizontal="center"/>
    </xf>
    <xf numFmtId="0" fontId="24" fillId="0" borderId="25" xfId="0" applyFont="1" applyBorder="1" applyAlignment="1">
      <alignment horizontal="center" vertical="center"/>
    </xf>
    <xf numFmtId="165" fontId="24" fillId="0" borderId="25" xfId="64" applyFont="1" applyBorder="1" applyAlignment="1">
      <alignment horizontal="center" vertical="center"/>
    </xf>
    <xf numFmtId="165" fontId="24" fillId="0" borderId="25" xfId="64" applyFont="1" applyBorder="1" applyAlignment="1">
      <alignment vertical="center"/>
    </xf>
    <xf numFmtId="165" fontId="24" fillId="0" borderId="26" xfId="64" applyFont="1" applyBorder="1" applyAlignment="1">
      <alignment vertical="center"/>
    </xf>
    <xf numFmtId="0" fontId="0" fillId="0" borderId="52" xfId="0" applyBorder="1"/>
    <xf numFmtId="164" fontId="20" fillId="0" borderId="54" xfId="82" applyFont="1" applyBorder="1" applyAlignment="1">
      <alignment horizontal="center"/>
    </xf>
    <xf numFmtId="165" fontId="20" fillId="0" borderId="55" xfId="64" applyFont="1" applyBorder="1" applyAlignment="1">
      <alignment horizontal="center"/>
    </xf>
    <xf numFmtId="165" fontId="20" fillId="0" borderId="23" xfId="64" applyFont="1" applyBorder="1" applyAlignment="1">
      <alignment horizontal="center"/>
    </xf>
    <xf numFmtId="165" fontId="20" fillId="0" borderId="50" xfId="64" applyFont="1" applyBorder="1"/>
    <xf numFmtId="165" fontId="20" fillId="0" borderId="56" xfId="64" applyFont="1" applyBorder="1"/>
    <xf numFmtId="165" fontId="21" fillId="0" borderId="35" xfId="64" applyFont="1" applyBorder="1"/>
    <xf numFmtId="10" fontId="21" fillId="0" borderId="31" xfId="77" applyNumberFormat="1" applyFont="1" applyBorder="1" applyAlignment="1">
      <alignment horizontal="center"/>
    </xf>
    <xf numFmtId="165" fontId="21" fillId="0" borderId="35" xfId="64" applyFont="1" applyBorder="1" applyAlignment="1">
      <alignment horizontal="center"/>
    </xf>
    <xf numFmtId="165" fontId="20" fillId="0" borderId="35" xfId="64" applyFont="1" applyBorder="1" applyAlignment="1">
      <alignment horizontal="center"/>
    </xf>
    <xf numFmtId="165" fontId="21" fillId="0" borderId="53" xfId="64" applyFont="1" applyBorder="1" applyAlignment="1">
      <alignment horizontal="center"/>
    </xf>
    <xf numFmtId="10" fontId="21" fillId="31" borderId="30" xfId="77" applyNumberFormat="1" applyFont="1" applyFill="1" applyBorder="1" applyAlignment="1">
      <alignment horizontal="center"/>
    </xf>
    <xf numFmtId="165" fontId="20" fillId="0" borderId="30" xfId="64" applyFont="1" applyBorder="1" applyAlignment="1">
      <alignment horizontal="center"/>
    </xf>
    <xf numFmtId="10" fontId="20" fillId="28" borderId="15" xfId="0" applyNumberFormat="1" applyFont="1" applyFill="1" applyBorder="1" applyAlignment="1">
      <alignment horizontal="center"/>
    </xf>
    <xf numFmtId="10" fontId="20" fillId="28" borderId="17" xfId="0" applyNumberFormat="1" applyFont="1" applyFill="1" applyBorder="1" applyAlignment="1">
      <alignment horizontal="center"/>
    </xf>
    <xf numFmtId="0" fontId="4" fillId="0" borderId="28" xfId="0" applyFont="1" applyBorder="1" applyAlignment="1">
      <alignment horizontal="center"/>
    </xf>
    <xf numFmtId="43" fontId="80" fillId="0" borderId="20" xfId="82" applyNumberFormat="1" applyFont="1" applyBorder="1"/>
    <xf numFmtId="0" fontId="4" fillId="0" borderId="28" xfId="0" applyFont="1" applyBorder="1" applyAlignment="1">
      <alignment horizontal="center" vertical="center"/>
    </xf>
    <xf numFmtId="0" fontId="4" fillId="0" borderId="25" xfId="0" applyFont="1" applyBorder="1" applyAlignment="1">
      <alignment horizontal="center" vertical="center"/>
    </xf>
    <xf numFmtId="1" fontId="4" fillId="0" borderId="25" xfId="0" applyNumberFormat="1" applyFont="1" applyBorder="1" applyAlignment="1">
      <alignment horizontal="center" vertical="center"/>
    </xf>
    <xf numFmtId="0" fontId="4" fillId="0" borderId="25" xfId="0" applyFont="1" applyBorder="1" applyAlignment="1">
      <alignment horizontal="left" wrapText="1"/>
    </xf>
    <xf numFmtId="165" fontId="4" fillId="0" borderId="25" xfId="64" applyFont="1" applyBorder="1"/>
    <xf numFmtId="165" fontId="4" fillId="0" borderId="26" xfId="64" applyFont="1" applyBorder="1" applyAlignment="1">
      <alignment horizontal="center" vertical="center"/>
    </xf>
    <xf numFmtId="164" fontId="0" fillId="40" borderId="0" xfId="82" applyFont="1" applyFill="1" applyAlignment="1">
      <alignment horizontal="center" vertical="center"/>
    </xf>
    <xf numFmtId="164" fontId="4" fillId="0" borderId="24" xfId="82" applyBorder="1" applyAlignment="1">
      <alignment horizontal="center" vertical="center" wrapText="1"/>
    </xf>
    <xf numFmtId="164" fontId="15" fillId="0" borderId="27" xfId="82" applyFont="1" applyBorder="1" applyAlignment="1">
      <alignment horizontal="left" vertical="center" wrapText="1"/>
    </xf>
    <xf numFmtId="164" fontId="15" fillId="0" borderId="0" xfId="82" applyFont="1" applyAlignment="1">
      <alignment horizontal="left" vertical="center" wrapText="1"/>
    </xf>
    <xf numFmtId="164" fontId="15" fillId="0" borderId="24" xfId="82" applyFont="1" applyBorder="1" applyAlignment="1">
      <alignment horizontal="left" vertical="center" wrapText="1"/>
    </xf>
    <xf numFmtId="164" fontId="15" fillId="0" borderId="32" xfId="82" applyFont="1" applyBorder="1" applyAlignment="1">
      <alignment horizontal="center" vertical="center"/>
    </xf>
    <xf numFmtId="0" fontId="4" fillId="0" borderId="0" xfId="74" applyFont="1" applyAlignment="1">
      <alignment horizontal="left" vertical="center" wrapText="1"/>
    </xf>
    <xf numFmtId="0" fontId="4" fillId="0" borderId="0" xfId="0" applyFont="1" applyAlignment="1">
      <alignment horizontal="center" vertical="center" wrapText="1"/>
    </xf>
    <xf numFmtId="165" fontId="4" fillId="0" borderId="0" xfId="64" applyFont="1" applyAlignment="1">
      <alignment horizontal="center" vertical="center" wrapText="1"/>
    </xf>
    <xf numFmtId="165" fontId="4" fillId="0" borderId="24" xfId="64" applyFont="1" applyBorder="1" applyAlignment="1">
      <alignment horizontal="center" vertical="center" wrapText="1"/>
    </xf>
    <xf numFmtId="0" fontId="81" fillId="0" borderId="0" xfId="0" applyFont="1" applyAlignment="1">
      <alignment horizontal="center" vertical="center"/>
    </xf>
    <xf numFmtId="9" fontId="4" fillId="0" borderId="0" xfId="78"/>
    <xf numFmtId="0" fontId="50" fillId="0" borderId="47" xfId="0" applyFont="1" applyBorder="1" applyAlignment="1">
      <alignment horizontal="left" vertical="center"/>
    </xf>
    <xf numFmtId="0" fontId="80" fillId="0" borderId="48" xfId="0" applyFont="1" applyBorder="1" applyAlignment="1">
      <alignment horizontal="center"/>
    </xf>
    <xf numFmtId="0" fontId="80" fillId="0" borderId="48" xfId="0" applyFont="1" applyBorder="1" applyAlignment="1">
      <alignment vertical="justify" wrapText="1"/>
    </xf>
    <xf numFmtId="43" fontId="80" fillId="0" borderId="48" xfId="82" applyNumberFormat="1" applyFont="1" applyBorder="1" applyAlignment="1">
      <alignment horizontal="center"/>
    </xf>
    <xf numFmtId="43" fontId="80" fillId="0" borderId="48" xfId="82" applyNumberFormat="1" applyFont="1" applyBorder="1"/>
    <xf numFmtId="165" fontId="4" fillId="0" borderId="49" xfId="64" applyFont="1" applyBorder="1" applyAlignment="1">
      <alignment horizontal="center" vertical="center"/>
    </xf>
    <xf numFmtId="0" fontId="80" fillId="0" borderId="51" xfId="0" applyFont="1" applyBorder="1"/>
    <xf numFmtId="0" fontId="80" fillId="0" borderId="34" xfId="0" applyFont="1" applyBorder="1" applyAlignment="1">
      <alignment horizontal="center"/>
    </xf>
    <xf numFmtId="0" fontId="80" fillId="0" borderId="34" xfId="0" applyFont="1" applyBorder="1" applyAlignment="1">
      <alignment vertical="justify" wrapText="1"/>
    </xf>
    <xf numFmtId="43" fontId="80" fillId="0" borderId="34" xfId="82" applyNumberFormat="1" applyFont="1" applyBorder="1" applyAlignment="1">
      <alignment horizontal="center"/>
    </xf>
    <xf numFmtId="43" fontId="80" fillId="0" borderId="34" xfId="82" applyNumberFormat="1" applyFont="1" applyBorder="1"/>
    <xf numFmtId="165" fontId="4" fillId="0" borderId="43" xfId="64" applyFont="1" applyBorder="1" applyAlignment="1">
      <alignment horizontal="center" vertical="center"/>
    </xf>
    <xf numFmtId="0" fontId="0" fillId="0" borderId="27" xfId="0" applyBorder="1" applyAlignment="1">
      <alignment vertical="center"/>
    </xf>
    <xf numFmtId="164" fontId="4" fillId="0" borderId="27" xfId="82" applyBorder="1" applyAlignment="1">
      <alignment horizontal="left" vertical="center" wrapText="1"/>
    </xf>
    <xf numFmtId="0" fontId="68" fillId="0" borderId="27" xfId="0" applyFont="1" applyBorder="1" applyAlignment="1">
      <alignment horizontal="left" vertical="center"/>
    </xf>
    <xf numFmtId="1" fontId="49" fillId="0" borderId="0" xfId="0" applyNumberFormat="1" applyFont="1" applyAlignment="1">
      <alignment horizontal="center" vertical="center"/>
    </xf>
    <xf numFmtId="0" fontId="49" fillId="0" borderId="0" xfId="0" applyFont="1" applyAlignment="1">
      <alignment horizontal="center" vertical="center" wrapText="1"/>
    </xf>
    <xf numFmtId="165" fontId="49" fillId="0" borderId="0" xfId="64" applyFont="1" applyAlignment="1">
      <alignment horizontal="center" vertical="center" wrapText="1"/>
    </xf>
    <xf numFmtId="0" fontId="49" fillId="0" borderId="0" xfId="0" applyFont="1"/>
    <xf numFmtId="0" fontId="49" fillId="0" borderId="0" xfId="0" applyFont="1" applyAlignment="1">
      <alignment horizontal="left" wrapText="1"/>
    </xf>
    <xf numFmtId="165" fontId="49" fillId="0" borderId="0" xfId="64" applyFont="1"/>
    <xf numFmtId="165" fontId="49" fillId="0" borderId="24" xfId="64" applyFont="1" applyBorder="1" applyAlignment="1">
      <alignment horizontal="center" vertical="center"/>
    </xf>
    <xf numFmtId="0" fontId="49" fillId="0" borderId="0" xfId="0" applyFont="1" applyAlignment="1">
      <alignment horizontal="left" vertical="center" wrapText="1"/>
    </xf>
    <xf numFmtId="164" fontId="49" fillId="0" borderId="0" xfId="82" applyFont="1" applyAlignment="1">
      <alignment horizontal="center" vertical="center" wrapText="1"/>
    </xf>
    <xf numFmtId="9" fontId="49" fillId="0" borderId="0" xfId="78" applyFont="1"/>
    <xf numFmtId="164" fontId="47" fillId="0" borderId="0" xfId="82" applyFont="1" applyAlignment="1">
      <alignment vertical="center" wrapText="1"/>
    </xf>
    <xf numFmtId="164" fontId="47" fillId="0" borderId="24" xfId="82" applyFont="1" applyBorder="1" applyAlignment="1">
      <alignment vertical="center" wrapText="1"/>
    </xf>
    <xf numFmtId="49" fontId="4" fillId="0" borderId="27" xfId="82" applyNumberFormat="1" applyBorder="1" applyAlignment="1">
      <alignment horizontal="center" vertical="center"/>
    </xf>
    <xf numFmtId="0" fontId="68" fillId="0" borderId="0" xfId="0" applyFont="1"/>
    <xf numFmtId="0" fontId="85" fillId="0" borderId="27" xfId="0" applyFont="1" applyBorder="1" applyAlignment="1">
      <alignment horizontal="left" vertical="center"/>
    </xf>
    <xf numFmtId="0" fontId="68" fillId="0" borderId="0" xfId="0" applyFont="1" applyAlignment="1">
      <alignment horizontal="center" vertical="center"/>
    </xf>
    <xf numFmtId="1" fontId="68" fillId="0" borderId="0" xfId="0" applyNumberFormat="1" applyFont="1" applyAlignment="1">
      <alignment horizontal="center" vertical="center"/>
    </xf>
    <xf numFmtId="0" fontId="68" fillId="0" borderId="0" xfId="0" applyFont="1" applyAlignment="1">
      <alignment horizontal="left" wrapText="1"/>
    </xf>
    <xf numFmtId="165" fontId="68" fillId="0" borderId="0" xfId="64" applyFont="1"/>
    <xf numFmtId="165" fontId="68" fillId="0" borderId="24" xfId="64" applyFont="1" applyBorder="1" applyAlignment="1">
      <alignment horizontal="center" vertical="center"/>
    </xf>
    <xf numFmtId="0" fontId="85" fillId="0" borderId="23" xfId="0" applyFont="1" applyBorder="1" applyAlignment="1">
      <alignment horizontal="left" vertical="center"/>
    </xf>
    <xf numFmtId="0" fontId="86" fillId="0" borderId="0" xfId="0" applyFont="1" applyAlignment="1">
      <alignment horizontal="center"/>
    </xf>
    <xf numFmtId="0" fontId="86" fillId="0" borderId="0" xfId="0" applyFont="1" applyAlignment="1">
      <alignment vertical="justify" wrapText="1"/>
    </xf>
    <xf numFmtId="43" fontId="86" fillId="0" borderId="0" xfId="82" applyNumberFormat="1" applyFont="1" applyAlignment="1">
      <alignment horizontal="center"/>
    </xf>
    <xf numFmtId="43" fontId="86" fillId="0" borderId="0" xfId="82" applyNumberFormat="1" applyFont="1"/>
    <xf numFmtId="165" fontId="49" fillId="0" borderId="50" xfId="64" applyFont="1" applyBorder="1" applyAlignment="1">
      <alignment horizontal="center" vertical="center"/>
    </xf>
    <xf numFmtId="43" fontId="86" fillId="0" borderId="20" xfId="82" applyNumberFormat="1" applyFont="1" applyBorder="1"/>
    <xf numFmtId="43" fontId="86" fillId="0" borderId="17" xfId="82" applyNumberFormat="1" applyFont="1" applyBorder="1"/>
    <xf numFmtId="0" fontId="49" fillId="0" borderId="24" xfId="0" applyFont="1" applyBorder="1" applyAlignment="1">
      <alignment vertical="center"/>
    </xf>
    <xf numFmtId="164" fontId="87" fillId="0" borderId="0" xfId="0" applyNumberFormat="1" applyFont="1" applyAlignment="1">
      <alignment vertical="center"/>
    </xf>
    <xf numFmtId="49" fontId="0" fillId="0" borderId="27" xfId="82" applyNumberFormat="1" applyFont="1" applyBorder="1" applyAlignment="1">
      <alignment horizontal="left" vertical="center"/>
    </xf>
    <xf numFmtId="0" fontId="88" fillId="37" borderId="15" xfId="106" applyFill="1" applyBorder="1" applyAlignment="1">
      <alignment horizontal="center" vertical="center"/>
    </xf>
    <xf numFmtId="0" fontId="88" fillId="37" borderId="15" xfId="106" applyFill="1" applyBorder="1" applyAlignment="1">
      <alignment horizontal="left" vertical="center" wrapText="1"/>
    </xf>
    <xf numFmtId="171" fontId="4" fillId="0" borderId="0" xfId="82" applyNumberFormat="1" applyAlignment="1">
      <alignment horizontal="center" vertical="center"/>
    </xf>
    <xf numFmtId="0" fontId="88" fillId="37" borderId="15" xfId="106" applyFill="1" applyBorder="1" applyAlignment="1">
      <alignment horizontal="left" vertical="center"/>
    </xf>
    <xf numFmtId="4" fontId="88" fillId="37" borderId="15" xfId="106" applyNumberFormat="1" applyFill="1" applyBorder="1" applyAlignment="1">
      <alignment horizontal="center" vertical="center"/>
    </xf>
    <xf numFmtId="0" fontId="53" fillId="0" borderId="26" xfId="0" applyFont="1" applyBorder="1"/>
    <xf numFmtId="0" fontId="15" fillId="0" borderId="0" xfId="0" applyFont="1"/>
    <xf numFmtId="0" fontId="81" fillId="41" borderId="15" xfId="69" applyFont="1" applyFill="1" applyBorder="1" applyAlignment="1">
      <alignment horizontal="left"/>
    </xf>
    <xf numFmtId="0" fontId="4" fillId="0" borderId="0" xfId="0" applyFont="1" applyAlignment="1">
      <alignment horizontal="left" vertical="center"/>
    </xf>
    <xf numFmtId="0" fontId="9" fillId="0" borderId="24" xfId="0" applyFont="1" applyBorder="1" applyAlignment="1">
      <alignment horizontal="center" vertical="center"/>
    </xf>
    <xf numFmtId="0" fontId="0" fillId="0" borderId="24" xfId="0" applyBorder="1" applyAlignment="1">
      <alignment horizontal="center" vertical="center"/>
    </xf>
    <xf numFmtId="0" fontId="9" fillId="0" borderId="0" xfId="0" applyFont="1" applyAlignment="1">
      <alignment horizontal="right" vertical="center" wrapText="1"/>
    </xf>
    <xf numFmtId="1" fontId="52" fillId="0" borderId="15" xfId="0" applyNumberFormat="1" applyFont="1" applyBorder="1" applyAlignment="1">
      <alignment horizontal="center" vertical="center" wrapText="1"/>
    </xf>
    <xf numFmtId="164" fontId="52" fillId="0" borderId="15" xfId="82" applyFont="1" applyBorder="1" applyAlignment="1">
      <alignment horizontal="center" vertical="center" wrapText="1"/>
    </xf>
    <xf numFmtId="0" fontId="81" fillId="41" borderId="15" xfId="69" applyFont="1" applyFill="1" applyBorder="1" applyAlignment="1">
      <alignment horizontal="left" wrapText="1"/>
    </xf>
    <xf numFmtId="1" fontId="52" fillId="0" borderId="15" xfId="0" applyNumberFormat="1" applyFont="1" applyBorder="1" applyAlignment="1">
      <alignment horizontal="center" vertical="center"/>
    </xf>
    <xf numFmtId="164" fontId="0" fillId="37" borderId="15" xfId="82" applyFont="1" applyFill="1" applyBorder="1" applyAlignment="1">
      <alignment horizontal="left" vertical="center"/>
    </xf>
    <xf numFmtId="164" fontId="0" fillId="37" borderId="15" xfId="82" applyFont="1" applyFill="1" applyBorder="1" applyAlignment="1">
      <alignment horizontal="center" vertical="center"/>
    </xf>
    <xf numFmtId="164" fontId="0" fillId="0" borderId="24" xfId="82" applyFont="1" applyBorder="1" applyAlignment="1">
      <alignment horizontal="center" vertical="center" wrapText="1"/>
    </xf>
    <xf numFmtId="164" fontId="0" fillId="40" borderId="27" xfId="82" applyFont="1" applyFill="1" applyBorder="1" applyAlignment="1">
      <alignment horizontal="center" vertical="center"/>
    </xf>
    <xf numFmtId="0" fontId="4" fillId="0" borderId="0" xfId="82" applyNumberFormat="1" applyAlignment="1">
      <alignment horizontal="right" vertical="center"/>
    </xf>
    <xf numFmtId="0" fontId="51" fillId="40" borderId="16" xfId="0" applyFont="1" applyFill="1" applyBorder="1" applyAlignment="1">
      <alignment horizontal="center" vertical="center"/>
    </xf>
    <xf numFmtId="1" fontId="51" fillId="40" borderId="15" xfId="0" applyNumberFormat="1" applyFont="1" applyFill="1" applyBorder="1" applyAlignment="1">
      <alignment horizontal="center" vertical="center" wrapText="1"/>
    </xf>
    <xf numFmtId="167" fontId="51" fillId="40" borderId="15" xfId="0" applyNumberFormat="1" applyFont="1" applyFill="1" applyBorder="1" applyAlignment="1">
      <alignment horizontal="center" vertical="center" wrapText="1"/>
    </xf>
    <xf numFmtId="166" fontId="51" fillId="40" borderId="15" xfId="0" applyNumberFormat="1" applyFont="1" applyFill="1" applyBorder="1" applyAlignment="1">
      <alignment horizontal="left" vertical="center" wrapText="1"/>
    </xf>
    <xf numFmtId="166" fontId="51" fillId="40" borderId="15" xfId="0" applyNumberFormat="1" applyFont="1" applyFill="1" applyBorder="1" applyAlignment="1">
      <alignment horizontal="center" vertical="center"/>
    </xf>
    <xf numFmtId="164" fontId="51" fillId="40" borderId="15" xfId="82" applyFont="1" applyFill="1" applyBorder="1" applyAlignment="1">
      <alignment horizontal="center" vertical="center"/>
    </xf>
    <xf numFmtId="165" fontId="51" fillId="40" borderId="15" xfId="64" applyFont="1" applyFill="1" applyBorder="1" applyAlignment="1">
      <alignment horizontal="center" vertical="center"/>
    </xf>
    <xf numFmtId="165" fontId="51" fillId="40" borderId="15" xfId="64" applyFont="1" applyFill="1" applyBorder="1" applyAlignment="1">
      <alignment horizontal="right" vertical="center"/>
    </xf>
    <xf numFmtId="165" fontId="51" fillId="40" borderId="17" xfId="64" applyFont="1" applyFill="1" applyBorder="1" applyAlignment="1">
      <alignment horizontal="right" vertical="center"/>
    </xf>
    <xf numFmtId="165" fontId="51" fillId="40" borderId="37" xfId="64" applyFont="1" applyFill="1" applyBorder="1" applyAlignment="1">
      <alignment horizontal="right" vertical="center"/>
    </xf>
    <xf numFmtId="165" fontId="51" fillId="40" borderId="38" xfId="64" applyFont="1" applyFill="1" applyBorder="1" applyAlignment="1">
      <alignment horizontal="right" vertical="center"/>
    </xf>
    <xf numFmtId="165" fontId="51" fillId="31" borderId="29" xfId="64" applyFont="1" applyFill="1" applyBorder="1" applyAlignment="1">
      <alignment horizontal="center" vertical="center"/>
    </xf>
    <xf numFmtId="1" fontId="51" fillId="31" borderId="18" xfId="64" applyNumberFormat="1" applyFont="1" applyFill="1" applyBorder="1" applyAlignment="1">
      <alignment horizontal="center" vertical="center" wrapText="1"/>
    </xf>
    <xf numFmtId="165" fontId="51" fillId="31" borderId="18" xfId="64" applyFont="1" applyFill="1" applyBorder="1" applyAlignment="1">
      <alignment horizontal="center" vertical="center" wrapText="1"/>
    </xf>
    <xf numFmtId="165" fontId="51" fillId="31" borderId="18" xfId="64" applyFont="1" applyFill="1" applyBorder="1" applyAlignment="1">
      <alignment horizontal="center" vertical="center"/>
    </xf>
    <xf numFmtId="164" fontId="51" fillId="31" borderId="18" xfId="82" applyFont="1" applyFill="1" applyBorder="1" applyAlignment="1">
      <alignment horizontal="center" vertical="center"/>
    </xf>
    <xf numFmtId="165" fontId="51" fillId="31" borderId="54" xfId="64" applyFont="1" applyFill="1" applyBorder="1" applyAlignment="1">
      <alignment horizontal="center" vertical="center" wrapText="1"/>
    </xf>
    <xf numFmtId="165" fontId="51" fillId="31" borderId="15" xfId="64" applyFont="1" applyFill="1" applyBorder="1" applyAlignment="1">
      <alignment horizontal="right" vertical="center" wrapText="1"/>
    </xf>
    <xf numFmtId="166" fontId="51" fillId="31" borderId="15" xfId="0" applyNumberFormat="1" applyFont="1" applyFill="1" applyBorder="1" applyAlignment="1">
      <alignment vertical="center" wrapText="1"/>
    </xf>
    <xf numFmtId="166" fontId="51" fillId="31" borderId="15" xfId="0" quotePrefix="1" applyNumberFormat="1" applyFont="1" applyFill="1" applyBorder="1" applyAlignment="1">
      <alignment horizontal="center" vertical="center"/>
    </xf>
    <xf numFmtId="164" fontId="51" fillId="31" borderId="15" xfId="82" quotePrefix="1" applyFont="1" applyFill="1" applyBorder="1" applyAlignment="1">
      <alignment horizontal="center" vertical="center"/>
    </xf>
    <xf numFmtId="165" fontId="51" fillId="31" borderId="15" xfId="64" quotePrefix="1" applyFont="1" applyFill="1" applyBorder="1" applyAlignment="1">
      <alignment horizontal="center" vertical="center"/>
    </xf>
    <xf numFmtId="165" fontId="51" fillId="31" borderId="15" xfId="64" quotePrefix="1" applyFont="1" applyFill="1" applyBorder="1" applyAlignment="1">
      <alignment horizontal="right" vertical="center"/>
    </xf>
    <xf numFmtId="165" fontId="51" fillId="31" borderId="17" xfId="64" quotePrefix="1" applyFont="1" applyFill="1" applyBorder="1" applyAlignment="1">
      <alignment horizontal="right" vertical="center"/>
    </xf>
    <xf numFmtId="165" fontId="21" fillId="31" borderId="35" xfId="64" applyFont="1" applyFill="1" applyBorder="1"/>
    <xf numFmtId="1" fontId="51" fillId="40" borderId="16" xfId="0" applyNumberFormat="1" applyFont="1" applyFill="1" applyBorder="1" applyAlignment="1">
      <alignment horizontal="center" vertical="center" wrapText="1"/>
    </xf>
    <xf numFmtId="1" fontId="51" fillId="40" borderId="17" xfId="0" applyNumberFormat="1" applyFont="1" applyFill="1" applyBorder="1" applyAlignment="1">
      <alignment horizontal="center" vertical="center" wrapText="1"/>
    </xf>
    <xf numFmtId="166" fontId="51" fillId="40" borderId="17" xfId="0" applyNumberFormat="1" applyFont="1" applyFill="1" applyBorder="1" applyAlignment="1">
      <alignment horizontal="left" vertical="center" wrapText="1"/>
    </xf>
    <xf numFmtId="165" fontId="21" fillId="0" borderId="44" xfId="64" applyFont="1" applyBorder="1" applyAlignment="1">
      <alignment horizontal="center"/>
    </xf>
    <xf numFmtId="0" fontId="21" fillId="29" borderId="27" xfId="0" applyFont="1" applyFill="1" applyBorder="1" applyAlignment="1">
      <alignment horizontal="right" wrapText="1"/>
    </xf>
    <xf numFmtId="0" fontId="21" fillId="29" borderId="0" xfId="0" applyFont="1" applyFill="1" applyAlignment="1">
      <alignment horizontal="right" wrapText="1"/>
    </xf>
    <xf numFmtId="165" fontId="21" fillId="29" borderId="0" xfId="64" applyFont="1" applyFill="1"/>
    <xf numFmtId="0" fontId="0" fillId="29" borderId="0" xfId="0" applyFill="1"/>
    <xf numFmtId="10" fontId="21" fillId="31" borderId="35" xfId="77" applyNumberFormat="1" applyFont="1" applyFill="1" applyBorder="1" applyAlignment="1">
      <alignment horizontal="center"/>
    </xf>
    <xf numFmtId="10" fontId="21" fillId="29" borderId="24" xfId="77" applyNumberFormat="1" applyFont="1" applyFill="1" applyBorder="1" applyAlignment="1">
      <alignment horizontal="center"/>
    </xf>
    <xf numFmtId="0" fontId="1" fillId="0" borderId="16" xfId="0" applyFont="1" applyBorder="1" applyAlignment="1">
      <alignment horizontal="center" vertical="center" wrapText="1"/>
    </xf>
    <xf numFmtId="0" fontId="81" fillId="41" borderId="15" xfId="69" applyFont="1" applyFill="1" applyBorder="1" applyAlignment="1">
      <alignment horizontal="center"/>
    </xf>
    <xf numFmtId="4" fontId="81" fillId="41" borderId="15" xfId="69" applyNumberFormat="1" applyFont="1" applyFill="1" applyBorder="1" applyAlignment="1">
      <alignment horizontal="center"/>
    </xf>
    <xf numFmtId="1" fontId="1" fillId="29" borderId="15" xfId="0" applyNumberFormat="1" applyFont="1" applyFill="1" applyBorder="1" applyAlignment="1">
      <alignment horizontal="center" vertical="center" wrapText="1"/>
    </xf>
    <xf numFmtId="0" fontId="1" fillId="0" borderId="15" xfId="0" applyFont="1" applyBorder="1" applyAlignment="1">
      <alignment horizontal="left" vertical="center" wrapText="1"/>
    </xf>
    <xf numFmtId="0" fontId="1" fillId="0" borderId="15" xfId="0" applyFont="1" applyBorder="1" applyAlignment="1">
      <alignment horizontal="center" vertical="center" wrapText="1"/>
    </xf>
    <xf numFmtId="164" fontId="1" fillId="0" borderId="15" xfId="82" applyFont="1" applyBorder="1" applyAlignment="1">
      <alignment horizontal="center" vertical="center"/>
    </xf>
    <xf numFmtId="165" fontId="1" fillId="0" borderId="15" xfId="64" applyFont="1" applyBorder="1" applyAlignment="1">
      <alignment horizontal="left" vertical="center" wrapText="1"/>
    </xf>
    <xf numFmtId="165" fontId="1" fillId="0" borderId="15" xfId="64" applyFont="1" applyBorder="1" applyAlignment="1">
      <alignment horizontal="center" vertical="center" wrapText="1"/>
    </xf>
    <xf numFmtId="0" fontId="4" fillId="0" borderId="0" xfId="0" applyFont="1" applyAlignment="1">
      <alignment horizontal="center" wrapText="1"/>
    </xf>
    <xf numFmtId="0" fontId="15" fillId="0" borderId="27" xfId="69" applyFont="1" applyBorder="1" applyAlignment="1">
      <alignment horizontal="left" vertical="center" readingOrder="1"/>
    </xf>
    <xf numFmtId="0" fontId="15" fillId="0" borderId="0" xfId="69" applyFont="1" applyAlignment="1">
      <alignment horizontal="left" vertical="center" readingOrder="1"/>
    </xf>
    <xf numFmtId="0" fontId="15" fillId="0" borderId="24" xfId="69" applyFont="1" applyBorder="1" applyAlignment="1">
      <alignment horizontal="left" vertical="center" readingOrder="1"/>
    </xf>
    <xf numFmtId="0" fontId="15" fillId="0" borderId="44" xfId="0" applyFont="1" applyBorder="1" applyAlignment="1">
      <alignment horizontal="left" vertical="center" wrapText="1"/>
    </xf>
    <xf numFmtId="0" fontId="4" fillId="0" borderId="45" xfId="0" applyFont="1" applyBorder="1" applyAlignment="1">
      <alignment horizontal="left" wrapText="1"/>
    </xf>
    <xf numFmtId="0" fontId="15" fillId="0" borderId="44" xfId="0" applyFont="1" applyBorder="1" applyAlignment="1">
      <alignment horizontal="center" vertical="center"/>
    </xf>
    <xf numFmtId="0" fontId="4" fillId="0" borderId="45" xfId="0" applyFont="1" applyBorder="1" applyAlignment="1">
      <alignment horizontal="center" vertical="center"/>
    </xf>
    <xf numFmtId="164" fontId="15" fillId="0" borderId="44" xfId="82" applyFont="1" applyBorder="1" applyAlignment="1">
      <alignment horizontal="center" vertical="center"/>
    </xf>
    <xf numFmtId="164" fontId="4" fillId="0" borderId="45" xfId="82" applyBorder="1" applyAlignment="1">
      <alignment horizontal="center" vertical="center"/>
    </xf>
    <xf numFmtId="165" fontId="15" fillId="0" borderId="44" xfId="64" applyFont="1" applyBorder="1" applyAlignment="1">
      <alignment horizontal="center" vertical="center"/>
    </xf>
    <xf numFmtId="165" fontId="15" fillId="0" borderId="45" xfId="64"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5" fillId="0" borderId="32" xfId="0" applyFont="1" applyBorder="1" applyAlignment="1">
      <alignment horizontal="center" vertical="center"/>
    </xf>
    <xf numFmtId="0" fontId="4" fillId="0" borderId="30" xfId="0" applyFont="1" applyBorder="1" applyAlignment="1">
      <alignment horizontal="center"/>
    </xf>
    <xf numFmtId="0" fontId="4" fillId="0" borderId="31" xfId="0" applyFont="1" applyBorder="1" applyAlignment="1">
      <alignment horizontal="center"/>
    </xf>
    <xf numFmtId="0" fontId="4" fillId="0" borderId="32" xfId="0" applyFont="1" applyBorder="1" applyAlignment="1">
      <alignment horizontal="center"/>
    </xf>
    <xf numFmtId="0" fontId="21" fillId="31" borderId="30" xfId="0" applyFont="1" applyFill="1" applyBorder="1" applyAlignment="1">
      <alignment horizontal="right" wrapText="1"/>
    </xf>
    <xf numFmtId="0" fontId="21" fillId="31" borderId="32" xfId="0" applyFont="1" applyFill="1" applyBorder="1" applyAlignment="1">
      <alignment horizontal="right" wrapText="1"/>
    </xf>
    <xf numFmtId="168" fontId="21" fillId="0" borderId="46" xfId="0" applyNumberFormat="1" applyFont="1" applyBorder="1" applyAlignment="1">
      <alignment horizontal="center" vertical="center" wrapText="1"/>
    </xf>
    <xf numFmtId="168" fontId="21" fillId="0" borderId="29" xfId="0" applyNumberFormat="1" applyFont="1" applyBorder="1" applyAlignment="1">
      <alignment horizontal="center" vertical="center" wrapText="1"/>
    </xf>
    <xf numFmtId="0" fontId="20" fillId="0" borderId="19" xfId="0" applyFont="1" applyBorder="1" applyAlignment="1">
      <alignment horizontal="left" vertical="center" wrapText="1"/>
    </xf>
    <xf numFmtId="0" fontId="20" fillId="0" borderId="18" xfId="0" applyFont="1" applyBorder="1" applyAlignment="1">
      <alignment horizontal="left" vertical="center" wrapText="1"/>
    </xf>
    <xf numFmtId="165" fontId="20" fillId="29" borderId="19" xfId="64" applyFont="1" applyFill="1" applyBorder="1" applyAlignment="1">
      <alignment horizontal="center" vertical="center"/>
    </xf>
    <xf numFmtId="165" fontId="20" fillId="29" borderId="18" xfId="64" applyFont="1" applyFill="1" applyBorder="1" applyAlignment="1">
      <alignment horizontal="center" vertical="center"/>
    </xf>
    <xf numFmtId="10" fontId="20" fillId="0" borderId="59" xfId="83" applyNumberFormat="1" applyFont="1" applyBorder="1" applyAlignment="1">
      <alignment horizontal="center" vertical="center"/>
    </xf>
    <xf numFmtId="10" fontId="20" fillId="0" borderId="60" xfId="83" applyNumberFormat="1" applyFont="1" applyBorder="1" applyAlignment="1">
      <alignment horizontal="center" vertical="center"/>
    </xf>
    <xf numFmtId="10" fontId="20" fillId="0" borderId="54" xfId="83" applyNumberFormat="1" applyFont="1" applyBorder="1" applyAlignment="1">
      <alignment horizontal="center" vertical="center"/>
    </xf>
    <xf numFmtId="165" fontId="20" fillId="33" borderId="19" xfId="64" applyFont="1" applyFill="1" applyBorder="1" applyAlignment="1">
      <alignment horizontal="center" vertical="center"/>
    </xf>
    <xf numFmtId="165" fontId="20" fillId="33" borderId="18" xfId="64" applyFont="1" applyFill="1" applyBorder="1" applyAlignment="1">
      <alignment horizontal="center" vertical="center"/>
    </xf>
    <xf numFmtId="165" fontId="20" fillId="0" borderId="19" xfId="64" applyFont="1" applyBorder="1" applyAlignment="1">
      <alignment horizontal="center" vertical="center"/>
    </xf>
    <xf numFmtId="165" fontId="20" fillId="0" borderId="18" xfId="64" applyFont="1" applyBorder="1" applyAlignment="1">
      <alignment horizontal="center" vertical="center"/>
    </xf>
    <xf numFmtId="4" fontId="20" fillId="0" borderId="19" xfId="0" applyNumberFormat="1" applyFont="1" applyBorder="1" applyAlignment="1">
      <alignment horizontal="left" vertical="center" wrapText="1"/>
    </xf>
    <xf numFmtId="4" fontId="20" fillId="0" borderId="18" xfId="0" applyNumberFormat="1" applyFont="1" applyBorder="1" applyAlignment="1">
      <alignment horizontal="left" vertical="center" wrapText="1"/>
    </xf>
    <xf numFmtId="10" fontId="20" fillId="0" borderId="58" xfId="83" applyNumberFormat="1" applyFont="1" applyBorder="1" applyAlignment="1">
      <alignment horizontal="center" vertical="center"/>
    </xf>
    <xf numFmtId="0" fontId="16" fillId="0" borderId="28" xfId="69" applyFont="1" applyBorder="1" applyAlignment="1">
      <alignment horizontal="left" vertical="center" readingOrder="1"/>
    </xf>
    <xf numFmtId="0" fontId="16" fillId="0" borderId="25" xfId="69" applyFont="1" applyBorder="1" applyAlignment="1">
      <alignment horizontal="left" vertical="center" readingOrder="1"/>
    </xf>
    <xf numFmtId="0" fontId="16" fillId="0" borderId="26" xfId="69" applyFont="1" applyBorder="1" applyAlignment="1">
      <alignment horizontal="left" vertical="center" readingOrder="1"/>
    </xf>
    <xf numFmtId="0" fontId="24" fillId="0" borderId="48" xfId="0" applyFont="1" applyBorder="1" applyAlignment="1">
      <alignment horizontal="center" vertical="center"/>
    </xf>
    <xf numFmtId="0" fontId="24" fillId="0" borderId="0" xfId="0" applyFont="1" applyAlignment="1">
      <alignment horizontal="center" vertical="center"/>
    </xf>
    <xf numFmtId="0" fontId="24" fillId="0" borderId="24" xfId="0" applyFont="1" applyBorder="1" applyAlignment="1">
      <alignment horizontal="center" vertical="center"/>
    </xf>
    <xf numFmtId="0" fontId="89" fillId="0" borderId="0" xfId="0" applyFont="1" applyAlignment="1">
      <alignment horizontal="center" wrapText="1"/>
    </xf>
    <xf numFmtId="0" fontId="89" fillId="0" borderId="24" xfId="0" applyFont="1" applyBorder="1" applyAlignment="1">
      <alignment horizontal="center" wrapText="1"/>
    </xf>
    <xf numFmtId="0" fontId="89" fillId="0" borderId="25" xfId="0" applyFont="1" applyBorder="1" applyAlignment="1">
      <alignment horizontal="center" wrapText="1"/>
    </xf>
    <xf numFmtId="0" fontId="89" fillId="0" borderId="26" xfId="0" applyFont="1" applyBorder="1" applyAlignment="1">
      <alignment horizontal="center" wrapText="1"/>
    </xf>
    <xf numFmtId="0" fontId="16" fillId="0" borderId="53" xfId="69" applyFont="1" applyBorder="1" applyAlignment="1">
      <alignment horizontal="left" vertical="center" readingOrder="1"/>
    </xf>
    <xf numFmtId="0" fontId="16" fillId="0" borderId="22" xfId="69" applyFont="1" applyBorder="1" applyAlignment="1">
      <alignment horizontal="left" vertical="center" readingOrder="1"/>
    </xf>
    <xf numFmtId="0" fontId="16" fillId="0" borderId="52" xfId="69" applyFont="1" applyBorder="1" applyAlignment="1">
      <alignment horizontal="left" vertical="center" readingOrder="1"/>
    </xf>
    <xf numFmtId="0" fontId="16" fillId="0" borderId="27" xfId="69" applyFont="1" applyBorder="1" applyAlignment="1">
      <alignment horizontal="left" vertical="center" readingOrder="1"/>
    </xf>
    <xf numFmtId="0" fontId="16" fillId="0" borderId="0" xfId="69" applyFont="1" applyAlignment="1">
      <alignment horizontal="left" vertical="center" readingOrder="1"/>
    </xf>
    <xf numFmtId="0" fontId="16" fillId="0" borderId="24" xfId="69" applyFont="1" applyBorder="1" applyAlignment="1">
      <alignment horizontal="left" vertical="center" readingOrder="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8" fillId="0" borderId="39" xfId="0" applyFont="1" applyBorder="1" applyAlignment="1">
      <alignment horizontal="center" vertical="center"/>
    </xf>
    <xf numFmtId="0" fontId="18" fillId="0" borderId="33" xfId="0" applyFont="1" applyBorder="1" applyAlignment="1">
      <alignment horizontal="center" vertical="center"/>
    </xf>
    <xf numFmtId="0" fontId="18" fillId="0" borderId="41" xfId="0" applyFont="1" applyBorder="1" applyAlignment="1">
      <alignment horizontal="center" vertical="center"/>
    </xf>
    <xf numFmtId="0" fontId="18" fillId="0" borderId="42" xfId="0" applyFont="1" applyBorder="1" applyAlignment="1">
      <alignment horizontal="center" vertical="center"/>
    </xf>
    <xf numFmtId="0" fontId="18" fillId="0" borderId="40" xfId="0" applyFont="1" applyBorder="1" applyAlignment="1">
      <alignment horizontal="center" vertical="center"/>
    </xf>
    <xf numFmtId="0" fontId="18" fillId="0" borderId="38" xfId="0" applyFont="1" applyBorder="1" applyAlignment="1">
      <alignment horizontal="center" vertical="center"/>
    </xf>
    <xf numFmtId="0" fontId="20" fillId="0" borderId="57" xfId="0" applyFont="1" applyBorder="1" applyAlignment="1">
      <alignment horizontal="left" vertical="center" wrapText="1"/>
    </xf>
    <xf numFmtId="165" fontId="20" fillId="0" borderId="57" xfId="64" applyFont="1" applyBorder="1" applyAlignment="1">
      <alignment horizontal="center" vertical="center"/>
    </xf>
    <xf numFmtId="164" fontId="15" fillId="0" borderId="27" xfId="82" applyFont="1" applyBorder="1" applyAlignment="1">
      <alignment horizontal="left" vertical="center" wrapText="1"/>
    </xf>
    <xf numFmtId="164" fontId="15" fillId="0" borderId="0" xfId="82" applyFont="1" applyAlignment="1">
      <alignment horizontal="left" vertical="center" wrapText="1"/>
    </xf>
    <xf numFmtId="164" fontId="15" fillId="0" borderId="24" xfId="82" applyFont="1" applyBorder="1" applyAlignment="1">
      <alignment horizontal="left" vertical="center" wrapText="1"/>
    </xf>
    <xf numFmtId="164" fontId="4" fillId="0" borderId="0" xfId="82" applyAlignment="1">
      <alignment horizontal="center" vertical="center"/>
    </xf>
    <xf numFmtId="164" fontId="0" fillId="0" borderId="0" xfId="82" applyFont="1" applyAlignment="1">
      <alignment horizontal="center" vertical="center"/>
    </xf>
    <xf numFmtId="164" fontId="15" fillId="0" borderId="27" xfId="82" applyFont="1" applyBorder="1" applyAlignment="1">
      <alignment horizontal="center" vertical="center" wrapText="1"/>
    </xf>
    <xf numFmtId="164" fontId="15" fillId="0" borderId="0" xfId="82" applyFont="1" applyAlignment="1">
      <alignment horizontal="center" vertical="center" wrapText="1"/>
    </xf>
    <xf numFmtId="164" fontId="15" fillId="0" borderId="24" xfId="82" applyFont="1" applyBorder="1" applyAlignment="1">
      <alignment horizontal="center" vertical="center" wrapText="1"/>
    </xf>
    <xf numFmtId="164" fontId="67" fillId="31" borderId="16" xfId="82" applyFont="1" applyFill="1" applyBorder="1" applyAlignment="1">
      <alignment horizontal="left" vertical="center"/>
    </xf>
    <xf numFmtId="164" fontId="67" fillId="31" borderId="15" xfId="82" applyFont="1" applyFill="1" applyBorder="1" applyAlignment="1">
      <alignment horizontal="left" vertical="center"/>
    </xf>
    <xf numFmtId="164" fontId="15" fillId="0" borderId="27" xfId="82" applyFont="1" applyBorder="1" applyAlignment="1">
      <alignment horizontal="left" vertical="center"/>
    </xf>
    <xf numFmtId="164" fontId="15" fillId="0" borderId="0" xfId="82" applyFont="1" applyAlignment="1">
      <alignment horizontal="left" vertical="center"/>
    </xf>
    <xf numFmtId="164" fontId="15" fillId="0" borderId="24" xfId="82" applyFont="1" applyBorder="1" applyAlignment="1">
      <alignment horizontal="left" vertical="center"/>
    </xf>
    <xf numFmtId="0" fontId="50" fillId="0" borderId="27" xfId="0" applyFont="1" applyBorder="1" applyAlignment="1">
      <alignment horizontal="center" vertical="center" wrapText="1"/>
    </xf>
    <xf numFmtId="0" fontId="50" fillId="0" borderId="0" xfId="0" applyFont="1" applyAlignment="1">
      <alignment horizontal="center" vertical="center" wrapText="1"/>
    </xf>
    <xf numFmtId="0" fontId="50" fillId="0" borderId="24" xfId="0" applyFont="1" applyBorder="1" applyAlignment="1">
      <alignment horizontal="center" vertical="center" wrapText="1"/>
    </xf>
    <xf numFmtId="164" fontId="4" fillId="0" borderId="0" xfId="82" applyAlignment="1">
      <alignment horizontal="center" vertical="center" wrapText="1"/>
    </xf>
    <xf numFmtId="164" fontId="4" fillId="0" borderId="24" xfId="82" applyBorder="1" applyAlignment="1">
      <alignment horizontal="center" vertical="center" wrapText="1"/>
    </xf>
    <xf numFmtId="164" fontId="15" fillId="28" borderId="30" xfId="82" applyFont="1" applyFill="1" applyBorder="1" applyAlignment="1">
      <alignment horizontal="left" vertical="center" wrapText="1"/>
    </xf>
    <xf numFmtId="164" fontId="15" fillId="28" borderId="31" xfId="82" applyFont="1" applyFill="1" applyBorder="1" applyAlignment="1">
      <alignment horizontal="left" vertical="center" wrapText="1"/>
    </xf>
    <xf numFmtId="164" fontId="15" fillId="28" borderId="32" xfId="82" applyFont="1" applyFill="1" applyBorder="1" applyAlignment="1">
      <alignment horizontal="left" vertical="center" wrapText="1"/>
    </xf>
    <xf numFmtId="164" fontId="15" fillId="28" borderId="30" xfId="82" applyFont="1" applyFill="1" applyBorder="1" applyAlignment="1">
      <alignment horizontal="left" vertical="center"/>
    </xf>
    <xf numFmtId="164" fontId="15" fillId="28" borderId="31" xfId="82" applyFont="1" applyFill="1" applyBorder="1" applyAlignment="1">
      <alignment horizontal="left" vertical="center"/>
    </xf>
    <xf numFmtId="164" fontId="15" fillId="28" borderId="32" xfId="82" applyFont="1" applyFill="1" applyBorder="1" applyAlignment="1">
      <alignment horizontal="left" vertical="center"/>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21" fillId="0" borderId="32" xfId="0" applyFont="1" applyBorder="1" applyAlignment="1">
      <alignment horizontal="left" vertical="center" wrapText="1"/>
    </xf>
    <xf numFmtId="0" fontId="68" fillId="0" borderId="30" xfId="0" applyFont="1" applyBorder="1" applyAlignment="1">
      <alignment horizontal="left" vertical="center" wrapText="1"/>
    </xf>
    <xf numFmtId="0" fontId="68" fillId="0" borderId="31" xfId="0" applyFont="1" applyBorder="1" applyAlignment="1">
      <alignment horizontal="left" vertical="center" wrapText="1"/>
    </xf>
    <xf numFmtId="0" fontId="68" fillId="0" borderId="32" xfId="0" applyFont="1" applyBorder="1" applyAlignment="1">
      <alignment horizontal="left" vertical="center" wrapText="1"/>
    </xf>
    <xf numFmtId="164" fontId="15" fillId="0" borderId="30" xfId="82" applyFont="1" applyBorder="1" applyAlignment="1">
      <alignment horizontal="center" vertical="center"/>
    </xf>
    <xf numFmtId="164" fontId="15" fillId="0" borderId="31" xfId="82" applyFont="1" applyBorder="1" applyAlignment="1">
      <alignment horizontal="center" vertical="center"/>
    </xf>
    <xf numFmtId="164" fontId="15" fillId="0" borderId="32" xfId="82" applyFont="1" applyBorder="1" applyAlignment="1">
      <alignment horizontal="center" vertical="center"/>
    </xf>
    <xf numFmtId="164" fontId="4" fillId="0" borderId="27" xfId="82" applyBorder="1" applyAlignment="1">
      <alignment horizontal="left" vertical="center" wrapText="1"/>
    </xf>
    <xf numFmtId="164" fontId="4" fillId="0" borderId="0" xfId="82" applyAlignment="1">
      <alignment horizontal="left" vertical="center" wrapText="1"/>
    </xf>
    <xf numFmtId="164" fontId="4" fillId="0" borderId="24" xfId="82" applyBorder="1" applyAlignment="1">
      <alignment horizontal="left" vertical="center" wrapText="1"/>
    </xf>
    <xf numFmtId="164" fontId="67" fillId="31" borderId="33" xfId="82" applyFont="1" applyFill="1" applyBorder="1" applyAlignment="1">
      <alignment horizontal="left" vertical="center"/>
    </xf>
    <xf numFmtId="164" fontId="67" fillId="31" borderId="21" xfId="82" applyFont="1" applyFill="1" applyBorder="1" applyAlignment="1">
      <alignment horizontal="left" vertical="center"/>
    </xf>
    <xf numFmtId="164" fontId="67" fillId="31" borderId="20" xfId="82" applyFont="1" applyFill="1" applyBorder="1" applyAlignment="1">
      <alignment horizontal="left" vertical="center"/>
    </xf>
    <xf numFmtId="164" fontId="67" fillId="28" borderId="27" xfId="82" applyFont="1" applyFill="1" applyBorder="1" applyAlignment="1">
      <alignment horizontal="left" vertical="center"/>
    </xf>
    <xf numFmtId="164" fontId="67" fillId="28" borderId="0" xfId="82" applyFont="1" applyFill="1" applyAlignment="1">
      <alignment horizontal="left" vertical="center"/>
    </xf>
    <xf numFmtId="164" fontId="67" fillId="28" borderId="24" xfId="82" applyFont="1" applyFill="1" applyBorder="1" applyAlignment="1">
      <alignment horizontal="left" vertical="center"/>
    </xf>
    <xf numFmtId="164" fontId="67" fillId="31" borderId="27" xfId="82" applyFont="1" applyFill="1" applyBorder="1" applyAlignment="1">
      <alignment horizontal="left" vertical="center"/>
    </xf>
    <xf numFmtId="164" fontId="67" fillId="31" borderId="0" xfId="82" applyFont="1" applyFill="1" applyAlignment="1">
      <alignment horizontal="left" vertical="center"/>
    </xf>
    <xf numFmtId="164" fontId="67" fillId="31" borderId="24" xfId="82" applyFont="1" applyFill="1" applyBorder="1" applyAlignment="1">
      <alignment horizontal="left" vertical="center"/>
    </xf>
    <xf numFmtId="0" fontId="4" fillId="0" borderId="0" xfId="0" applyFont="1" applyAlignment="1">
      <alignment horizontal="center" vertical="center"/>
    </xf>
    <xf numFmtId="0" fontId="4" fillId="0" borderId="24" xfId="0" applyFont="1" applyBorder="1" applyAlignment="1">
      <alignment horizontal="center" vertical="center"/>
    </xf>
    <xf numFmtId="0" fontId="24" fillId="0" borderId="30" xfId="0" applyFont="1" applyBorder="1" applyAlignment="1">
      <alignment horizontal="center"/>
    </xf>
    <xf numFmtId="0" fontId="24" fillId="0" borderId="31" xfId="0" applyFont="1" applyBorder="1" applyAlignment="1">
      <alignment horizontal="center"/>
    </xf>
    <xf numFmtId="0" fontId="24" fillId="0" borderId="32" xfId="0" applyFont="1" applyBorder="1" applyAlignment="1">
      <alignment horizontal="center"/>
    </xf>
    <xf numFmtId="0" fontId="83" fillId="0" borderId="30" xfId="0" applyFont="1" applyBorder="1" applyAlignment="1">
      <alignment horizontal="center" vertical="center" wrapText="1"/>
    </xf>
    <xf numFmtId="0" fontId="83" fillId="0" borderId="31" xfId="0" applyFont="1" applyBorder="1" applyAlignment="1">
      <alignment horizontal="center" vertical="center" wrapText="1"/>
    </xf>
    <xf numFmtId="0" fontId="83" fillId="0" borderId="32" xfId="0" applyFont="1" applyBorder="1" applyAlignment="1">
      <alignment horizontal="center" vertical="center" wrapText="1"/>
    </xf>
    <xf numFmtId="0" fontId="16" fillId="0" borderId="16" xfId="69" applyFont="1" applyBorder="1" applyAlignment="1">
      <alignment horizontal="left" vertical="center" readingOrder="1"/>
    </xf>
    <xf numFmtId="0" fontId="16" fillId="0" borderId="15" xfId="69" applyFont="1" applyBorder="1" applyAlignment="1">
      <alignment horizontal="left" vertical="center" readingOrder="1"/>
    </xf>
    <xf numFmtId="0" fontId="16" fillId="0" borderId="17" xfId="69" applyFont="1" applyBorder="1" applyAlignment="1">
      <alignment horizontal="left" vertical="center" readingOrder="1"/>
    </xf>
    <xf numFmtId="0" fontId="51" fillId="31" borderId="33" xfId="0" applyFont="1" applyFill="1" applyBorder="1" applyAlignment="1">
      <alignment horizontal="right" vertical="center" wrapText="1"/>
    </xf>
    <xf numFmtId="0" fontId="51" fillId="31" borderId="21" xfId="0" applyFont="1" applyFill="1" applyBorder="1" applyAlignment="1">
      <alignment horizontal="right" vertical="center" wrapText="1"/>
    </xf>
    <xf numFmtId="0" fontId="51" fillId="31" borderId="20" xfId="0" applyFont="1" applyFill="1" applyBorder="1" applyAlignment="1">
      <alignment horizontal="right" vertical="center" wrapText="1"/>
    </xf>
    <xf numFmtId="0" fontId="51" fillId="31" borderId="16" xfId="0" applyFont="1" applyFill="1" applyBorder="1" applyAlignment="1">
      <alignment horizontal="right" vertical="center" wrapText="1"/>
    </xf>
    <xf numFmtId="0" fontId="51" fillId="31" borderId="15" xfId="0" applyFont="1" applyFill="1" applyBorder="1" applyAlignment="1">
      <alignment horizontal="right" vertical="center" wrapText="1"/>
    </xf>
    <xf numFmtId="0" fontId="53" fillId="0" borderId="0" xfId="0" applyFont="1" applyAlignment="1">
      <alignment horizontal="center" wrapText="1"/>
    </xf>
    <xf numFmtId="0" fontId="53" fillId="0" borderId="25" xfId="0" applyFont="1" applyBorder="1" applyAlignment="1">
      <alignment horizontal="center" wrapText="1"/>
    </xf>
    <xf numFmtId="0" fontId="51" fillId="40" borderId="36" xfId="0" applyFont="1" applyFill="1" applyBorder="1" applyAlignment="1">
      <alignment horizontal="right" vertical="center"/>
    </xf>
    <xf numFmtId="0" fontId="51" fillId="40" borderId="37" xfId="0" applyFont="1" applyFill="1" applyBorder="1" applyAlignment="1">
      <alignment horizontal="right" vertical="center"/>
    </xf>
    <xf numFmtId="0" fontId="51" fillId="30" borderId="16" xfId="0" applyFont="1" applyFill="1" applyBorder="1" applyAlignment="1">
      <alignment horizontal="center" vertical="center" wrapText="1"/>
    </xf>
    <xf numFmtId="0" fontId="51" fillId="30" borderId="15" xfId="0" applyFont="1" applyFill="1" applyBorder="1" applyAlignment="1">
      <alignment horizontal="center" vertical="center" wrapText="1"/>
    </xf>
    <xf numFmtId="10" fontId="20" fillId="0" borderId="18" xfId="83" applyNumberFormat="1" applyFont="1" applyBorder="1" applyAlignment="1">
      <alignment horizontal="center" vertical="center"/>
    </xf>
    <xf numFmtId="10" fontId="20" fillId="0" borderId="15" xfId="83" applyNumberFormat="1" applyFont="1" applyBorder="1" applyAlignment="1">
      <alignment horizontal="center" vertical="center"/>
    </xf>
    <xf numFmtId="165" fontId="20" fillId="29" borderId="15" xfId="64" applyFont="1" applyFill="1" applyBorder="1" applyAlignment="1">
      <alignment horizontal="center" vertical="center"/>
    </xf>
    <xf numFmtId="0" fontId="21" fillId="36" borderId="30" xfId="0" applyFont="1" applyFill="1" applyBorder="1" applyAlignment="1">
      <alignment horizontal="right"/>
    </xf>
    <xf numFmtId="0" fontId="21" fillId="36" borderId="32" xfId="0" applyFont="1" applyFill="1" applyBorder="1" applyAlignment="1">
      <alignment horizontal="right"/>
    </xf>
    <xf numFmtId="168" fontId="21" fillId="0" borderId="16" xfId="0" applyNumberFormat="1" applyFont="1" applyBorder="1" applyAlignment="1">
      <alignment horizontal="center" vertical="center" wrapText="1"/>
    </xf>
    <xf numFmtId="0" fontId="20" fillId="0" borderId="15" xfId="0" applyFont="1" applyBorder="1" applyAlignment="1">
      <alignment horizontal="left" vertical="center" wrapText="1"/>
    </xf>
    <xf numFmtId="4" fontId="20" fillId="0" borderId="15" xfId="0" applyNumberFormat="1" applyFont="1" applyBorder="1" applyAlignment="1">
      <alignment horizontal="left" vertical="center" wrapText="1"/>
    </xf>
    <xf numFmtId="165" fontId="20" fillId="0" borderId="15" xfId="64" applyFont="1" applyBorder="1" applyAlignment="1">
      <alignment horizontal="center" vertical="center"/>
    </xf>
    <xf numFmtId="0" fontId="21" fillId="36" borderId="30" xfId="0" applyFont="1" applyFill="1" applyBorder="1" applyAlignment="1">
      <alignment horizontal="right" wrapText="1"/>
    </xf>
    <xf numFmtId="0" fontId="21" fillId="36" borderId="32" xfId="0" applyFont="1" applyFill="1" applyBorder="1" applyAlignment="1">
      <alignment horizontal="right" wrapText="1"/>
    </xf>
    <xf numFmtId="0" fontId="63" fillId="29" borderId="15" xfId="0" applyFont="1" applyFill="1" applyBorder="1" applyAlignment="1">
      <alignment horizontal="left" vertical="center" wrapText="1"/>
    </xf>
    <xf numFmtId="0" fontId="54" fillId="0" borderId="47" xfId="0" applyFont="1" applyBorder="1" applyAlignment="1">
      <alignment horizontal="center" vertical="center"/>
    </xf>
    <xf numFmtId="0" fontId="54" fillId="0" borderId="48" xfId="0" applyFont="1" applyBorder="1" applyAlignment="1">
      <alignment horizontal="center" vertical="center"/>
    </xf>
    <xf numFmtId="0" fontId="54" fillId="0" borderId="49" xfId="0" applyFont="1" applyBorder="1" applyAlignment="1">
      <alignment horizontal="center" vertical="center"/>
    </xf>
    <xf numFmtId="0" fontId="54" fillId="0" borderId="23" xfId="0" applyFont="1" applyBorder="1" applyAlignment="1">
      <alignment horizontal="center" vertical="center"/>
    </xf>
    <xf numFmtId="0" fontId="54" fillId="0" borderId="0" xfId="0" applyFont="1" applyAlignment="1">
      <alignment horizontal="center" vertical="center"/>
    </xf>
    <xf numFmtId="0" fontId="54" fillId="0" borderId="50" xfId="0" applyFont="1" applyBorder="1" applyAlignment="1">
      <alignment horizontal="center" vertical="center"/>
    </xf>
    <xf numFmtId="0" fontId="54" fillId="0" borderId="51" xfId="0" applyFont="1" applyBorder="1" applyAlignment="1">
      <alignment horizontal="center" vertical="center"/>
    </xf>
    <xf numFmtId="0" fontId="54" fillId="0" borderId="34" xfId="0" applyFont="1" applyBorder="1" applyAlignment="1">
      <alignment horizontal="center" vertical="center"/>
    </xf>
    <xf numFmtId="0" fontId="54" fillId="0" borderId="43" xfId="0" applyFont="1" applyBorder="1" applyAlignment="1">
      <alignment horizontal="center" vertical="center"/>
    </xf>
    <xf numFmtId="0" fontId="55" fillId="31" borderId="15" xfId="0" applyFont="1" applyFill="1" applyBorder="1" applyAlignment="1">
      <alignment horizontal="center" vertical="center" wrapText="1"/>
    </xf>
    <xf numFmtId="0" fontId="55" fillId="29" borderId="15" xfId="0" applyFont="1" applyFill="1" applyBorder="1" applyAlignment="1">
      <alignment horizontal="center" vertical="center"/>
    </xf>
  </cellXfs>
  <cellStyles count="107">
    <cellStyle name="20% - Accent1" xfId="1"/>
    <cellStyle name="20% - Accent2" xfId="3"/>
    <cellStyle name="20% - Accent3" xfId="5"/>
    <cellStyle name="20% - Accent4" xfId="7"/>
    <cellStyle name="20% - Accent5" xfId="9"/>
    <cellStyle name="20% - Accent6" xfId="11"/>
    <cellStyle name="20% - Ênfase1 2" xfId="2"/>
    <cellStyle name="20% - Ênfase2 2" xfId="4"/>
    <cellStyle name="20% - Ênfase3 2" xfId="6"/>
    <cellStyle name="20% - Ênfase4 2" xfId="8"/>
    <cellStyle name="20% - Ênfase5 2" xfId="10"/>
    <cellStyle name="20% - Ênfase6 2" xfId="12"/>
    <cellStyle name="40% - Accent1" xfId="13"/>
    <cellStyle name="40% - Accent2" xfId="15"/>
    <cellStyle name="40% - Accent3" xfId="17"/>
    <cellStyle name="40% - Accent4" xfId="19"/>
    <cellStyle name="40% - Accent5" xfId="21"/>
    <cellStyle name="40% - Accent6" xfId="23"/>
    <cellStyle name="40% - Ênfase1 2" xfId="14"/>
    <cellStyle name="40% - Ênfase2 2" xfId="16"/>
    <cellStyle name="40% - Ênfase3 2" xfId="18"/>
    <cellStyle name="40% - Ênfase4 2" xfId="20"/>
    <cellStyle name="40% - Ênfase5 2" xfId="22"/>
    <cellStyle name="40% - Ênfase6 2" xfId="24"/>
    <cellStyle name="60% - Accent1" xfId="25"/>
    <cellStyle name="60% - Accent2" xfId="27"/>
    <cellStyle name="60% - Accent3" xfId="29"/>
    <cellStyle name="60% - Accent4" xfId="31"/>
    <cellStyle name="60% - Accent5" xfId="33"/>
    <cellStyle name="60% - Accent6" xfId="35"/>
    <cellStyle name="60% - Ênfase1 2" xfId="26"/>
    <cellStyle name="60% - Ênfase2 2" xfId="28"/>
    <cellStyle name="60% - Ênfase3 2" xfId="30"/>
    <cellStyle name="60% - Ênfase4 2" xfId="32"/>
    <cellStyle name="60% - Ênfase5 2" xfId="34"/>
    <cellStyle name="60% - Ênfase6 2" xfId="36"/>
    <cellStyle name="Accent1" xfId="45"/>
    <cellStyle name="Accent2" xfId="47"/>
    <cellStyle name="Accent3" xfId="49"/>
    <cellStyle name="Accent4" xfId="51"/>
    <cellStyle name="Accent5" xfId="53"/>
    <cellStyle name="Accent6" xfId="55"/>
    <cellStyle name="Bad" xfId="60"/>
    <cellStyle name="Bom" xfId="59" builtinId="26" customBuiltin="1"/>
    <cellStyle name="Bom 2" xfId="37"/>
    <cellStyle name="Calculation" xfId="38"/>
    <cellStyle name="Cálculo 2" xfId="39"/>
    <cellStyle name="Célula de Verificação" xfId="42" builtinId="23" customBuiltin="1"/>
    <cellStyle name="Célula de Verificação 2" xfId="40"/>
    <cellStyle name="Célula Vinculada" xfId="63" builtinId="24" customBuiltin="1"/>
    <cellStyle name="Célula Vinculada 2" xfId="41"/>
    <cellStyle name="Comma0" xfId="43"/>
    <cellStyle name="Currency0" xfId="44"/>
    <cellStyle name="Ênfase1 2" xfId="46"/>
    <cellStyle name="Ênfase2 2" xfId="48"/>
    <cellStyle name="Ênfase3 2" xfId="50"/>
    <cellStyle name="Ênfase4 2" xfId="52"/>
    <cellStyle name="Ênfase5 2" xfId="54"/>
    <cellStyle name="Ênfase6 2" xfId="56"/>
    <cellStyle name="Entrada" xfId="62" builtinId="20" customBuiltin="1"/>
    <cellStyle name="Entrada 2" xfId="57"/>
    <cellStyle name="Excel Built-in Normal" xfId="58"/>
    <cellStyle name="Explanatory Text" xfId="87"/>
    <cellStyle name="Heading 1" xfId="90"/>
    <cellStyle name="Heading 2" xfId="92"/>
    <cellStyle name="Heading 3" xfId="94"/>
    <cellStyle name="Heading 4" xfId="96"/>
    <cellStyle name="Incorreto 2" xfId="61"/>
    <cellStyle name="Moeda" xfId="64" builtinId="4"/>
    <cellStyle name="Moeda 2" xfId="65"/>
    <cellStyle name="Moeda 3" xfId="66"/>
    <cellStyle name="Neutra" xfId="68" builtinId="28" customBuiltin="1"/>
    <cellStyle name="Neutra 2" xfId="67"/>
    <cellStyle name="Normal" xfId="0" builtinId="0"/>
    <cellStyle name="Normal 2" xfId="69"/>
    <cellStyle name="Normal 3" xfId="106"/>
    <cellStyle name="Normal 3 3" xfId="70"/>
    <cellStyle name="Normal 30" xfId="71"/>
    <cellStyle name="Normal 4" xfId="72"/>
    <cellStyle name="Normal 4 2" xfId="105"/>
    <cellStyle name="Normal 6" xfId="73"/>
    <cellStyle name="Normal_Pesquisa no referencial 10 de maio de 2013" xfId="74"/>
    <cellStyle name="Nota" xfId="76" builtinId="10" customBuiltin="1"/>
    <cellStyle name="Nota 2" xfId="75"/>
    <cellStyle name="Output" xfId="80"/>
    <cellStyle name="Porcentagem" xfId="77" builtinId="5"/>
    <cellStyle name="Porcentagem 2" xfId="78"/>
    <cellStyle name="Porcentagem 3" xfId="79"/>
    <cellStyle name="Saída 2" xfId="81"/>
    <cellStyle name="Separador de milhares" xfId="82" builtinId="3"/>
    <cellStyle name="Separador de milhares 2" xfId="83"/>
    <cellStyle name="Separador de milhares 3" xfId="84"/>
    <cellStyle name="Separador de milhares 3 2" xfId="85"/>
    <cellStyle name="Texto de Aviso" xfId="104" builtinId="11" customBuiltin="1"/>
    <cellStyle name="Texto de Aviso 2" xfId="86"/>
    <cellStyle name="Texto Explicativo 2" xfId="88"/>
    <cellStyle name="Title" xfId="89"/>
    <cellStyle name="Título 1 2" xfId="91"/>
    <cellStyle name="Título 2 2" xfId="93"/>
    <cellStyle name="Título 3 2" xfId="95"/>
    <cellStyle name="Título 4 2" xfId="97"/>
    <cellStyle name="Título 5" xfId="98"/>
    <cellStyle name="Total" xfId="99" builtinId="25" customBuiltin="1"/>
    <cellStyle name="Total 2" xfId="100"/>
    <cellStyle name="Vírgula 2" xfId="101"/>
    <cellStyle name="Vírgula 3" xfId="102"/>
    <cellStyle name="Vírgula 5" xfId="103"/>
  </cellStyles>
  <dxfs count="3">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3858587</xdr:colOff>
      <xdr:row>1</xdr:row>
      <xdr:rowOff>179917</xdr:rowOff>
    </xdr:from>
    <xdr:to>
      <xdr:col>8</xdr:col>
      <xdr:colOff>688749</xdr:colOff>
      <xdr:row>1</xdr:row>
      <xdr:rowOff>1090083</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5276754" y="656167"/>
          <a:ext cx="3328329" cy="910166"/>
        </a:xfrm>
        <a:prstGeom prst="rect">
          <a:avLst/>
        </a:prstGeom>
      </xdr:spPr>
    </xdr:pic>
    <xdr:clientData/>
  </xdr:twoCellAnchor>
  <xdr:twoCellAnchor editAs="oneCell">
    <xdr:from>
      <xdr:col>1</xdr:col>
      <xdr:colOff>122464</xdr:colOff>
      <xdr:row>1</xdr:row>
      <xdr:rowOff>69763</xdr:rowOff>
    </xdr:from>
    <xdr:to>
      <xdr:col>4</xdr:col>
      <xdr:colOff>1598083</xdr:colOff>
      <xdr:row>1</xdr:row>
      <xdr:rowOff>1138451</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3"/>
          <a:ext cx="3507619" cy="1068688"/>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258537</xdr:colOff>
      <xdr:row>1</xdr:row>
      <xdr:rowOff>81643</xdr:rowOff>
    </xdr:from>
    <xdr:to>
      <xdr:col>7</xdr:col>
      <xdr:colOff>1134498</xdr:colOff>
      <xdr:row>1</xdr:row>
      <xdr:rowOff>1156591</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7034894" y="680357"/>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wnloads\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laudenir.junior/Downloads/CP%20%20%20o8%20%202%200%201%208/GIN&#193;SIO%20JORGE%20MUSS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v>0</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sheetData sheetId="3">
        <row r="6">
          <cell r="B6" t="str">
            <v>MUNICÍPIO: VÁRZEA GRANDE - MT</v>
          </cell>
          <cell r="C6">
            <v>0</v>
          </cell>
          <cell r="D6">
            <v>0</v>
          </cell>
          <cell r="E6">
            <v>0</v>
          </cell>
          <cell r="F6">
            <v>0</v>
          </cell>
          <cell r="G6">
            <v>0</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sheetData sheetId="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v>0</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sheetData>
      <sheetData sheetId="2">
        <row r="13">
          <cell r="B13" t="str">
            <v>CP-IP-01</v>
          </cell>
          <cell r="C13">
            <v>0</v>
          </cell>
          <cell r="D13">
            <v>0</v>
          </cell>
          <cell r="E13" t="str">
            <v>CONTAINER 2,30 X 4,30 M, ALT. 2,50 M, P/ SANITARIO, C/ 5 BACIAS, 1 LAVATORIO E 4 MICTORIOS (LOCACAO) - SANITARIO</v>
          </cell>
          <cell r="F13" t="str">
            <v xml:space="preserve">MES   </v>
          </cell>
          <cell r="G13">
            <v>1</v>
          </cell>
          <cell r="H13">
            <v>0</v>
          </cell>
          <cell r="I13">
            <v>741.51333333333332</v>
          </cell>
        </row>
        <row r="14">
          <cell r="B14" t="str">
            <v xml:space="preserve">INSUMO </v>
          </cell>
          <cell r="C14" t="str">
            <v>SINAPI</v>
          </cell>
          <cell r="D14">
            <v>10777</v>
          </cell>
          <cell r="E14" t="str">
            <v>LOCACAO DE CONTAINER 2,30 X 4,30 M, ALT. 2,50 M, PARA SANITARIO, COM 3 BACIAS, 4 CHUVEIROS, 1 LAVATORIO E 1 MICTORIO</v>
          </cell>
          <cell r="F14" t="str">
            <v xml:space="preserve">MES   </v>
          </cell>
          <cell r="G14">
            <v>1</v>
          </cell>
          <cell r="H14">
            <v>573.38</v>
          </cell>
          <cell r="I14">
            <v>573.38</v>
          </cell>
        </row>
        <row r="15">
          <cell r="B15" t="str">
            <v>COMPOSIÇÃO</v>
          </cell>
          <cell r="C15" t="str">
            <v>SINAPI</v>
          </cell>
          <cell r="D15">
            <v>5824</v>
          </cell>
          <cell r="E15" t="str">
            <v>CAMINHÃO TOCO, PBT 16.000 KG, CARGA ÚTIL MÁX. 10.685 KG, DIST. ENTRE EIXOS 4,8 M, POTÊNCIA 189 CV, INCLUSIVE CARROCERIA FIXA ABERTA DE MADEIRA P/ TRANSPORTE GERAL DE CARGA SECA, DIMEN. APROX. 2,5 X 7,00 X 0,50 M - CHP DIURNO. AF_06/2014</v>
          </cell>
          <cell r="F15" t="str">
            <v>CHP</v>
          </cell>
          <cell r="G15">
            <v>1.3333333333333333</v>
          </cell>
          <cell r="H15">
            <v>126.1</v>
          </cell>
          <cell r="I15">
            <v>168.13333333333333</v>
          </cell>
        </row>
        <row r="16">
          <cell r="B16">
            <v>0</v>
          </cell>
          <cell r="C16">
            <v>0</v>
          </cell>
          <cell r="D16">
            <v>0</v>
          </cell>
          <cell r="E16">
            <v>0</v>
          </cell>
          <cell r="F16">
            <v>0</v>
          </cell>
          <cell r="G16">
            <v>0</v>
          </cell>
          <cell r="H16">
            <v>0</v>
          </cell>
          <cell r="I16">
            <v>0</v>
          </cell>
        </row>
        <row r="17">
          <cell r="B17" t="str">
            <v>CP-IP-02</v>
          </cell>
          <cell r="C17">
            <v>0</v>
          </cell>
          <cell r="D17">
            <v>0</v>
          </cell>
          <cell r="E17" t="str">
            <v>INSTALAÇÃO PROVISÓRIA DE ÁGUA E SANITÁRIOS</v>
          </cell>
          <cell r="F17" t="str">
            <v>UN</v>
          </cell>
          <cell r="G17">
            <v>1</v>
          </cell>
          <cell r="H17">
            <v>0</v>
          </cell>
          <cell r="I17">
            <v>1812.6109999999999</v>
          </cell>
        </row>
        <row r="18">
          <cell r="B18" t="str">
            <v>COMPOSIÇÃO</v>
          </cell>
          <cell r="C18" t="str">
            <v>SINAPI</v>
          </cell>
          <cell r="D18">
            <v>88248</v>
          </cell>
          <cell r="E18" t="str">
            <v>AUXILIAR DE ENCANADOR OU BOMBEIRO HIDRÁULICO COM ENCARGOS COMPLEMENTARES</v>
          </cell>
          <cell r="F18" t="str">
            <v>H</v>
          </cell>
          <cell r="G18">
            <v>5</v>
          </cell>
          <cell r="H18">
            <v>14.45</v>
          </cell>
          <cell r="I18">
            <v>72.25</v>
          </cell>
        </row>
        <row r="19">
          <cell r="B19" t="str">
            <v>COMPOSIÇÃO</v>
          </cell>
          <cell r="C19" t="str">
            <v>SINAPI</v>
          </cell>
          <cell r="D19">
            <v>88262</v>
          </cell>
          <cell r="E19" t="str">
            <v>CARPINTEIRO DE FORMAS COM ENCARGOS COMPLEMENTARES</v>
          </cell>
          <cell r="F19" t="str">
            <v>H</v>
          </cell>
          <cell r="G19">
            <v>10</v>
          </cell>
          <cell r="H19">
            <v>17.25</v>
          </cell>
          <cell r="I19">
            <v>172.5</v>
          </cell>
        </row>
        <row r="20">
          <cell r="B20" t="str">
            <v>COMPOSIÇÃO</v>
          </cell>
          <cell r="C20" t="str">
            <v>SINAPI</v>
          </cell>
          <cell r="D20">
            <v>88316</v>
          </cell>
          <cell r="E20" t="str">
            <v>SERVENTE COM ENCARGOS COMPLEMENTARES</v>
          </cell>
          <cell r="F20" t="str">
            <v>H</v>
          </cell>
          <cell r="G20">
            <v>10</v>
          </cell>
          <cell r="H20">
            <v>14.06</v>
          </cell>
          <cell r="I20">
            <v>140.6</v>
          </cell>
        </row>
        <row r="21">
          <cell r="B21" t="str">
            <v>COMPOSIÇÃO</v>
          </cell>
          <cell r="C21" t="str">
            <v>SINAPI</v>
          </cell>
          <cell r="D21">
            <v>88309</v>
          </cell>
          <cell r="E21" t="str">
            <v>PEDREIRO COM ENCARGOS COMPLEMENTARES</v>
          </cell>
          <cell r="F21" t="str">
            <v>H</v>
          </cell>
          <cell r="G21">
            <v>10</v>
          </cell>
          <cell r="H21">
            <v>17.350000000000001</v>
          </cell>
          <cell r="I21">
            <v>173.5</v>
          </cell>
        </row>
        <row r="22">
          <cell r="B22" t="str">
            <v>COMPOSIÇÃO</v>
          </cell>
          <cell r="C22" t="str">
            <v>SINAPI</v>
          </cell>
          <cell r="D22">
            <v>88267</v>
          </cell>
          <cell r="E22" t="str">
            <v>ENCANADOR OU BOMBEIRO HIDRÁULICO COM ENCARGOS COMPLEMENTARES</v>
          </cell>
          <cell r="F22" t="str">
            <v>H</v>
          </cell>
          <cell r="G22">
            <v>10</v>
          </cell>
          <cell r="H22">
            <v>17.77</v>
          </cell>
          <cell r="I22">
            <v>177.7</v>
          </cell>
        </row>
        <row r="23">
          <cell r="B23" t="str">
            <v xml:space="preserve">INSUMO </v>
          </cell>
          <cell r="C23" t="str">
            <v>SINAPI</v>
          </cell>
          <cell r="D23">
            <v>5061</v>
          </cell>
          <cell r="E23" t="str">
            <v>PREGO DE ACO POLIDO COM CABECA 18 X 27 (2 1/2 X 10)</v>
          </cell>
          <cell r="F23" t="str">
            <v xml:space="preserve">KG    </v>
          </cell>
          <cell r="G23">
            <v>1</v>
          </cell>
          <cell r="H23">
            <v>8.75</v>
          </cell>
          <cell r="I23">
            <v>8.75</v>
          </cell>
        </row>
        <row r="24">
          <cell r="B24" t="str">
            <v xml:space="preserve">INSUMO </v>
          </cell>
          <cell r="C24" t="str">
            <v>SINAPI</v>
          </cell>
          <cell r="D24">
            <v>20247</v>
          </cell>
          <cell r="E24" t="str">
            <v>PREGO DE ACO POLIDO COM CABECA 15 X 15 (1 1/4 X 13)</v>
          </cell>
          <cell r="F24" t="str">
            <v xml:space="preserve">KG    </v>
          </cell>
          <cell r="G24">
            <v>1</v>
          </cell>
          <cell r="H24">
            <v>9.85</v>
          </cell>
          <cell r="I24">
            <v>9.85</v>
          </cell>
        </row>
        <row r="25">
          <cell r="B25" t="str">
            <v xml:space="preserve">INSUMO </v>
          </cell>
          <cell r="C25" t="str">
            <v>SINAPI</v>
          </cell>
          <cell r="D25">
            <v>3997</v>
          </cell>
          <cell r="E25" t="str">
            <v>MADEIRA SERRADA NAO APARELHADA DE MACARANDUBA, ANGELIM OU EQUIVALENTE DA REGIAO</v>
          </cell>
          <cell r="F25" t="str">
            <v xml:space="preserve">M3    </v>
          </cell>
          <cell r="G25">
            <v>0.1</v>
          </cell>
          <cell r="H25">
            <v>1531.01</v>
          </cell>
          <cell r="I25">
            <v>153.101</v>
          </cell>
        </row>
        <row r="26">
          <cell r="B26" t="str">
            <v xml:space="preserve">COMPOSIÇÃO </v>
          </cell>
          <cell r="C26" t="str">
            <v>SINAPI</v>
          </cell>
          <cell r="D26">
            <v>88503</v>
          </cell>
          <cell r="E26" t="str">
            <v>CAIXA D´ÁGUA EM POLIETILENO, 1000 LITROS, COM ACESSÓRIOS</v>
          </cell>
          <cell r="F26" t="str">
            <v>UN</v>
          </cell>
          <cell r="G26">
            <v>1</v>
          </cell>
          <cell r="H26">
            <v>641.26</v>
          </cell>
          <cell r="I26">
            <v>641.26</v>
          </cell>
        </row>
        <row r="27">
          <cell r="B27" t="str">
            <v xml:space="preserve">INSUMO </v>
          </cell>
          <cell r="C27" t="str">
            <v>SINAPI</v>
          </cell>
          <cell r="D27">
            <v>370</v>
          </cell>
          <cell r="E27" t="str">
            <v>AREIA MEDIA - POSTO JAZIDA/FORNECEDOR (RETIRADO NA JAZIDA, SEM TRANSPORTE)</v>
          </cell>
          <cell r="F27" t="str">
            <v xml:space="preserve">M3    </v>
          </cell>
          <cell r="G27">
            <v>0</v>
          </cell>
          <cell r="H27">
            <v>60</v>
          </cell>
          <cell r="I27">
            <v>0</v>
          </cell>
        </row>
        <row r="28">
          <cell r="B28" t="str">
            <v xml:space="preserve">INSUMO </v>
          </cell>
          <cell r="C28" t="str">
            <v>SINAPI</v>
          </cell>
          <cell r="D28">
            <v>7258</v>
          </cell>
          <cell r="E28" t="str">
            <v>TIJOLO CERAMICO MACICO *5 X 10 X 20* CM</v>
          </cell>
          <cell r="F28" t="str">
            <v xml:space="preserve">UN    </v>
          </cell>
          <cell r="G28">
            <v>0</v>
          </cell>
          <cell r="H28">
            <v>0.34</v>
          </cell>
          <cell r="I28">
            <v>0</v>
          </cell>
        </row>
        <row r="29">
          <cell r="B29" t="str">
            <v xml:space="preserve">INSUMO </v>
          </cell>
          <cell r="C29" t="str">
            <v>SINAPI</v>
          </cell>
          <cell r="D29">
            <v>95674</v>
          </cell>
          <cell r="E29" t="str">
            <v>HIDRÔMETRO DN 20 (½), 3,0 M³/H  FORNECIMENTO E INSTALAÇÃO. AF_11/2016</v>
          </cell>
          <cell r="F29" t="str">
            <v>UN</v>
          </cell>
          <cell r="G29">
            <v>0</v>
          </cell>
          <cell r="H29">
            <v>107.22</v>
          </cell>
          <cell r="I29">
            <v>0</v>
          </cell>
        </row>
        <row r="30">
          <cell r="B30" t="str">
            <v>COMPOSIÇÃO</v>
          </cell>
          <cell r="C30" t="str">
            <v>SINAPI</v>
          </cell>
          <cell r="D30">
            <v>90694</v>
          </cell>
          <cell r="E30" t="str">
            <v>TUBO DE PVC PARA REDE COLETORA DE ESGOTO DE PAREDE MACIÇA, DN 100 MM, JUNTA ELÁSTICA, INSTALADO EM LOCAL COM NÍVEL BAIXO DE INTERFERÊNCIAS - FORNECIMENTO E ASSENTAMENTO. AF_06/2015</v>
          </cell>
          <cell r="F30" t="str">
            <v>M</v>
          </cell>
          <cell r="G30">
            <v>10</v>
          </cell>
          <cell r="H30">
            <v>19.41</v>
          </cell>
          <cell r="I30">
            <v>194.1</v>
          </cell>
        </row>
        <row r="31">
          <cell r="B31" t="str">
            <v>COMPOSIÇÃO</v>
          </cell>
          <cell r="C31" t="str">
            <v>SINAPI</v>
          </cell>
          <cell r="D31">
            <v>89402</v>
          </cell>
          <cell r="E31" t="str">
            <v>TUBO, PVC, SOLDÁVEL, DN 25MM, INSTALADO EM RAMAL DE DISTRIBUIÇÃO DE ÁGUA - FORNECIMENTO E INSTALAÇÃO. AF_12/2014</v>
          </cell>
          <cell r="F31" t="str">
            <v>M</v>
          </cell>
          <cell r="G31">
            <v>10</v>
          </cell>
          <cell r="H31">
            <v>6.9</v>
          </cell>
          <cell r="I31">
            <v>69</v>
          </cell>
        </row>
        <row r="32">
          <cell r="B32" t="str">
            <v>COMPOSIÇÃO</v>
          </cell>
          <cell r="C32" t="str">
            <v>SINAPI</v>
          </cell>
          <cell r="D32">
            <v>95463</v>
          </cell>
          <cell r="E32" t="str">
            <v>FOSSA SÉPTICA EM ALVENARIA DE TIJOLO CERÂMICO MACIÇO, DIMENSÕES EXTERNAS DE 1,90X1,10X1,40 M, VOLUME DE 1.500 LITROS, REVESTIDO INTERNAMENTE COM MASSA ÚNICA E IMPERMEABILIZANTE E COM TAMPA DE CONCRETO ARMADO COM ESPESSURA DE 8 CM</v>
          </cell>
          <cell r="F32" t="str">
            <v>UN</v>
          </cell>
          <cell r="G32">
            <v>0</v>
          </cell>
          <cell r="H32">
            <v>1327.5</v>
          </cell>
          <cell r="I32">
            <v>0</v>
          </cell>
        </row>
        <row r="33">
          <cell r="B33">
            <v>0</v>
          </cell>
          <cell r="C33">
            <v>0</v>
          </cell>
          <cell r="D33">
            <v>0</v>
          </cell>
          <cell r="E33">
            <v>0</v>
          </cell>
          <cell r="F33">
            <v>0</v>
          </cell>
          <cell r="G33">
            <v>0</v>
          </cell>
          <cell r="H33">
            <v>0</v>
          </cell>
          <cell r="I33">
            <v>0</v>
          </cell>
        </row>
        <row r="34">
          <cell r="B34" t="str">
            <v>CP-IP- 03</v>
          </cell>
          <cell r="C34">
            <v>0</v>
          </cell>
          <cell r="D34">
            <v>0</v>
          </cell>
          <cell r="E34" t="str">
            <v>LIMPEZA INICIAL DA OBRA</v>
          </cell>
          <cell r="F34" t="str">
            <v>M2</v>
          </cell>
          <cell r="G34">
            <v>1</v>
          </cell>
          <cell r="H34">
            <v>0</v>
          </cell>
          <cell r="I34">
            <v>2.1254</v>
          </cell>
        </row>
        <row r="35">
          <cell r="B35" t="str">
            <v xml:space="preserve">INSUMO </v>
          </cell>
          <cell r="C35" t="str">
            <v>SINAPI</v>
          </cell>
          <cell r="D35" t="str">
            <v>3</v>
          </cell>
          <cell r="E35" t="str">
            <v>ACIDO MURIATICO, DILUICAO 10% A 12% PARA USO EM LIMPEZA</v>
          </cell>
          <cell r="F35" t="str">
            <v>L</v>
          </cell>
          <cell r="G35" t="str">
            <v>0,0500000</v>
          </cell>
          <cell r="H35">
            <v>3.14</v>
          </cell>
          <cell r="I35">
            <v>0.15700000000000003</v>
          </cell>
        </row>
        <row r="36">
          <cell r="B36" t="str">
            <v>COMPOSIÇÃO</v>
          </cell>
          <cell r="C36" t="str">
            <v>SINAPI</v>
          </cell>
          <cell r="D36" t="str">
            <v>88316</v>
          </cell>
          <cell r="E36" t="str">
            <v>SERVENTE COM ENCARGOS COMPLEMENTARES</v>
          </cell>
          <cell r="F36" t="str">
            <v>H</v>
          </cell>
          <cell r="G36" t="str">
            <v>0,1400000</v>
          </cell>
          <cell r="H36">
            <v>14.06</v>
          </cell>
          <cell r="I36">
            <v>1.9684000000000001</v>
          </cell>
        </row>
        <row r="37">
          <cell r="B37">
            <v>0</v>
          </cell>
          <cell r="C37">
            <v>0</v>
          </cell>
          <cell r="D37">
            <v>0</v>
          </cell>
          <cell r="E37">
            <v>0</v>
          </cell>
          <cell r="F37">
            <v>0</v>
          </cell>
          <cell r="G37">
            <v>0</v>
          </cell>
          <cell r="H37">
            <v>0</v>
          </cell>
          <cell r="I37">
            <v>0</v>
          </cell>
        </row>
        <row r="38">
          <cell r="B38" t="str">
            <v>TAXAS E ENSAIOS</v>
          </cell>
          <cell r="C38">
            <v>0</v>
          </cell>
          <cell r="D38">
            <v>0</v>
          </cell>
          <cell r="E38">
            <v>0</v>
          </cell>
          <cell r="F38">
            <v>0</v>
          </cell>
          <cell r="G38">
            <v>0</v>
          </cell>
          <cell r="H38">
            <v>0</v>
          </cell>
          <cell r="I38">
            <v>0</v>
          </cell>
        </row>
        <row r="39">
          <cell r="B39">
            <v>0</v>
          </cell>
          <cell r="C39">
            <v>0</v>
          </cell>
          <cell r="D39">
            <v>0</v>
          </cell>
          <cell r="E39">
            <v>0</v>
          </cell>
          <cell r="F39">
            <v>0</v>
          </cell>
          <cell r="G39">
            <v>0</v>
          </cell>
          <cell r="H39">
            <v>0</v>
          </cell>
          <cell r="I39">
            <v>0</v>
          </cell>
        </row>
        <row r="40">
          <cell r="B40">
            <v>0</v>
          </cell>
          <cell r="C40">
            <v>0</v>
          </cell>
          <cell r="D40">
            <v>0</v>
          </cell>
          <cell r="E40">
            <v>0</v>
          </cell>
          <cell r="F40">
            <v>0</v>
          </cell>
          <cell r="G40">
            <v>0</v>
          </cell>
          <cell r="H40">
            <v>0</v>
          </cell>
          <cell r="I40">
            <v>0</v>
          </cell>
        </row>
        <row r="41">
          <cell r="B41" t="str">
            <v>CP-TX-01</v>
          </cell>
          <cell r="C41">
            <v>0</v>
          </cell>
          <cell r="D41">
            <v>0</v>
          </cell>
          <cell r="E41" t="str">
            <v>AQUISIÇÃO E INSTALAÇÃO DE BEBEDOURO DE CAPACIDADE DE 100L</v>
          </cell>
          <cell r="F41" t="str">
            <v>UNI</v>
          </cell>
          <cell r="G41">
            <v>1</v>
          </cell>
          <cell r="H41">
            <v>0</v>
          </cell>
          <cell r="I41">
            <v>1517.77</v>
          </cell>
        </row>
        <row r="42">
          <cell r="B42" t="str">
            <v>COMPOSIÇÃO</v>
          </cell>
          <cell r="C42" t="str">
            <v>SINAPI</v>
          </cell>
          <cell r="D42">
            <v>88267</v>
          </cell>
          <cell r="E42" t="str">
            <v>ENCANADOR OU BOMBEIRO HIDRÁULICO COM ENCARGOS COMPLEMENTARES</v>
          </cell>
          <cell r="F42" t="str">
            <v>H</v>
          </cell>
          <cell r="G42">
            <v>1</v>
          </cell>
          <cell r="H42">
            <v>17.77</v>
          </cell>
          <cell r="I42">
            <v>17.77</v>
          </cell>
        </row>
        <row r="43">
          <cell r="B43">
            <v>0</v>
          </cell>
          <cell r="C43" t="str">
            <v>MERCADO</v>
          </cell>
          <cell r="D43">
            <v>0</v>
          </cell>
          <cell r="E43" t="str">
            <v>BEBEDOURO DE CAPACIDADE DE 100LITROS - COM 03 SAIDAS FRONTAIS E 01 LATERAL - 110/220V</v>
          </cell>
          <cell r="F43" t="str">
            <v>UNI</v>
          </cell>
          <cell r="G43">
            <v>1</v>
          </cell>
          <cell r="H43">
            <v>1500</v>
          </cell>
          <cell r="I43">
            <v>1500</v>
          </cell>
        </row>
        <row r="44">
          <cell r="B44">
            <v>0</v>
          </cell>
          <cell r="C44">
            <v>0</v>
          </cell>
          <cell r="D44">
            <v>0</v>
          </cell>
          <cell r="E44">
            <v>0</v>
          </cell>
          <cell r="F44">
            <v>0</v>
          </cell>
          <cell r="G44">
            <v>0</v>
          </cell>
          <cell r="H44">
            <v>0</v>
          </cell>
          <cell r="I44">
            <v>0</v>
          </cell>
        </row>
        <row r="45">
          <cell r="B45" t="str">
            <v>CP-TX-02</v>
          </cell>
          <cell r="C45">
            <v>0</v>
          </cell>
          <cell r="D45">
            <v>0</v>
          </cell>
          <cell r="E45" t="str">
            <v xml:space="preserve">TAXAS ADIMINISTRATIVAS DE CREA </v>
          </cell>
          <cell r="F45" t="str">
            <v>UNI</v>
          </cell>
          <cell r="G45">
            <v>1</v>
          </cell>
          <cell r="H45">
            <v>0</v>
          </cell>
          <cell r="I45">
            <v>350</v>
          </cell>
        </row>
        <row r="46">
          <cell r="B46">
            <v>0</v>
          </cell>
          <cell r="C46" t="str">
            <v>CREA-MT</v>
          </cell>
          <cell r="D46">
            <v>0</v>
          </cell>
          <cell r="E46" t="str">
            <v xml:space="preserve">TAXAS ADIMINISTRATIVAS REERENTE A EMISSÃO DE ARTs </v>
          </cell>
          <cell r="F46" t="str">
            <v>UNI</v>
          </cell>
          <cell r="G46">
            <v>1</v>
          </cell>
          <cell r="H46">
            <v>350</v>
          </cell>
          <cell r="I46">
            <v>350</v>
          </cell>
        </row>
        <row r="47">
          <cell r="B47">
            <v>0</v>
          </cell>
          <cell r="C47">
            <v>0</v>
          </cell>
          <cell r="D47">
            <v>0</v>
          </cell>
          <cell r="E47">
            <v>0</v>
          </cell>
          <cell r="F47">
            <v>0</v>
          </cell>
          <cell r="G47">
            <v>0</v>
          </cell>
          <cell r="H47">
            <v>0</v>
          </cell>
          <cell r="I47">
            <v>0</v>
          </cell>
        </row>
        <row r="48">
          <cell r="B48" t="str">
            <v>CP-TX-03</v>
          </cell>
          <cell r="C48">
            <v>0</v>
          </cell>
          <cell r="D48">
            <v>0</v>
          </cell>
          <cell r="E48" t="str">
            <v xml:space="preserve">TAXAS ADIMINISTRATIVAS DE PREFEITURA </v>
          </cell>
          <cell r="F48" t="str">
            <v>UNI</v>
          </cell>
          <cell r="G48">
            <v>1</v>
          </cell>
          <cell r="H48">
            <v>0</v>
          </cell>
          <cell r="I48">
            <v>500</v>
          </cell>
        </row>
        <row r="49">
          <cell r="B49">
            <v>0</v>
          </cell>
          <cell r="C49" t="str">
            <v xml:space="preserve">PREFEITURA </v>
          </cell>
          <cell r="D49">
            <v>0</v>
          </cell>
          <cell r="E49" t="str">
            <v xml:space="preserve">TAXAS ADIMINISTRATIVAS REERENTE A SERVIÇOS DE PREFEITURA - EMISSÃO DE ALVARÁ E ETC </v>
          </cell>
          <cell r="F49" t="str">
            <v>UNI</v>
          </cell>
          <cell r="G49">
            <v>1</v>
          </cell>
          <cell r="H49">
            <v>500</v>
          </cell>
          <cell r="I49">
            <v>500</v>
          </cell>
        </row>
        <row r="50">
          <cell r="B50">
            <v>0</v>
          </cell>
          <cell r="C50">
            <v>0</v>
          </cell>
          <cell r="D50">
            <v>0</v>
          </cell>
          <cell r="E50">
            <v>0</v>
          </cell>
          <cell r="F50">
            <v>0</v>
          </cell>
          <cell r="G50">
            <v>0</v>
          </cell>
          <cell r="H50">
            <v>0</v>
          </cell>
          <cell r="I50">
            <v>0</v>
          </cell>
        </row>
        <row r="51">
          <cell r="B51" t="str">
            <v>CP-TX-04</v>
          </cell>
          <cell r="C51">
            <v>0</v>
          </cell>
          <cell r="D51">
            <v>0</v>
          </cell>
          <cell r="E51" t="str">
            <v xml:space="preserve">SERVIÇOS DE PLOTAGENS </v>
          </cell>
          <cell r="F51" t="str">
            <v>UNI</v>
          </cell>
          <cell r="G51">
            <v>1</v>
          </cell>
          <cell r="H51">
            <v>0</v>
          </cell>
          <cell r="I51">
            <v>12.5</v>
          </cell>
        </row>
        <row r="52">
          <cell r="B52">
            <v>0</v>
          </cell>
          <cell r="C52" t="str">
            <v xml:space="preserve">MERCADO </v>
          </cell>
          <cell r="D52">
            <v>0</v>
          </cell>
          <cell r="E52" t="str">
            <v xml:space="preserve">PLOTAGEM DE PROJETOS DIVERSOS EM FOLHAS A1 - A0 </v>
          </cell>
          <cell r="F52" t="str">
            <v>UNI</v>
          </cell>
          <cell r="G52">
            <v>1</v>
          </cell>
          <cell r="H52">
            <v>12.5</v>
          </cell>
          <cell r="I52">
            <v>12.5</v>
          </cell>
        </row>
        <row r="53">
          <cell r="B53">
            <v>0</v>
          </cell>
          <cell r="C53">
            <v>0</v>
          </cell>
          <cell r="D53">
            <v>0</v>
          </cell>
          <cell r="E53">
            <v>0</v>
          </cell>
          <cell r="F53">
            <v>0</v>
          </cell>
          <cell r="G53">
            <v>0</v>
          </cell>
          <cell r="H53">
            <v>0</v>
          </cell>
          <cell r="I53">
            <v>0</v>
          </cell>
        </row>
        <row r="54">
          <cell r="B54" t="str">
            <v>CP-TX-05</v>
          </cell>
          <cell r="C54">
            <v>0</v>
          </cell>
          <cell r="D54">
            <v>0</v>
          </cell>
          <cell r="E54" t="str">
            <v xml:space="preserve">CONJUNTO INDIVIDUAL DE UNIFORMES </v>
          </cell>
          <cell r="F54" t="str">
            <v>CONJ</v>
          </cell>
          <cell r="G54">
            <v>1</v>
          </cell>
          <cell r="H54">
            <v>0</v>
          </cell>
          <cell r="I54">
            <v>115</v>
          </cell>
        </row>
        <row r="55">
          <cell r="B55">
            <v>0</v>
          </cell>
          <cell r="C55" t="str">
            <v xml:space="preserve">MERCADO </v>
          </cell>
          <cell r="D55">
            <v>0</v>
          </cell>
          <cell r="E55" t="str">
            <v xml:space="preserve">CAMISA LONGA DE BRIM, CALÇA DE BRIM, BANDANA E BOTINA </v>
          </cell>
          <cell r="F55" t="str">
            <v>CONJ</v>
          </cell>
          <cell r="G55">
            <v>1</v>
          </cell>
          <cell r="H55">
            <v>115</v>
          </cell>
          <cell r="I55">
            <v>115</v>
          </cell>
        </row>
        <row r="56">
          <cell r="B56">
            <v>0</v>
          </cell>
          <cell r="C56">
            <v>0</v>
          </cell>
          <cell r="D56">
            <v>0</v>
          </cell>
          <cell r="E56">
            <v>0</v>
          </cell>
          <cell r="F56">
            <v>0</v>
          </cell>
          <cell r="G56">
            <v>0</v>
          </cell>
          <cell r="H56">
            <v>0</v>
          </cell>
          <cell r="I56">
            <v>0</v>
          </cell>
        </row>
        <row r="57">
          <cell r="B57" t="str">
            <v>CP-TX-06</v>
          </cell>
          <cell r="C57">
            <v>0</v>
          </cell>
          <cell r="D57">
            <v>0</v>
          </cell>
          <cell r="E57" t="str">
            <v>CONSUMO MENSAL DE ENERGIA</v>
          </cell>
          <cell r="F57" t="str">
            <v>UNI</v>
          </cell>
          <cell r="G57">
            <v>1</v>
          </cell>
          <cell r="H57">
            <v>0</v>
          </cell>
          <cell r="I57">
            <v>200</v>
          </cell>
        </row>
        <row r="58">
          <cell r="B58">
            <v>0</v>
          </cell>
          <cell r="C58" t="str">
            <v>ENERGISA</v>
          </cell>
          <cell r="D58">
            <v>0</v>
          </cell>
          <cell r="E58" t="str">
            <v xml:space="preserve">CONSUMO MENASAL DE ENERGIA DE UM CANTEIRO DE OBRAS PADRÃO MÉDIO </v>
          </cell>
          <cell r="F58" t="str">
            <v>UNI</v>
          </cell>
          <cell r="G58">
            <v>1</v>
          </cell>
          <cell r="H58">
            <v>200</v>
          </cell>
          <cell r="I58">
            <v>200</v>
          </cell>
        </row>
        <row r="59">
          <cell r="B59">
            <v>0</v>
          </cell>
          <cell r="C59">
            <v>0</v>
          </cell>
          <cell r="D59">
            <v>0</v>
          </cell>
          <cell r="E59">
            <v>0</v>
          </cell>
          <cell r="F59">
            <v>0</v>
          </cell>
          <cell r="G59">
            <v>0</v>
          </cell>
          <cell r="H59">
            <v>0</v>
          </cell>
          <cell r="I59">
            <v>0</v>
          </cell>
        </row>
        <row r="60">
          <cell r="B60" t="str">
            <v>CP-TX-07</v>
          </cell>
          <cell r="C60">
            <v>0</v>
          </cell>
          <cell r="D60">
            <v>0</v>
          </cell>
          <cell r="E60" t="str">
            <v>CONSUMO MENSAL DE AGUA</v>
          </cell>
          <cell r="F60" t="str">
            <v>UNI</v>
          </cell>
          <cell r="G60">
            <v>1</v>
          </cell>
          <cell r="H60">
            <v>0</v>
          </cell>
          <cell r="I60">
            <v>150</v>
          </cell>
        </row>
        <row r="61">
          <cell r="B61">
            <v>0</v>
          </cell>
          <cell r="C61" t="str">
            <v>DAE</v>
          </cell>
          <cell r="D61">
            <v>0</v>
          </cell>
          <cell r="E61" t="str">
            <v xml:space="preserve">CONSUMO MENSAL DE ÁGUA DE UM CANTEIRO DE OBRAS PADRÃO MÉDI </v>
          </cell>
          <cell r="F61" t="str">
            <v>UNI</v>
          </cell>
          <cell r="G61">
            <v>1</v>
          </cell>
          <cell r="H61">
            <v>150</v>
          </cell>
          <cell r="I61">
            <v>150</v>
          </cell>
        </row>
        <row r="62">
          <cell r="B62">
            <v>0</v>
          </cell>
          <cell r="C62">
            <v>0</v>
          </cell>
          <cell r="D62">
            <v>0</v>
          </cell>
          <cell r="E62">
            <v>0</v>
          </cell>
          <cell r="F62">
            <v>0</v>
          </cell>
          <cell r="G62">
            <v>0</v>
          </cell>
          <cell r="H62">
            <v>0</v>
          </cell>
          <cell r="I62">
            <v>0</v>
          </cell>
        </row>
        <row r="63">
          <cell r="B63" t="str">
            <v>CP-TX-08</v>
          </cell>
          <cell r="C63">
            <v>0</v>
          </cell>
          <cell r="D63">
            <v>0</v>
          </cell>
          <cell r="E63" t="str">
            <v>DESPESAS MENSAL COM TELEFONIA A</v>
          </cell>
          <cell r="F63" t="str">
            <v>UNI</v>
          </cell>
          <cell r="G63">
            <v>1</v>
          </cell>
          <cell r="H63">
            <v>0</v>
          </cell>
          <cell r="I63">
            <v>250</v>
          </cell>
        </row>
        <row r="64">
          <cell r="B64">
            <v>0</v>
          </cell>
          <cell r="C64" t="str">
            <v>MERCADO</v>
          </cell>
          <cell r="D64">
            <v>0</v>
          </cell>
          <cell r="E64" t="str">
            <v xml:space="preserve">DESPESA MENSAL COM TELEFONIA </v>
          </cell>
          <cell r="F64" t="str">
            <v>UNI</v>
          </cell>
          <cell r="G64">
            <v>1</v>
          </cell>
          <cell r="H64">
            <v>250</v>
          </cell>
          <cell r="I64">
            <v>250</v>
          </cell>
        </row>
        <row r="65">
          <cell r="B65">
            <v>0</v>
          </cell>
          <cell r="C65">
            <v>0</v>
          </cell>
          <cell r="D65">
            <v>0</v>
          </cell>
          <cell r="E65">
            <v>0</v>
          </cell>
          <cell r="F65">
            <v>0</v>
          </cell>
          <cell r="G65">
            <v>0</v>
          </cell>
          <cell r="H65">
            <v>0</v>
          </cell>
          <cell r="I65">
            <v>0</v>
          </cell>
        </row>
        <row r="66">
          <cell r="B66" t="str">
            <v>CP-TX-09</v>
          </cell>
          <cell r="C66">
            <v>0</v>
          </cell>
          <cell r="D66">
            <v>0</v>
          </cell>
          <cell r="E66" t="str">
            <v>DESPESAS MENSAL COM MATERIAL DE ESCRITÓRIO</v>
          </cell>
          <cell r="F66" t="str">
            <v>CONJ</v>
          </cell>
          <cell r="G66">
            <v>1</v>
          </cell>
          <cell r="H66">
            <v>0</v>
          </cell>
          <cell r="I66">
            <v>300</v>
          </cell>
        </row>
        <row r="67">
          <cell r="B67">
            <v>0</v>
          </cell>
          <cell r="C67" t="str">
            <v>MERCADO</v>
          </cell>
          <cell r="D67">
            <v>0</v>
          </cell>
          <cell r="E67" t="str">
            <v xml:space="preserve">DESPESAS MENSAL COM MATERIAL DE ESCRITÓRIO </v>
          </cell>
          <cell r="F67" t="str">
            <v>CONJ</v>
          </cell>
          <cell r="G67">
            <v>1</v>
          </cell>
          <cell r="H67">
            <v>300</v>
          </cell>
          <cell r="I67">
            <v>300</v>
          </cell>
        </row>
        <row r="68">
          <cell r="B68">
            <v>0</v>
          </cell>
          <cell r="C68">
            <v>0</v>
          </cell>
          <cell r="D68">
            <v>0</v>
          </cell>
          <cell r="E68">
            <v>0</v>
          </cell>
          <cell r="F68">
            <v>0</v>
          </cell>
          <cell r="G68">
            <v>0</v>
          </cell>
          <cell r="H68">
            <v>0</v>
          </cell>
          <cell r="I68">
            <v>0</v>
          </cell>
        </row>
        <row r="69">
          <cell r="B69" t="str">
            <v>CP-TX-10</v>
          </cell>
          <cell r="C69">
            <v>0</v>
          </cell>
          <cell r="D69">
            <v>0</v>
          </cell>
          <cell r="E69" t="str">
            <v xml:space="preserve">FORNECIMENTO DE DIARIO DE OBRAS PADRÃO 03 VIAS </v>
          </cell>
          <cell r="F69" t="str">
            <v>UNI</v>
          </cell>
          <cell r="G69">
            <v>1</v>
          </cell>
          <cell r="H69">
            <v>0</v>
          </cell>
          <cell r="I69">
            <v>75</v>
          </cell>
        </row>
        <row r="70">
          <cell r="B70">
            <v>0</v>
          </cell>
          <cell r="C70" t="str">
            <v>MERCADO</v>
          </cell>
          <cell r="D70">
            <v>0</v>
          </cell>
          <cell r="E70" t="str">
            <v xml:space="preserve">DIÁRIO DE OBRAS </v>
          </cell>
          <cell r="F70" t="str">
            <v>UNI</v>
          </cell>
          <cell r="G70">
            <v>1</v>
          </cell>
          <cell r="H70">
            <v>75</v>
          </cell>
          <cell r="I70">
            <v>75</v>
          </cell>
        </row>
        <row r="71">
          <cell r="B71">
            <v>0</v>
          </cell>
          <cell r="C71">
            <v>0</v>
          </cell>
          <cell r="D71">
            <v>0</v>
          </cell>
          <cell r="E71">
            <v>0</v>
          </cell>
          <cell r="F71">
            <v>0</v>
          </cell>
          <cell r="G71">
            <v>0</v>
          </cell>
          <cell r="H71">
            <v>0</v>
          </cell>
          <cell r="I71">
            <v>0</v>
          </cell>
        </row>
        <row r="72">
          <cell r="B72" t="str">
            <v>CP-TX-11</v>
          </cell>
          <cell r="C72">
            <v>0</v>
          </cell>
          <cell r="D72">
            <v>0</v>
          </cell>
          <cell r="E72" t="str">
            <v xml:space="preserve">ALUGUEL MENSAL DE BETONEIRA </v>
          </cell>
          <cell r="F72" t="str">
            <v>UNI</v>
          </cell>
          <cell r="G72">
            <v>1</v>
          </cell>
          <cell r="H72">
            <v>0</v>
          </cell>
          <cell r="I72">
            <v>250</v>
          </cell>
        </row>
        <row r="73">
          <cell r="B73">
            <v>0</v>
          </cell>
          <cell r="C73" t="str">
            <v>MERCADO</v>
          </cell>
          <cell r="D73">
            <v>0</v>
          </cell>
          <cell r="E73" t="str">
            <v>ALUGUEL MENSAL DE BETONEIRA 600L</v>
          </cell>
          <cell r="F73" t="str">
            <v>UNI</v>
          </cell>
          <cell r="G73">
            <v>1</v>
          </cell>
          <cell r="H73">
            <v>250</v>
          </cell>
          <cell r="I73">
            <v>250</v>
          </cell>
        </row>
        <row r="74">
          <cell r="B74">
            <v>0</v>
          </cell>
          <cell r="C74">
            <v>0</v>
          </cell>
          <cell r="D74">
            <v>0</v>
          </cell>
          <cell r="E74">
            <v>0</v>
          </cell>
          <cell r="F74">
            <v>0</v>
          </cell>
          <cell r="G74">
            <v>0</v>
          </cell>
          <cell r="H74">
            <v>0</v>
          </cell>
          <cell r="I74">
            <v>0</v>
          </cell>
        </row>
        <row r="75">
          <cell r="B75" t="str">
            <v>CP-TX-12</v>
          </cell>
          <cell r="C75">
            <v>0</v>
          </cell>
          <cell r="D75">
            <v>0</v>
          </cell>
          <cell r="E75" t="str">
            <v xml:space="preserve">CONJUNTO DE ENSAIOS TECNOLOGICOS </v>
          </cell>
          <cell r="F75" t="str">
            <v>UNI</v>
          </cell>
          <cell r="G75">
            <v>1</v>
          </cell>
          <cell r="H75">
            <v>0</v>
          </cell>
          <cell r="I75" t="e">
            <v>#N/A</v>
          </cell>
        </row>
        <row r="76">
          <cell r="B76" t="str">
            <v>COMPOSIÇÃO</v>
          </cell>
          <cell r="C76" t="str">
            <v>SINAPI</v>
          </cell>
          <cell r="D76" t="str">
            <v>74022/58</v>
          </cell>
          <cell r="E76" t="e">
            <v>#N/A</v>
          </cell>
          <cell r="F76" t="e">
            <v>#N/A</v>
          </cell>
          <cell r="G76">
            <v>1</v>
          </cell>
          <cell r="H76" t="e">
            <v>#N/A</v>
          </cell>
          <cell r="I76" t="e">
            <v>#N/A</v>
          </cell>
        </row>
        <row r="77">
          <cell r="B77" t="str">
            <v>COMPOSIÇÃO</v>
          </cell>
          <cell r="C77" t="str">
            <v>SINAPI</v>
          </cell>
          <cell r="D77" t="str">
            <v>74022/13</v>
          </cell>
          <cell r="E77" t="e">
            <v>#N/A</v>
          </cell>
          <cell r="F77" t="e">
            <v>#N/A</v>
          </cell>
          <cell r="G77">
            <v>1</v>
          </cell>
          <cell r="H77" t="e">
            <v>#N/A</v>
          </cell>
          <cell r="I77" t="e">
            <v>#N/A</v>
          </cell>
        </row>
        <row r="78">
          <cell r="B78" t="str">
            <v>COMPOSIÇÃO</v>
          </cell>
          <cell r="C78" t="str">
            <v>SINAPI</v>
          </cell>
          <cell r="D78" t="str">
            <v>74022/30</v>
          </cell>
          <cell r="E78" t="e">
            <v>#N/A</v>
          </cell>
          <cell r="F78" t="e">
            <v>#N/A</v>
          </cell>
          <cell r="G78">
            <v>1</v>
          </cell>
          <cell r="H78" t="e">
            <v>#N/A</v>
          </cell>
          <cell r="I78" t="e">
            <v>#N/A</v>
          </cell>
        </row>
        <row r="79">
          <cell r="B79">
            <v>0</v>
          </cell>
          <cell r="C79">
            <v>0</v>
          </cell>
          <cell r="D79">
            <v>0</v>
          </cell>
          <cell r="E79">
            <v>0</v>
          </cell>
          <cell r="F79">
            <v>0</v>
          </cell>
          <cell r="G79">
            <v>0</v>
          </cell>
          <cell r="H79">
            <v>0</v>
          </cell>
          <cell r="I79">
            <v>0</v>
          </cell>
        </row>
        <row r="80">
          <cell r="B80" t="str">
            <v>CP-TX-13</v>
          </cell>
          <cell r="C80">
            <v>0</v>
          </cell>
          <cell r="D80">
            <v>0</v>
          </cell>
          <cell r="E80" t="str">
            <v xml:space="preserve">ENSAIOS DE PROVA DE CARGA DE ESTACAS </v>
          </cell>
          <cell r="F80" t="str">
            <v>UNI</v>
          </cell>
          <cell r="G80">
            <v>1</v>
          </cell>
          <cell r="H80">
            <v>0</v>
          </cell>
          <cell r="I80">
            <v>5000</v>
          </cell>
        </row>
        <row r="81">
          <cell r="B81">
            <v>0</v>
          </cell>
          <cell r="C81" t="str">
            <v>MERCADO</v>
          </cell>
          <cell r="D81">
            <v>0</v>
          </cell>
          <cell r="E81" t="str">
            <v>ENSAIO DE PROVADA DE CARGA ESTÁTICA</v>
          </cell>
          <cell r="F81" t="str">
            <v xml:space="preserve"> UNI</v>
          </cell>
          <cell r="G81">
            <v>1</v>
          </cell>
          <cell r="H81">
            <v>5000</v>
          </cell>
          <cell r="I81">
            <v>5000</v>
          </cell>
        </row>
        <row r="82">
          <cell r="B82">
            <v>0</v>
          </cell>
          <cell r="C82">
            <v>0</v>
          </cell>
          <cell r="D82">
            <v>0</v>
          </cell>
          <cell r="E82">
            <v>0</v>
          </cell>
          <cell r="F82">
            <v>0</v>
          </cell>
          <cell r="G82">
            <v>0</v>
          </cell>
          <cell r="H82">
            <v>0</v>
          </cell>
          <cell r="I82">
            <v>0</v>
          </cell>
        </row>
        <row r="83">
          <cell r="B83" t="str">
            <v xml:space="preserve">COMPOSIÇÕES PRA DEMOLIÇÕES </v>
          </cell>
          <cell r="C83">
            <v>0</v>
          </cell>
          <cell r="D83">
            <v>0</v>
          </cell>
          <cell r="E83">
            <v>0</v>
          </cell>
          <cell r="F83">
            <v>0</v>
          </cell>
          <cell r="G83">
            <v>0</v>
          </cell>
          <cell r="H83">
            <v>0</v>
          </cell>
          <cell r="I83">
            <v>0</v>
          </cell>
        </row>
        <row r="84">
          <cell r="B84">
            <v>0</v>
          </cell>
          <cell r="C84">
            <v>0</v>
          </cell>
          <cell r="D84">
            <v>0</v>
          </cell>
          <cell r="E84">
            <v>0</v>
          </cell>
          <cell r="F84">
            <v>0</v>
          </cell>
          <cell r="G84">
            <v>0</v>
          </cell>
          <cell r="H84">
            <v>0</v>
          </cell>
          <cell r="I84">
            <v>0</v>
          </cell>
        </row>
        <row r="85">
          <cell r="B85" t="str">
            <v>CP-DEM-001</v>
          </cell>
          <cell r="C85">
            <v>0</v>
          </cell>
          <cell r="D85">
            <v>0</v>
          </cell>
          <cell r="E85" t="str">
            <v xml:space="preserve">REMOÇÃO DE FORRO EM MADEIRA OU PVC </v>
          </cell>
          <cell r="F85" t="str">
            <v>M2</v>
          </cell>
          <cell r="G85">
            <v>1</v>
          </cell>
          <cell r="H85">
            <v>0</v>
          </cell>
          <cell r="I85">
            <v>6.9329999999999998</v>
          </cell>
        </row>
        <row r="86">
          <cell r="B86" t="str">
            <v>COMPOSIÇÃO</v>
          </cell>
          <cell r="C86" t="str">
            <v>SINAPI</v>
          </cell>
          <cell r="D86">
            <v>88316</v>
          </cell>
          <cell r="E86" t="str">
            <v>SERVENTE COM ENCARGOS COMPLEMENTARES</v>
          </cell>
          <cell r="F86" t="str">
            <v>H</v>
          </cell>
          <cell r="G86">
            <v>0.25</v>
          </cell>
          <cell r="H86">
            <v>14.06</v>
          </cell>
          <cell r="I86">
            <v>3.5150000000000001</v>
          </cell>
        </row>
        <row r="87">
          <cell r="B87" t="str">
            <v>COMPOSIÇÃO</v>
          </cell>
          <cell r="C87" t="str">
            <v>SINAPI</v>
          </cell>
          <cell r="D87">
            <v>88261</v>
          </cell>
          <cell r="E87" t="str">
            <v>CARPINTEIRO DE ESQUADRIA COM ENCARGOS COMPLEMENTARES</v>
          </cell>
          <cell r="F87" t="str">
            <v>H</v>
          </cell>
          <cell r="G87">
            <v>0.2</v>
          </cell>
          <cell r="H87">
            <v>17.09</v>
          </cell>
          <cell r="I87">
            <v>3.4180000000000001</v>
          </cell>
        </row>
        <row r="88">
          <cell r="B88">
            <v>0</v>
          </cell>
          <cell r="C88">
            <v>0</v>
          </cell>
          <cell r="D88">
            <v>0</v>
          </cell>
          <cell r="E88">
            <v>0</v>
          </cell>
          <cell r="F88">
            <v>0</v>
          </cell>
          <cell r="G88">
            <v>0</v>
          </cell>
          <cell r="H88">
            <v>0</v>
          </cell>
          <cell r="I88">
            <v>0</v>
          </cell>
        </row>
        <row r="89">
          <cell r="B89" t="str">
            <v>CP-DEM-02</v>
          </cell>
          <cell r="C89">
            <v>0</v>
          </cell>
          <cell r="D89">
            <v>0</v>
          </cell>
          <cell r="E89" t="str">
            <v xml:space="preserve">REMOÇÃO DE TELHAS METÁLICAS </v>
          </cell>
          <cell r="F89" t="str">
            <v>M2</v>
          </cell>
          <cell r="G89">
            <v>1</v>
          </cell>
          <cell r="H89">
            <v>0</v>
          </cell>
          <cell r="I89">
            <v>6.6189999999999998</v>
          </cell>
        </row>
        <row r="90">
          <cell r="B90" t="str">
            <v>COMPOSIÇÃO</v>
          </cell>
          <cell r="C90" t="str">
            <v>SINAPI</v>
          </cell>
          <cell r="D90">
            <v>88316</v>
          </cell>
          <cell r="E90" t="str">
            <v>SERVENTE COM ENCARGOS COMPLEMENTARES</v>
          </cell>
          <cell r="F90" t="str">
            <v>H</v>
          </cell>
          <cell r="G90">
            <v>0.25</v>
          </cell>
          <cell r="H90">
            <v>14.06</v>
          </cell>
          <cell r="I90">
            <v>3.5150000000000001</v>
          </cell>
        </row>
        <row r="91">
          <cell r="B91" t="str">
            <v>COMPOSIÇÃO</v>
          </cell>
          <cell r="C91" t="str">
            <v>SINAPI</v>
          </cell>
          <cell r="D91">
            <v>88323</v>
          </cell>
          <cell r="E91" t="str">
            <v>TELHADISTA COM ENCARGOS COMPLEMENTARES</v>
          </cell>
          <cell r="F91" t="str">
            <v>H</v>
          </cell>
          <cell r="G91">
            <v>0.2</v>
          </cell>
          <cell r="H91">
            <v>15.52</v>
          </cell>
          <cell r="I91">
            <v>3.1040000000000001</v>
          </cell>
        </row>
        <row r="92">
          <cell r="B92">
            <v>0</v>
          </cell>
          <cell r="C92">
            <v>0</v>
          </cell>
          <cell r="D92">
            <v>0</v>
          </cell>
          <cell r="E92">
            <v>0</v>
          </cell>
          <cell r="F92">
            <v>0</v>
          </cell>
          <cell r="G92">
            <v>0</v>
          </cell>
          <cell r="H92">
            <v>0</v>
          </cell>
          <cell r="I92">
            <v>0</v>
          </cell>
        </row>
        <row r="93">
          <cell r="B93" t="str">
            <v>CP-DEM- 03</v>
          </cell>
          <cell r="C93">
            <v>0</v>
          </cell>
          <cell r="D93">
            <v>0</v>
          </cell>
          <cell r="E93" t="str">
            <v xml:space="preserve">REMOÇÃO DE PEÇAS DE SANITÁRIAS </v>
          </cell>
          <cell r="F93" t="str">
            <v>UNI</v>
          </cell>
          <cell r="G93">
            <v>1</v>
          </cell>
          <cell r="H93">
            <v>0</v>
          </cell>
          <cell r="I93">
            <v>15.914999999999999</v>
          </cell>
        </row>
        <row r="94">
          <cell r="B94" t="str">
            <v>COMPOSIÇÃO</v>
          </cell>
          <cell r="C94" t="str">
            <v>SINAPI</v>
          </cell>
          <cell r="D94">
            <v>88267</v>
          </cell>
          <cell r="E94" t="str">
            <v>ENCANADOR OU BOMBEIRO HIDRÁULICO COM ENCARGOS COMPLEMENTARES</v>
          </cell>
          <cell r="F94" t="str">
            <v>H</v>
          </cell>
          <cell r="G94">
            <v>0.5</v>
          </cell>
          <cell r="H94">
            <v>17.77</v>
          </cell>
          <cell r="I94">
            <v>8.8849999999999998</v>
          </cell>
        </row>
        <row r="95">
          <cell r="B95" t="str">
            <v>COMPOSIÇÃO</v>
          </cell>
          <cell r="C95" t="str">
            <v>SINAPI</v>
          </cell>
          <cell r="D95">
            <v>88316</v>
          </cell>
          <cell r="E95" t="str">
            <v>SERVENTE COM ENCARGOS COMPLEMENTARES</v>
          </cell>
          <cell r="F95" t="str">
            <v>H</v>
          </cell>
          <cell r="G95">
            <v>0.5</v>
          </cell>
          <cell r="H95">
            <v>14.06</v>
          </cell>
          <cell r="I95">
            <v>7.03</v>
          </cell>
        </row>
        <row r="96">
          <cell r="B96">
            <v>0</v>
          </cell>
          <cell r="C96">
            <v>0</v>
          </cell>
          <cell r="D96">
            <v>0</v>
          </cell>
          <cell r="E96">
            <v>0</v>
          </cell>
          <cell r="F96">
            <v>0</v>
          </cell>
          <cell r="G96">
            <v>0</v>
          </cell>
          <cell r="H96">
            <v>0</v>
          </cell>
          <cell r="I96">
            <v>0</v>
          </cell>
        </row>
        <row r="97">
          <cell r="B97" t="str">
            <v>COMPOSIÇÕES PRA INFRAESTRUTURA</v>
          </cell>
          <cell r="C97">
            <v>0</v>
          </cell>
          <cell r="D97">
            <v>0</v>
          </cell>
          <cell r="E97">
            <v>0</v>
          </cell>
          <cell r="F97">
            <v>0</v>
          </cell>
          <cell r="G97">
            <v>0</v>
          </cell>
          <cell r="H97">
            <v>0</v>
          </cell>
          <cell r="I97">
            <v>0</v>
          </cell>
        </row>
        <row r="98">
          <cell r="B98">
            <v>0</v>
          </cell>
          <cell r="C98">
            <v>0</v>
          </cell>
          <cell r="D98">
            <v>0</v>
          </cell>
          <cell r="E98">
            <v>0</v>
          </cell>
          <cell r="F98">
            <v>0</v>
          </cell>
          <cell r="G98">
            <v>0</v>
          </cell>
          <cell r="H98">
            <v>0</v>
          </cell>
          <cell r="I98">
            <v>0</v>
          </cell>
        </row>
        <row r="99">
          <cell r="B99">
            <v>0</v>
          </cell>
          <cell r="C99">
            <v>0</v>
          </cell>
          <cell r="D99">
            <v>0</v>
          </cell>
          <cell r="E99">
            <v>0</v>
          </cell>
          <cell r="F99">
            <v>0</v>
          </cell>
          <cell r="G99">
            <v>0</v>
          </cell>
          <cell r="H99">
            <v>0</v>
          </cell>
          <cell r="I99">
            <v>0</v>
          </cell>
        </row>
        <row r="100">
          <cell r="B100" t="str">
            <v>CP-INF-04</v>
          </cell>
          <cell r="C100">
            <v>0</v>
          </cell>
          <cell r="D100">
            <v>0</v>
          </cell>
          <cell r="E100" t="str">
            <v>ESTACA A TRADO (BROCA) DIAMETRO = 30 CM, EM CONCRETO MOLDADO IN LOCO, 25 MPA, SEM ARMACAO.</v>
          </cell>
          <cell r="F100" t="str">
            <v>M</v>
          </cell>
          <cell r="G100">
            <v>1</v>
          </cell>
          <cell r="H100">
            <v>0</v>
          </cell>
          <cell r="I100">
            <v>71.138379</v>
          </cell>
        </row>
        <row r="101">
          <cell r="B101" t="str">
            <v>COMPOSIÇÃO</v>
          </cell>
          <cell r="C101" t="str">
            <v>SINAPI</v>
          </cell>
          <cell r="D101">
            <v>88309</v>
          </cell>
          <cell r="E101" t="str">
            <v>PEDREIRO COM ENCARGOS COMPLEMENTARES</v>
          </cell>
          <cell r="F101" t="str">
            <v>H</v>
          </cell>
          <cell r="G101">
            <v>0.34499999999999997</v>
          </cell>
          <cell r="H101">
            <v>17.350000000000001</v>
          </cell>
          <cell r="I101">
            <v>5.9857500000000003</v>
          </cell>
        </row>
        <row r="102">
          <cell r="B102" t="str">
            <v>COMPOSIÇÃO</v>
          </cell>
          <cell r="C102" t="str">
            <v>SINAPI</v>
          </cell>
          <cell r="D102">
            <v>88316</v>
          </cell>
          <cell r="E102" t="str">
            <v>SERVENTE COM ENCARGOS COMPLEMENTARES</v>
          </cell>
          <cell r="F102" t="str">
            <v>H</v>
          </cell>
          <cell r="G102">
            <v>2.8979999999999997</v>
          </cell>
          <cell r="H102">
            <v>14.06</v>
          </cell>
          <cell r="I102">
            <v>40.74588</v>
          </cell>
        </row>
        <row r="103">
          <cell r="B103" t="str">
            <v>COMPOSIÇÃO</v>
          </cell>
          <cell r="C103" t="str">
            <v>SINAPI</v>
          </cell>
          <cell r="D103">
            <v>94971</v>
          </cell>
          <cell r="E103" t="str">
            <v>CONCRETO FCK = 25MPA, TRAÇO 1:2,3:2,7 (CIMENTO/ AREIA MÉDIA/ BRITA 1)  - PREPARO MECÂNICO COM BETONEIRA 600 L. AF_07/2016</v>
          </cell>
          <cell r="F103" t="str">
            <v>M3</v>
          </cell>
          <cell r="G103">
            <v>8.12475E-2</v>
          </cell>
          <cell r="H103">
            <v>300.39999999999998</v>
          </cell>
          <cell r="I103">
            <v>24.406748999999998</v>
          </cell>
        </row>
        <row r="104">
          <cell r="B104">
            <v>0</v>
          </cell>
          <cell r="C104">
            <v>0</v>
          </cell>
          <cell r="D104">
            <v>0</v>
          </cell>
          <cell r="E104">
            <v>0</v>
          </cell>
          <cell r="F104">
            <v>0</v>
          </cell>
          <cell r="G104">
            <v>0</v>
          </cell>
          <cell r="H104">
            <v>0</v>
          </cell>
          <cell r="I104">
            <v>0</v>
          </cell>
        </row>
        <row r="105">
          <cell r="B105" t="str">
            <v>COMPOSIÇÕES PRA ESQUADRIA</v>
          </cell>
          <cell r="C105">
            <v>0</v>
          </cell>
          <cell r="D105">
            <v>0</v>
          </cell>
          <cell r="E105">
            <v>0</v>
          </cell>
          <cell r="F105">
            <v>0</v>
          </cell>
          <cell r="G105">
            <v>0</v>
          </cell>
          <cell r="H105">
            <v>0</v>
          </cell>
          <cell r="I105">
            <v>0</v>
          </cell>
        </row>
        <row r="106">
          <cell r="B106">
            <v>0</v>
          </cell>
          <cell r="C106">
            <v>0</v>
          </cell>
          <cell r="D106">
            <v>0</v>
          </cell>
          <cell r="E106">
            <v>0</v>
          </cell>
          <cell r="F106">
            <v>0</v>
          </cell>
          <cell r="G106">
            <v>0</v>
          </cell>
          <cell r="H106">
            <v>0</v>
          </cell>
          <cell r="I106">
            <v>0</v>
          </cell>
        </row>
        <row r="107">
          <cell r="B107">
            <v>0</v>
          </cell>
          <cell r="C107">
            <v>0</v>
          </cell>
          <cell r="D107">
            <v>0</v>
          </cell>
          <cell r="E107">
            <v>0</v>
          </cell>
          <cell r="F107">
            <v>0</v>
          </cell>
          <cell r="G107">
            <v>0</v>
          </cell>
          <cell r="H107">
            <v>0</v>
          </cell>
          <cell r="I107">
            <v>0</v>
          </cell>
        </row>
        <row r="108">
          <cell r="B108" t="str">
            <v>CP-ESQ-01</v>
          </cell>
          <cell r="C108">
            <v>0</v>
          </cell>
          <cell r="D108">
            <v>0</v>
          </cell>
          <cell r="E108" t="str">
            <v>PORTAO DE CORRER EM GRADIL FIXO DE BARRA DE FERRO CHATA DE 3 X 1/4" NA VERTICAL, SEM REQUADRO, ACABAMENTO NATURAL, COM TRILHOS E ROLDANAS</v>
          </cell>
          <cell r="F108" t="str">
            <v>M2</v>
          </cell>
          <cell r="G108">
            <v>1</v>
          </cell>
          <cell r="H108">
            <v>0</v>
          </cell>
          <cell r="I108">
            <v>601.05858000000001</v>
          </cell>
        </row>
        <row r="109">
          <cell r="B109" t="str">
            <v>INSUMO</v>
          </cell>
          <cell r="C109" t="str">
            <v>SINAPI</v>
          </cell>
          <cell r="D109">
            <v>37562</v>
          </cell>
          <cell r="E109" t="str">
            <v>PORTAO DE CORRER EM GRADIL FIXO DE BARRA DE FERRO CHATA DE 3 X 1/4" NA VERTICAL, SEM REQUADRO, ACABAMENTO NATURAL, COM TRILHOS E ROLDANAS</v>
          </cell>
          <cell r="F109" t="str">
            <v xml:space="preserve">M2    </v>
          </cell>
          <cell r="G109">
            <v>1</v>
          </cell>
          <cell r="H109">
            <v>513.24</v>
          </cell>
          <cell r="I109">
            <v>513.24</v>
          </cell>
        </row>
        <row r="110">
          <cell r="B110" t="str">
            <v>COMPOSICAO</v>
          </cell>
          <cell r="C110" t="str">
            <v>SINAPI</v>
          </cell>
          <cell r="D110">
            <v>88315</v>
          </cell>
          <cell r="E110" t="str">
            <v>SERRALHEIRO COM ENCARGOS COMPLEMENTARES</v>
          </cell>
          <cell r="F110" t="str">
            <v>H</v>
          </cell>
          <cell r="G110">
            <v>1.6</v>
          </cell>
          <cell r="H110">
            <v>16.53</v>
          </cell>
          <cell r="I110">
            <v>26.448000000000004</v>
          </cell>
        </row>
        <row r="111">
          <cell r="B111" t="str">
            <v>COMPOSICAO</v>
          </cell>
          <cell r="C111" t="str">
            <v>SINAPI</v>
          </cell>
          <cell r="D111">
            <v>88316</v>
          </cell>
          <cell r="E111" t="str">
            <v>SERVENTE COM ENCARGOS COMPLEMENTARES</v>
          </cell>
          <cell r="F111" t="str">
            <v>H</v>
          </cell>
          <cell r="G111">
            <v>4.2</v>
          </cell>
          <cell r="H111">
            <v>14.06</v>
          </cell>
          <cell r="I111">
            <v>59.052000000000007</v>
          </cell>
        </row>
        <row r="112">
          <cell r="B112" t="str">
            <v>COMPOSICAO</v>
          </cell>
          <cell r="C112" t="str">
            <v>SINAPI</v>
          </cell>
          <cell r="D112">
            <v>88627</v>
          </cell>
          <cell r="E112" t="str">
            <v>ARGAMASSA TRAÇO 1:0,5:4,5 (CIMENTO, CAL E AREIA MÉDIA) PARA ASSENTAMENTO DE ALVENARIA, PREPARO MANUAL. AF_08/2014</v>
          </cell>
          <cell r="F112" t="str">
            <v>M3</v>
          </cell>
          <cell r="G112">
            <v>6.0000000000000001E-3</v>
          </cell>
          <cell r="H112">
            <v>386.43</v>
          </cell>
          <cell r="I112">
            <v>2.3185800000000003</v>
          </cell>
        </row>
        <row r="113">
          <cell r="B113">
            <v>0</v>
          </cell>
          <cell r="C113">
            <v>0</v>
          </cell>
          <cell r="D113">
            <v>0</v>
          </cell>
          <cell r="E113">
            <v>0</v>
          </cell>
          <cell r="F113">
            <v>0</v>
          </cell>
          <cell r="G113">
            <v>0</v>
          </cell>
          <cell r="H113">
            <v>0</v>
          </cell>
          <cell r="I113">
            <v>0</v>
          </cell>
        </row>
        <row r="114">
          <cell r="B114" t="str">
            <v>CP-ESQ-02</v>
          </cell>
          <cell r="C114">
            <v>0</v>
          </cell>
          <cell r="D114">
            <v>0</v>
          </cell>
          <cell r="E114" t="str">
            <v xml:space="preserve">PORTA DE ABRIR EM ACO TIPO VENEZIANA, COM FUNDO ANTICORROSIVO / PRIMER DE PROTECAO </v>
          </cell>
          <cell r="F114" t="str">
            <v>M2</v>
          </cell>
          <cell r="G114">
            <v>1</v>
          </cell>
          <cell r="H114">
            <v>0</v>
          </cell>
          <cell r="I114">
            <v>388.79832822112758</v>
          </cell>
        </row>
        <row r="115">
          <cell r="B115" t="str">
            <v>INSUMO</v>
          </cell>
          <cell r="C115" t="str">
            <v>SINAPI</v>
          </cell>
          <cell r="D115">
            <v>39022</v>
          </cell>
          <cell r="E115" t="str">
            <v>PORTA DE ABRIR EM ACO TIPO VENEZIANA, COM FUNDO ANTICORROSIVO / PRIMER DE PROTECAO, SEM GUARNICAO/ALIZAR/VISTA, 87 X 210 CM</v>
          </cell>
          <cell r="F115" t="str">
            <v xml:space="preserve">UN    </v>
          </cell>
          <cell r="G115">
            <v>0.60207991242474013</v>
          </cell>
          <cell r="H115">
            <v>499.9</v>
          </cell>
          <cell r="I115">
            <v>300.97974822112758</v>
          </cell>
        </row>
        <row r="116">
          <cell r="B116" t="str">
            <v>COMPOSICAO</v>
          </cell>
          <cell r="C116" t="str">
            <v>SINAPI</v>
          </cell>
          <cell r="D116">
            <v>88315</v>
          </cell>
          <cell r="E116" t="str">
            <v>SERRALHEIRO COM ENCARGOS COMPLEMENTARES</v>
          </cell>
          <cell r="F116" t="str">
            <v>H</v>
          </cell>
          <cell r="G116">
            <v>1.6</v>
          </cell>
          <cell r="H116">
            <v>16.53</v>
          </cell>
          <cell r="I116">
            <v>26.448000000000004</v>
          </cell>
        </row>
        <row r="117">
          <cell r="B117" t="str">
            <v>COMPOSICAO</v>
          </cell>
          <cell r="C117" t="str">
            <v>SINAPI</v>
          </cell>
          <cell r="D117">
            <v>88316</v>
          </cell>
          <cell r="E117" t="str">
            <v>SERVENTE COM ENCARGOS COMPLEMENTARES</v>
          </cell>
          <cell r="F117" t="str">
            <v>H</v>
          </cell>
          <cell r="G117">
            <v>4.2</v>
          </cell>
          <cell r="H117">
            <v>14.06</v>
          </cell>
          <cell r="I117">
            <v>59.052000000000007</v>
          </cell>
        </row>
        <row r="118">
          <cell r="B118" t="str">
            <v>COMPOSICAO</v>
          </cell>
          <cell r="C118" t="str">
            <v>SINAPI</v>
          </cell>
          <cell r="D118">
            <v>88627</v>
          </cell>
          <cell r="E118" t="str">
            <v>ARGAMASSA TRAÇO 1:0,5:4,5 (CIMENTO, CAL E AREIA MÉDIA) PARA ASSENTAMENTO DE ALVENARIA, PREPARO MANUAL. AF_08/2014</v>
          </cell>
          <cell r="F118" t="str">
            <v>M3</v>
          </cell>
          <cell r="G118">
            <v>6.0000000000000001E-3</v>
          </cell>
          <cell r="H118">
            <v>386.43</v>
          </cell>
          <cell r="I118">
            <v>2.3185800000000003</v>
          </cell>
        </row>
        <row r="119">
          <cell r="B119">
            <v>0</v>
          </cell>
          <cell r="C119">
            <v>0</v>
          </cell>
          <cell r="D119">
            <v>0</v>
          </cell>
          <cell r="E119">
            <v>0</v>
          </cell>
          <cell r="F119">
            <v>0</v>
          </cell>
          <cell r="G119">
            <v>0</v>
          </cell>
          <cell r="H119">
            <v>0</v>
          </cell>
          <cell r="I119">
            <v>0</v>
          </cell>
        </row>
        <row r="120">
          <cell r="B120" t="str">
            <v>COMPOSIÇÕES PRA REVESTIMENTO</v>
          </cell>
          <cell r="C120">
            <v>0</v>
          </cell>
          <cell r="D120">
            <v>0</v>
          </cell>
          <cell r="E120">
            <v>0</v>
          </cell>
          <cell r="F120">
            <v>0</v>
          </cell>
          <cell r="G120">
            <v>0</v>
          </cell>
          <cell r="H120">
            <v>0</v>
          </cell>
          <cell r="I120">
            <v>0</v>
          </cell>
        </row>
        <row r="122">
          <cell r="B122">
            <v>0</v>
          </cell>
          <cell r="C122">
            <v>0</v>
          </cell>
          <cell r="D122">
            <v>0</v>
          </cell>
          <cell r="E122">
            <v>0</v>
          </cell>
          <cell r="F122">
            <v>0</v>
          </cell>
          <cell r="G122">
            <v>0</v>
          </cell>
          <cell r="H122">
            <v>0</v>
          </cell>
          <cell r="I122">
            <v>0</v>
          </cell>
        </row>
        <row r="123">
          <cell r="B123" t="str">
            <v>CP-REV-01</v>
          </cell>
          <cell r="C123">
            <v>0</v>
          </cell>
          <cell r="D123">
            <v>0</v>
          </cell>
          <cell r="E123" t="str">
            <v>REVESTIMENTO DE PAREDE COM CERÂMICA 10X10CM, COM ARGAMASSA AC III E REJUNTE BRANCO</v>
          </cell>
          <cell r="F123" t="str">
            <v>M2</v>
          </cell>
          <cell r="G123">
            <v>1</v>
          </cell>
          <cell r="H123">
            <v>0</v>
          </cell>
          <cell r="I123">
            <v>58.051000000000002</v>
          </cell>
        </row>
        <row r="124">
          <cell r="B124" t="str">
            <v>COMPOSIÇÃO</v>
          </cell>
          <cell r="C124" t="str">
            <v>SINAPI</v>
          </cell>
          <cell r="D124">
            <v>88256</v>
          </cell>
          <cell r="E124" t="str">
            <v>AZULEJISTA OU LADRILHISTA COM ENCARGOS COMPLEMENTARES</v>
          </cell>
          <cell r="F124" t="str">
            <v>H</v>
          </cell>
          <cell r="G124">
            <v>0.6</v>
          </cell>
          <cell r="H124">
            <v>16.12</v>
          </cell>
          <cell r="I124">
            <v>9.6720000000000006</v>
          </cell>
        </row>
        <row r="125">
          <cell r="B125" t="str">
            <v>COMPOSIÇÃO</v>
          </cell>
          <cell r="C125" t="str">
            <v>SINAPI</v>
          </cell>
          <cell r="D125">
            <v>88316</v>
          </cell>
          <cell r="E125" t="str">
            <v>SERVENTE COM ENCARGOS COMPLEMENTARES</v>
          </cell>
          <cell r="F125" t="str">
            <v>H</v>
          </cell>
          <cell r="G125">
            <v>0.4</v>
          </cell>
          <cell r="H125">
            <v>14.06</v>
          </cell>
          <cell r="I125">
            <v>5.6240000000000006</v>
          </cell>
        </row>
        <row r="126">
          <cell r="B126" t="str">
            <v xml:space="preserve">INSUMO </v>
          </cell>
          <cell r="C126" t="str">
            <v>SINAPI</v>
          </cell>
          <cell r="D126">
            <v>536</v>
          </cell>
          <cell r="E126" t="str">
            <v>REVESTIMENTO EM CERAMICA ESMALTADA EXTRA, PEI MENOR OU IGUAL A 3, FORMATO MENOR OU IGUAL A 2025 CM2</v>
          </cell>
          <cell r="F126" t="str">
            <v xml:space="preserve">M2    </v>
          </cell>
          <cell r="G126">
            <v>1.05</v>
          </cell>
          <cell r="H126">
            <v>32.4</v>
          </cell>
          <cell r="I126">
            <v>34.020000000000003</v>
          </cell>
        </row>
        <row r="127">
          <cell r="B127" t="str">
            <v xml:space="preserve">INSUMO </v>
          </cell>
          <cell r="C127" t="str">
            <v>SINAPI</v>
          </cell>
          <cell r="D127">
            <v>37595</v>
          </cell>
          <cell r="E127" t="str">
            <v>ARGAMASSA COLANTE TIPO ACIII</v>
          </cell>
          <cell r="F127" t="str">
            <v xml:space="preserve">KG    </v>
          </cell>
          <cell r="G127">
            <v>4.9000000000000004</v>
          </cell>
          <cell r="H127">
            <v>1.52</v>
          </cell>
          <cell r="I127">
            <v>7.4480000000000004</v>
          </cell>
        </row>
        <row r="128">
          <cell r="B128" t="str">
            <v xml:space="preserve">INSUMO </v>
          </cell>
          <cell r="C128" t="str">
            <v>SINAPI</v>
          </cell>
          <cell r="D128">
            <v>34356</v>
          </cell>
          <cell r="E128" t="str">
            <v>REJUNTE BRANCO, CIMENTICIO</v>
          </cell>
          <cell r="F128" t="str">
            <v xml:space="preserve">KG    </v>
          </cell>
          <cell r="G128">
            <v>0.45</v>
          </cell>
          <cell r="H128">
            <v>2.86</v>
          </cell>
          <cell r="I128">
            <v>1.2869999999999999</v>
          </cell>
        </row>
        <row r="129">
          <cell r="B129">
            <v>0</v>
          </cell>
          <cell r="C129">
            <v>0</v>
          </cell>
          <cell r="D129">
            <v>0</v>
          </cell>
          <cell r="E129">
            <v>0</v>
          </cell>
          <cell r="F129">
            <v>0</v>
          </cell>
          <cell r="G129">
            <v>0</v>
          </cell>
          <cell r="H129">
            <v>0</v>
          </cell>
          <cell r="I129">
            <v>0</v>
          </cell>
        </row>
        <row r="130">
          <cell r="B130" t="str">
            <v>CP-VER-08</v>
          </cell>
          <cell r="C130">
            <v>0</v>
          </cell>
          <cell r="D130">
            <v>0</v>
          </cell>
          <cell r="E130" t="str">
            <v xml:space="preserve">FORNECIMENTO E INSTALAÇÃO DE BANCADAS EM GRANITO POLIDO ESP =2,5CM A 3,0CM </v>
          </cell>
          <cell r="F130" t="str">
            <v>M2</v>
          </cell>
          <cell r="G130">
            <v>1</v>
          </cell>
          <cell r="H130">
            <v>0</v>
          </cell>
          <cell r="I130">
            <v>491.12</v>
          </cell>
        </row>
        <row r="131">
          <cell r="B131" t="str">
            <v>INSUMO</v>
          </cell>
          <cell r="C131" t="str">
            <v>SINAPI</v>
          </cell>
          <cell r="D131">
            <v>11795</v>
          </cell>
          <cell r="E131" t="str">
            <v>GRANITO PARA BANCADA, POLIDO, TIPO ANDORINHA/ QUARTZ/ CASTELO/ CORUMBA OU OUTROS EQUIVALENTES DA REGIAO, E=  *2,5* CM</v>
          </cell>
          <cell r="F131" t="str">
            <v xml:space="preserve">M2    </v>
          </cell>
          <cell r="G131">
            <v>1</v>
          </cell>
          <cell r="H131">
            <v>400</v>
          </cell>
          <cell r="I131">
            <v>400</v>
          </cell>
        </row>
        <row r="132">
          <cell r="B132" t="str">
            <v>COMPOSICAO</v>
          </cell>
          <cell r="C132" t="str">
            <v>SINAPI</v>
          </cell>
          <cell r="D132">
            <v>88309</v>
          </cell>
          <cell r="E132" t="str">
            <v>PEDREIRO COM ENCARGOS COMPLEMENTARES</v>
          </cell>
          <cell r="F132" t="str">
            <v>H</v>
          </cell>
          <cell r="G132">
            <v>2</v>
          </cell>
          <cell r="H132">
            <v>17.350000000000001</v>
          </cell>
          <cell r="I132">
            <v>34.700000000000003</v>
          </cell>
        </row>
        <row r="133">
          <cell r="B133" t="str">
            <v>COMPOSICAO</v>
          </cell>
          <cell r="C133" t="str">
            <v>SINAPI</v>
          </cell>
          <cell r="D133">
            <v>86957</v>
          </cell>
          <cell r="E133" t="str">
            <v>MÃO FRANCESA EM BARRA DE FERRO CHATO RETANGULAR 2" X 1/4", REFORÇADA, 40 X 30 CM</v>
          </cell>
          <cell r="F133" t="str">
            <v>UN</v>
          </cell>
          <cell r="G133">
            <v>2</v>
          </cell>
          <cell r="H133">
            <v>28.21</v>
          </cell>
          <cell r="I133">
            <v>56.42</v>
          </cell>
        </row>
        <row r="134">
          <cell r="B134">
            <v>0</v>
          </cell>
          <cell r="C134">
            <v>0</v>
          </cell>
          <cell r="D134">
            <v>0</v>
          </cell>
          <cell r="E134">
            <v>0</v>
          </cell>
          <cell r="F134">
            <v>0</v>
          </cell>
          <cell r="G134">
            <v>0</v>
          </cell>
          <cell r="H134">
            <v>0</v>
          </cell>
          <cell r="I134">
            <v>0</v>
          </cell>
        </row>
        <row r="135">
          <cell r="B135" t="str">
            <v>INSTALAÇÕES HIDRAULICAS</v>
          </cell>
          <cell r="C135">
            <v>0</v>
          </cell>
          <cell r="D135">
            <v>0</v>
          </cell>
          <cell r="E135">
            <v>0</v>
          </cell>
          <cell r="F135">
            <v>0</v>
          </cell>
          <cell r="G135">
            <v>0</v>
          </cell>
          <cell r="H135">
            <v>0</v>
          </cell>
          <cell r="I135">
            <v>0</v>
          </cell>
        </row>
        <row r="136">
          <cell r="B136">
            <v>0</v>
          </cell>
          <cell r="C136">
            <v>0</v>
          </cell>
          <cell r="D136">
            <v>0</v>
          </cell>
          <cell r="E136">
            <v>0</v>
          </cell>
          <cell r="F136">
            <v>0</v>
          </cell>
          <cell r="G136">
            <v>0</v>
          </cell>
          <cell r="H136">
            <v>0</v>
          </cell>
          <cell r="I136">
            <v>0</v>
          </cell>
        </row>
        <row r="137">
          <cell r="B137" t="str">
            <v>CP-HID-01</v>
          </cell>
          <cell r="C137">
            <v>0</v>
          </cell>
          <cell r="D137">
            <v>0</v>
          </cell>
          <cell r="E137" t="str">
            <v>FORNECIMENTO E INSTALAÇÃO DE JOELHO SOLDAVEL COM ROSCA 25MM- 3/4"</v>
          </cell>
          <cell r="F137" t="str">
            <v>UNI</v>
          </cell>
          <cell r="G137">
            <v>1</v>
          </cell>
          <cell r="H137">
            <v>0</v>
          </cell>
          <cell r="I137">
            <v>5.7337799999999994</v>
          </cell>
        </row>
        <row r="138">
          <cell r="B138" t="str">
            <v xml:space="preserve">INSUMO </v>
          </cell>
          <cell r="C138" t="str">
            <v>SINAPI</v>
          </cell>
          <cell r="D138">
            <v>3522</v>
          </cell>
          <cell r="E138" t="str">
            <v>JOELHO PVC,  SOLDAVEL COM ROSCA, 90 GRAUS, 25 MM X 3/4", PARA AGUA FRIA PREDIAL</v>
          </cell>
          <cell r="F138" t="str">
            <v xml:space="preserve">UN    </v>
          </cell>
          <cell r="G138">
            <v>1</v>
          </cell>
          <cell r="H138">
            <v>2.16</v>
          </cell>
          <cell r="I138">
            <v>2.16</v>
          </cell>
        </row>
        <row r="139">
          <cell r="B139" t="str">
            <v xml:space="preserve">INSUMO </v>
          </cell>
          <cell r="C139" t="str">
            <v>SINAPI</v>
          </cell>
          <cell r="D139">
            <v>122</v>
          </cell>
          <cell r="E139" t="str">
            <v>ADESIVO PLASTICO PARA PVC, FRASCO COM 850 GR</v>
          </cell>
          <cell r="F139" t="str">
            <v xml:space="preserve">UN    </v>
          </cell>
          <cell r="G139">
            <v>7.0000000000000001E-3</v>
          </cell>
          <cell r="H139">
            <v>45.16</v>
          </cell>
          <cell r="I139">
            <v>0.31611999999999996</v>
          </cell>
        </row>
        <row r="140">
          <cell r="B140" t="str">
            <v xml:space="preserve">INSUMO </v>
          </cell>
          <cell r="C140" t="str">
            <v>SINAPI</v>
          </cell>
          <cell r="D140">
            <v>20083</v>
          </cell>
          <cell r="E140" t="str">
            <v>SOLUCAO LIMPADORA PARA PVC, FRASCO COM 1000 CM3</v>
          </cell>
          <cell r="F140" t="str">
            <v xml:space="preserve">UN    </v>
          </cell>
          <cell r="G140">
            <v>8.0000000000000002E-3</v>
          </cell>
          <cell r="H140">
            <v>39.22</v>
          </cell>
          <cell r="I140">
            <v>0.31375999999999998</v>
          </cell>
        </row>
        <row r="141">
          <cell r="B141" t="str">
            <v xml:space="preserve">INSUMO </v>
          </cell>
          <cell r="C141" t="str">
            <v>SINAPI</v>
          </cell>
          <cell r="D141">
            <v>38383</v>
          </cell>
          <cell r="E141" t="str">
            <v>LIXA D'AGUA EM FOLHA, GRAO 100</v>
          </cell>
          <cell r="F141" t="str">
            <v xml:space="preserve">UN    </v>
          </cell>
          <cell r="G141">
            <v>0.03</v>
          </cell>
          <cell r="H141">
            <v>1.47</v>
          </cell>
          <cell r="I141">
            <v>4.41E-2</v>
          </cell>
        </row>
        <row r="142">
          <cell r="B142" t="str">
            <v>COMPOSIÇÃO</v>
          </cell>
          <cell r="C142" t="str">
            <v>SINAPI</v>
          </cell>
          <cell r="D142">
            <v>88248</v>
          </cell>
          <cell r="E142" t="str">
            <v>AUXILIAR DE ENCANADOR OU BOMBEIRO HIDRÁULICO COM ENCARGOS COMPLEMENTARES</v>
          </cell>
          <cell r="F142" t="str">
            <v>H</v>
          </cell>
          <cell r="G142">
            <v>0.09</v>
          </cell>
          <cell r="H142">
            <v>14.45</v>
          </cell>
          <cell r="I142">
            <v>1.3005</v>
          </cell>
        </row>
        <row r="143">
          <cell r="B143" t="str">
            <v>COMPOSIÇÃO</v>
          </cell>
          <cell r="C143" t="str">
            <v>SINAPI</v>
          </cell>
          <cell r="D143">
            <v>88267</v>
          </cell>
          <cell r="E143" t="str">
            <v>ENCANADOR OU BOMBEIRO HIDRÁULICO COM ENCARGOS COMPLEMENTARES</v>
          </cell>
          <cell r="F143" t="str">
            <v>H</v>
          </cell>
          <cell r="G143">
            <v>0.09</v>
          </cell>
          <cell r="H143">
            <v>17.77</v>
          </cell>
          <cell r="I143">
            <v>1.5992999999999999</v>
          </cell>
        </row>
        <row r="144">
          <cell r="B144">
            <v>0</v>
          </cell>
          <cell r="C144">
            <v>0</v>
          </cell>
          <cell r="D144">
            <v>0</v>
          </cell>
          <cell r="E144">
            <v>0</v>
          </cell>
          <cell r="F144">
            <v>0</v>
          </cell>
          <cell r="G144">
            <v>0</v>
          </cell>
          <cell r="H144">
            <v>0</v>
          </cell>
          <cell r="I144">
            <v>0</v>
          </cell>
        </row>
        <row r="145">
          <cell r="B145" t="str">
            <v>CP-HID-02</v>
          </cell>
          <cell r="C145">
            <v>0</v>
          </cell>
          <cell r="D145">
            <v>0</v>
          </cell>
          <cell r="E145" t="str">
            <v>FORNECIMENTO E INSTALAÇÃO DE JOELHO SOLDAVEL COM ROSCA 25MM- 1/2" - PARA INSTALAÇÃO DE BEBEDOURO</v>
          </cell>
          <cell r="F145" t="str">
            <v>UNI</v>
          </cell>
          <cell r="G145">
            <v>1</v>
          </cell>
          <cell r="H145">
            <v>0</v>
          </cell>
          <cell r="I145">
            <v>4.9037799999999994</v>
          </cell>
        </row>
        <row r="146">
          <cell r="B146" t="str">
            <v xml:space="preserve">INSUMO </v>
          </cell>
          <cell r="C146" t="str">
            <v>SINAPI</v>
          </cell>
          <cell r="D146">
            <v>3531</v>
          </cell>
          <cell r="E146" t="str">
            <v>JOELHO PVC,  SOLDAVEL COM ROSCA, 90 GRAUS, 25 MM X 1/2", PARA AGUA FRIA PREDIAL</v>
          </cell>
          <cell r="F146" t="str">
            <v xml:space="preserve">UN    </v>
          </cell>
          <cell r="G146">
            <v>1</v>
          </cell>
          <cell r="H146">
            <v>1.33</v>
          </cell>
          <cell r="I146">
            <v>1.33</v>
          </cell>
        </row>
        <row r="147">
          <cell r="B147" t="str">
            <v xml:space="preserve">INSUMO </v>
          </cell>
          <cell r="C147" t="str">
            <v>SINAPI</v>
          </cell>
          <cell r="D147">
            <v>122</v>
          </cell>
          <cell r="E147" t="str">
            <v>ADESIVO PLASTICO PARA PVC, FRASCO COM 850 GR</v>
          </cell>
          <cell r="F147" t="str">
            <v xml:space="preserve">UN    </v>
          </cell>
          <cell r="G147">
            <v>7.0000000000000001E-3</v>
          </cell>
          <cell r="H147">
            <v>45.16</v>
          </cell>
          <cell r="I147">
            <v>0.31611999999999996</v>
          </cell>
        </row>
        <row r="148">
          <cell r="B148" t="str">
            <v xml:space="preserve">INSUMO </v>
          </cell>
          <cell r="C148" t="str">
            <v>SINAPI</v>
          </cell>
          <cell r="D148">
            <v>20083</v>
          </cell>
          <cell r="E148" t="str">
            <v>SOLUCAO LIMPADORA PARA PVC, FRASCO COM 1000 CM3</v>
          </cell>
          <cell r="F148" t="str">
            <v xml:space="preserve">UN    </v>
          </cell>
          <cell r="G148">
            <v>8.0000000000000002E-3</v>
          </cell>
          <cell r="H148">
            <v>39.22</v>
          </cell>
          <cell r="I148">
            <v>0.31375999999999998</v>
          </cell>
        </row>
        <row r="149">
          <cell r="B149" t="str">
            <v xml:space="preserve">INSUMO </v>
          </cell>
          <cell r="C149" t="str">
            <v>SINAPI</v>
          </cell>
          <cell r="D149">
            <v>38383</v>
          </cell>
          <cell r="E149" t="str">
            <v>LIXA D'AGUA EM FOLHA, GRAO 100</v>
          </cell>
          <cell r="F149" t="str">
            <v xml:space="preserve">UN    </v>
          </cell>
          <cell r="G149">
            <v>0.03</v>
          </cell>
          <cell r="H149">
            <v>1.47</v>
          </cell>
          <cell r="I149">
            <v>4.41E-2</v>
          </cell>
        </row>
        <row r="150">
          <cell r="B150" t="str">
            <v>COMPOSIÇÃO</v>
          </cell>
          <cell r="C150" t="str">
            <v>SINAPI</v>
          </cell>
          <cell r="D150">
            <v>88248</v>
          </cell>
          <cell r="E150" t="str">
            <v>AUXILIAR DE ENCANADOR OU BOMBEIRO HIDRÁULICO COM ENCARGOS COMPLEMENTARES</v>
          </cell>
          <cell r="F150" t="str">
            <v>H</v>
          </cell>
          <cell r="G150">
            <v>0.09</v>
          </cell>
          <cell r="H150">
            <v>14.45</v>
          </cell>
          <cell r="I150">
            <v>1.3005</v>
          </cell>
        </row>
        <row r="151">
          <cell r="B151" t="str">
            <v>COMPOSIÇÃO</v>
          </cell>
          <cell r="C151" t="str">
            <v>SINAPI</v>
          </cell>
          <cell r="D151">
            <v>88267</v>
          </cell>
          <cell r="E151" t="str">
            <v>ENCANADOR OU BOMBEIRO HIDRÁULICO COM ENCARGOS COMPLEMENTARES</v>
          </cell>
          <cell r="F151" t="str">
            <v>H</v>
          </cell>
          <cell r="G151">
            <v>0.09</v>
          </cell>
          <cell r="H151">
            <v>17.77</v>
          </cell>
          <cell r="I151">
            <v>1.5992999999999999</v>
          </cell>
        </row>
        <row r="152">
          <cell r="B152">
            <v>0</v>
          </cell>
          <cell r="C152">
            <v>0</v>
          </cell>
          <cell r="D152">
            <v>0</v>
          </cell>
          <cell r="E152">
            <v>0</v>
          </cell>
          <cell r="F152">
            <v>0</v>
          </cell>
          <cell r="G152">
            <v>0</v>
          </cell>
          <cell r="H152">
            <v>0</v>
          </cell>
          <cell r="I152">
            <v>0</v>
          </cell>
        </row>
        <row r="153">
          <cell r="B153" t="str">
            <v>CP-HID-03</v>
          </cell>
          <cell r="C153">
            <v>0</v>
          </cell>
          <cell r="D153">
            <v>0</v>
          </cell>
          <cell r="E153" t="str">
            <v xml:space="preserve">VASO SANITÁRIO CONVENCIONAL COM CONEXÕES DE INSTALAÇÃO E ACENTO PLASTICO - FORNECIMENTO E INSTALAÇÃO </v>
          </cell>
          <cell r="F153" t="str">
            <v>UNI</v>
          </cell>
          <cell r="G153">
            <v>1</v>
          </cell>
          <cell r="H153">
            <v>0</v>
          </cell>
          <cell r="I153">
            <v>213.16980000000001</v>
          </cell>
        </row>
        <row r="154">
          <cell r="B154" t="str">
            <v>COMPOSIÇÃO</v>
          </cell>
          <cell r="C154" t="str">
            <v>SINAPI</v>
          </cell>
          <cell r="D154">
            <v>95470</v>
          </cell>
          <cell r="E154" t="str">
            <v>VASO SANITARIO SIFONADO CONVENCIONAL COM LOUÇA BRANCA, INCLUSO CONJUNTO DE LIGAÇÃO PARA BACIA SANITÁRIA AJUSTÁVEL - FORNECIMENTO E INSTALAÇÃO. AF_10/2016</v>
          </cell>
          <cell r="F154" t="str">
            <v>UN</v>
          </cell>
          <cell r="G154">
            <v>1</v>
          </cell>
          <cell r="H154">
            <v>188.27</v>
          </cell>
          <cell r="I154">
            <v>188.27</v>
          </cell>
        </row>
        <row r="155">
          <cell r="B155" t="str">
            <v xml:space="preserve">INSUMO </v>
          </cell>
          <cell r="C155" t="str">
            <v>SINAPI</v>
          </cell>
          <cell r="D155">
            <v>377</v>
          </cell>
          <cell r="E155" t="str">
            <v>ASSENTO SANITARIO DE PLASTICO, TIPO CONVENCIONAL</v>
          </cell>
          <cell r="F155" t="str">
            <v xml:space="preserve">UN    </v>
          </cell>
          <cell r="G155">
            <v>1</v>
          </cell>
          <cell r="H155">
            <v>22</v>
          </cell>
          <cell r="I155">
            <v>22</v>
          </cell>
        </row>
        <row r="156">
          <cell r="B156" t="str">
            <v>COMPOSIÇÃO</v>
          </cell>
          <cell r="C156" t="str">
            <v>SINAPI</v>
          </cell>
          <cell r="D156">
            <v>88248</v>
          </cell>
          <cell r="E156" t="str">
            <v>AUXILIAR DE ENCANADOR OU BOMBEIRO HIDRÁULICO COM ENCARGOS COMPLEMENTARES</v>
          </cell>
          <cell r="F156" t="str">
            <v>H</v>
          </cell>
          <cell r="G156">
            <v>0.09</v>
          </cell>
          <cell r="H156">
            <v>14.45</v>
          </cell>
          <cell r="I156">
            <v>1.3005</v>
          </cell>
        </row>
        <row r="157">
          <cell r="B157" t="str">
            <v>COMPOSIÇÃO</v>
          </cell>
          <cell r="C157" t="str">
            <v>SINAPI</v>
          </cell>
          <cell r="D157">
            <v>88267</v>
          </cell>
          <cell r="E157" t="str">
            <v>ENCANADOR OU BOMBEIRO HIDRÁULICO COM ENCARGOS COMPLEMENTARES</v>
          </cell>
          <cell r="F157" t="str">
            <v>H</v>
          </cell>
          <cell r="G157">
            <v>0.09</v>
          </cell>
          <cell r="H157">
            <v>17.77</v>
          </cell>
          <cell r="I157">
            <v>1.5992999999999999</v>
          </cell>
        </row>
        <row r="158">
          <cell r="B158">
            <v>0</v>
          </cell>
          <cell r="C158">
            <v>0</v>
          </cell>
          <cell r="D158">
            <v>0</v>
          </cell>
          <cell r="E158">
            <v>0</v>
          </cell>
          <cell r="F158">
            <v>0</v>
          </cell>
          <cell r="G158">
            <v>0</v>
          </cell>
          <cell r="H158">
            <v>0</v>
          </cell>
          <cell r="I158">
            <v>0</v>
          </cell>
        </row>
        <row r="159">
          <cell r="B159" t="str">
            <v>CP-HID-04</v>
          </cell>
          <cell r="C159">
            <v>0</v>
          </cell>
          <cell r="D159">
            <v>0</v>
          </cell>
          <cell r="E159" t="str">
            <v xml:space="preserve">FORNECIMENTO E INSTALAÇÃO DE BOLSA DE LIGAÇÃO PARA VASO SANITÁRIO </v>
          </cell>
          <cell r="F159" t="str">
            <v>UNI</v>
          </cell>
          <cell r="G159">
            <v>1</v>
          </cell>
          <cell r="H159">
            <v>0</v>
          </cell>
          <cell r="I159">
            <v>5.6820000000000004</v>
          </cell>
        </row>
        <row r="160">
          <cell r="B160" t="str">
            <v xml:space="preserve">INSUMO </v>
          </cell>
          <cell r="C160" t="str">
            <v>SINAPI</v>
          </cell>
          <cell r="D160">
            <v>6140</v>
          </cell>
          <cell r="E160" t="str">
            <v>BOLSA DE LIGACAO EM PVC FLEXIVEL PARA VASO SANITARIO 1.1/2 " (40 MM)</v>
          </cell>
          <cell r="F160" t="str">
            <v xml:space="preserve">UN    </v>
          </cell>
          <cell r="G160">
            <v>1</v>
          </cell>
          <cell r="H160">
            <v>2.46</v>
          </cell>
          <cell r="I160">
            <v>2.46</v>
          </cell>
        </row>
        <row r="161">
          <cell r="B161" t="str">
            <v>COMPOSIÇÃO</v>
          </cell>
          <cell r="C161" t="str">
            <v>SINAPI</v>
          </cell>
          <cell r="D161">
            <v>88248</v>
          </cell>
          <cell r="E161" t="str">
            <v>AUXILIAR DE ENCANADOR OU BOMBEIRO HIDRÁULICO COM ENCARGOS COMPLEMENTARES</v>
          </cell>
          <cell r="F161" t="str">
            <v>H</v>
          </cell>
          <cell r="G161">
            <v>0.1</v>
          </cell>
          <cell r="H161">
            <v>14.45</v>
          </cell>
          <cell r="I161">
            <v>1.4450000000000001</v>
          </cell>
        </row>
        <row r="162">
          <cell r="B162" t="str">
            <v>COMPOSIÇÃO</v>
          </cell>
          <cell r="C162" t="str">
            <v>SINAPI</v>
          </cell>
          <cell r="D162">
            <v>88267</v>
          </cell>
          <cell r="E162" t="str">
            <v>ENCANADOR OU BOMBEIRO HIDRÁULICO COM ENCARGOS COMPLEMENTARES</v>
          </cell>
          <cell r="F162" t="str">
            <v>H</v>
          </cell>
          <cell r="G162">
            <v>0.1</v>
          </cell>
          <cell r="H162">
            <v>17.77</v>
          </cell>
          <cell r="I162">
            <v>1.7770000000000001</v>
          </cell>
        </row>
        <row r="163">
          <cell r="B163">
            <v>0</v>
          </cell>
          <cell r="C163">
            <v>0</v>
          </cell>
          <cell r="D163">
            <v>0</v>
          </cell>
          <cell r="E163">
            <v>0</v>
          </cell>
          <cell r="F163">
            <v>0</v>
          </cell>
          <cell r="G163">
            <v>0</v>
          </cell>
          <cell r="H163">
            <v>0</v>
          </cell>
          <cell r="I163">
            <v>0</v>
          </cell>
        </row>
        <row r="164">
          <cell r="B164" t="str">
            <v>CP-HID-05</v>
          </cell>
          <cell r="C164">
            <v>0</v>
          </cell>
          <cell r="D164">
            <v>0</v>
          </cell>
          <cell r="E164" t="str">
            <v>FORNECIMENTO E INSTALAÇÃO DE TUBO DE LIGAÇÃO PARA VASO SANITÁRIO VDE</v>
          </cell>
          <cell r="F164" t="str">
            <v>UNI</v>
          </cell>
          <cell r="G164">
            <v>1</v>
          </cell>
          <cell r="H164">
            <v>0</v>
          </cell>
          <cell r="I164">
            <v>18.222000000000001</v>
          </cell>
        </row>
        <row r="165">
          <cell r="B165" t="str">
            <v xml:space="preserve">INSUMO </v>
          </cell>
          <cell r="C165" t="str">
            <v>MERCADO</v>
          </cell>
          <cell r="D165">
            <v>0</v>
          </cell>
          <cell r="E165" t="str">
            <v>TUBO DE LIGAÇÃO PARA VASO SANITÁRIO</v>
          </cell>
          <cell r="F165">
            <v>1</v>
          </cell>
          <cell r="G165">
            <v>1</v>
          </cell>
          <cell r="H165">
            <v>15</v>
          </cell>
          <cell r="I165">
            <v>15</v>
          </cell>
        </row>
        <row r="166">
          <cell r="B166" t="str">
            <v>COMPOSIÇÃO</v>
          </cell>
          <cell r="C166" t="str">
            <v>SINAPI</v>
          </cell>
          <cell r="D166">
            <v>88248</v>
          </cell>
          <cell r="E166" t="str">
            <v>AUXILIAR DE ENCANADOR OU BOMBEIRO HIDRÁULICO COM ENCARGOS COMPLEMENTARES</v>
          </cell>
          <cell r="F166" t="str">
            <v>H</v>
          </cell>
          <cell r="G166">
            <v>0.1</v>
          </cell>
          <cell r="H166">
            <v>14.45</v>
          </cell>
          <cell r="I166">
            <v>1.4450000000000001</v>
          </cell>
        </row>
        <row r="167">
          <cell r="B167" t="str">
            <v>COMPOSIÇÃO</v>
          </cell>
          <cell r="C167" t="str">
            <v>SINAPI</v>
          </cell>
          <cell r="D167">
            <v>88267</v>
          </cell>
          <cell r="E167" t="str">
            <v>ENCANADOR OU BOMBEIRO HIDRÁULICO COM ENCARGOS COMPLEMENTARES</v>
          </cell>
          <cell r="F167" t="str">
            <v>H</v>
          </cell>
          <cell r="G167">
            <v>0.1</v>
          </cell>
          <cell r="H167">
            <v>17.77</v>
          </cell>
          <cell r="I167">
            <v>1.7770000000000001</v>
          </cell>
        </row>
        <row r="168">
          <cell r="B168">
            <v>0</v>
          </cell>
          <cell r="C168">
            <v>0</v>
          </cell>
          <cell r="D168">
            <v>0</v>
          </cell>
          <cell r="E168">
            <v>0</v>
          </cell>
          <cell r="F168">
            <v>0</v>
          </cell>
          <cell r="G168">
            <v>0</v>
          </cell>
          <cell r="H168">
            <v>0</v>
          </cell>
          <cell r="I168">
            <v>0</v>
          </cell>
        </row>
        <row r="169">
          <cell r="B169" t="str">
            <v>CP-HID-06</v>
          </cell>
          <cell r="C169">
            <v>0</v>
          </cell>
          <cell r="D169">
            <v>0</v>
          </cell>
          <cell r="E169" t="str">
            <v>FORNECIMENTO E INSTALAÇÃO DE TUBO DE LIGAÇÃO CROMADO PARA VASO SANITÁRIO VDE -</v>
          </cell>
          <cell r="F169" t="str">
            <v>UNI</v>
          </cell>
          <cell r="G169">
            <v>1</v>
          </cell>
          <cell r="H169">
            <v>0</v>
          </cell>
          <cell r="I169">
            <v>25.722000000000001</v>
          </cell>
        </row>
        <row r="170">
          <cell r="B170" t="str">
            <v xml:space="preserve">INSUMO </v>
          </cell>
          <cell r="C170" t="str">
            <v>MERCADO</v>
          </cell>
          <cell r="D170">
            <v>0</v>
          </cell>
          <cell r="E170" t="str">
            <v>TUBO DE LIGAÇÃO PARA VASO SANITÁRIO</v>
          </cell>
          <cell r="F170">
            <v>1</v>
          </cell>
          <cell r="G170">
            <v>1</v>
          </cell>
          <cell r="H170">
            <v>22.5</v>
          </cell>
          <cell r="I170">
            <v>22.5</v>
          </cell>
        </row>
        <row r="171">
          <cell r="B171" t="str">
            <v>COMPOSIÇÃO</v>
          </cell>
          <cell r="C171" t="str">
            <v>SINAPI</v>
          </cell>
          <cell r="D171">
            <v>88248</v>
          </cell>
          <cell r="E171" t="str">
            <v>AUXILIAR DE ENCANADOR OU BOMBEIRO HIDRÁULICO COM ENCARGOS COMPLEMENTARES</v>
          </cell>
          <cell r="F171" t="str">
            <v>H</v>
          </cell>
          <cell r="G171">
            <v>0.1</v>
          </cell>
          <cell r="H171">
            <v>14.45</v>
          </cell>
          <cell r="I171">
            <v>1.4450000000000001</v>
          </cell>
        </row>
        <row r="172">
          <cell r="B172" t="str">
            <v>COMPOSIÇÃO</v>
          </cell>
          <cell r="C172" t="str">
            <v>SINAPI</v>
          </cell>
          <cell r="D172">
            <v>88267</v>
          </cell>
          <cell r="E172" t="str">
            <v>ENCANADOR OU BOMBEIRO HIDRÁULICO COM ENCARGOS COMPLEMENTARES</v>
          </cell>
          <cell r="F172" t="str">
            <v>H</v>
          </cell>
          <cell r="G172">
            <v>0.1</v>
          </cell>
          <cell r="H172">
            <v>17.77</v>
          </cell>
          <cell r="I172">
            <v>1.7770000000000001</v>
          </cell>
        </row>
        <row r="173">
          <cell r="B173">
            <v>0</v>
          </cell>
          <cell r="C173">
            <v>0</v>
          </cell>
          <cell r="D173">
            <v>0</v>
          </cell>
          <cell r="E173">
            <v>0</v>
          </cell>
          <cell r="F173">
            <v>0</v>
          </cell>
          <cell r="G173">
            <v>0</v>
          </cell>
          <cell r="H173">
            <v>0</v>
          </cell>
          <cell r="I173">
            <v>0</v>
          </cell>
        </row>
        <row r="174">
          <cell r="B174" t="str">
            <v>CP-HID-07</v>
          </cell>
          <cell r="C174">
            <v>0</v>
          </cell>
          <cell r="D174">
            <v>0</v>
          </cell>
          <cell r="E174" t="str">
            <v xml:space="preserve">BUCHA DE REDUCAO DE PVC, SOLDAVEL, CURTA, COM 25 X 20 MM, PARA AGUA FRIA PREDIAL - FORNECIMENTO E INSTALAÇÃO </v>
          </cell>
          <cell r="F174" t="str">
            <v>UNI</v>
          </cell>
          <cell r="G174">
            <v>1</v>
          </cell>
          <cell r="H174">
            <v>0</v>
          </cell>
          <cell r="I174">
            <v>5.1702399999999997</v>
          </cell>
        </row>
        <row r="175">
          <cell r="B175" t="str">
            <v>INSUMO</v>
          </cell>
          <cell r="C175" t="str">
            <v>SINAPI</v>
          </cell>
          <cell r="D175">
            <v>122</v>
          </cell>
          <cell r="E175" t="str">
            <v>ADESIVO PLASTICO PARA PVC, FRASCO COM 850 GR</v>
          </cell>
          <cell r="F175" t="str">
            <v xml:space="preserve">UN    </v>
          </cell>
          <cell r="G175">
            <v>8.9999999999999993E-3</v>
          </cell>
          <cell r="H175">
            <v>45.16</v>
          </cell>
          <cell r="I175">
            <v>0.40643999999999991</v>
          </cell>
        </row>
        <row r="176">
          <cell r="B176" t="str">
            <v>INSUMO</v>
          </cell>
          <cell r="C176" t="str">
            <v>SINAPI</v>
          </cell>
          <cell r="D176">
            <v>828</v>
          </cell>
          <cell r="E176" t="str">
            <v>BUCHA DE REDUCAO DE PVC, SOLDAVEL, CURTA, COM 25 X 20 MM, PARA AGUA FRIA PREDIAL</v>
          </cell>
          <cell r="F176" t="str">
            <v xml:space="preserve">UN    </v>
          </cell>
          <cell r="G176">
            <v>1</v>
          </cell>
          <cell r="H176">
            <v>0.41</v>
          </cell>
          <cell r="I176">
            <v>0.41</v>
          </cell>
        </row>
        <row r="177">
          <cell r="B177" t="str">
            <v>INSUMO</v>
          </cell>
          <cell r="C177" t="str">
            <v>SINAPI</v>
          </cell>
          <cell r="D177">
            <v>20083</v>
          </cell>
          <cell r="E177" t="str">
            <v>SOLUCAO LIMPADORA PARA PVC, FRASCO COM 1000 CM3</v>
          </cell>
          <cell r="F177" t="str">
            <v xml:space="preserve">UN    </v>
          </cell>
          <cell r="G177">
            <v>1.0999999999999999E-2</v>
          </cell>
          <cell r="H177">
            <v>39.22</v>
          </cell>
          <cell r="I177">
            <v>0.43141999999999997</v>
          </cell>
        </row>
        <row r="178">
          <cell r="B178" t="str">
            <v>INSUMO</v>
          </cell>
          <cell r="C178" t="str">
            <v>SINAPI</v>
          </cell>
          <cell r="D178">
            <v>38383</v>
          </cell>
          <cell r="E178" t="str">
            <v>LIXA D'AGUA EM FOLHA, GRAO 100</v>
          </cell>
          <cell r="F178" t="str">
            <v xml:space="preserve">UN    </v>
          </cell>
          <cell r="G178">
            <v>0.06</v>
          </cell>
          <cell r="H178">
            <v>1.47</v>
          </cell>
          <cell r="I178">
            <v>8.8200000000000001E-2</v>
          </cell>
        </row>
        <row r="179">
          <cell r="B179" t="str">
            <v>COMPOSICAO</v>
          </cell>
          <cell r="C179" t="str">
            <v>SINAPI</v>
          </cell>
          <cell r="D179">
            <v>88248</v>
          </cell>
          <cell r="E179" t="str">
            <v>AUXILIAR DE ENCANADOR OU BOMBEIRO HIDRÁULICO COM ENCARGOS COMPLEMENTARES</v>
          </cell>
          <cell r="F179" t="str">
            <v>H</v>
          </cell>
          <cell r="G179">
            <v>0.11899999999999999</v>
          </cell>
          <cell r="H179">
            <v>14.45</v>
          </cell>
          <cell r="I179">
            <v>1.7195499999999999</v>
          </cell>
        </row>
        <row r="180">
          <cell r="B180" t="str">
            <v>COMPOSICAO</v>
          </cell>
          <cell r="C180" t="str">
            <v>SINAPI</v>
          </cell>
          <cell r="D180">
            <v>88267</v>
          </cell>
          <cell r="E180" t="str">
            <v>ENCANADOR OU BOMBEIRO HIDRÁULICO COM ENCARGOS COMPLEMENTARES</v>
          </cell>
          <cell r="F180" t="str">
            <v>H</v>
          </cell>
          <cell r="G180">
            <v>0.11899999999999999</v>
          </cell>
          <cell r="H180">
            <v>17.77</v>
          </cell>
          <cell r="I180">
            <v>2.11463</v>
          </cell>
        </row>
        <row r="181">
          <cell r="B181">
            <v>0</v>
          </cell>
          <cell r="C181">
            <v>0</v>
          </cell>
          <cell r="D181">
            <v>0</v>
          </cell>
          <cell r="E181">
            <v>0</v>
          </cell>
          <cell r="F181">
            <v>0</v>
          </cell>
          <cell r="G181">
            <v>0</v>
          </cell>
          <cell r="H181">
            <v>0</v>
          </cell>
          <cell r="I181">
            <v>0</v>
          </cell>
        </row>
        <row r="182">
          <cell r="B182" t="str">
            <v>CP-HID-08</v>
          </cell>
          <cell r="C182">
            <v>0</v>
          </cell>
          <cell r="D182">
            <v>0</v>
          </cell>
          <cell r="E182" t="str">
            <v xml:space="preserve">BUCHA DE REDUCAO DE PVC, SOLDAVEL, CURTA, COM 60 X 50 MM, PARA AGUA FRIA PREDIAL -  FORNECIMENTO E INSTALAÇÃO </v>
          </cell>
          <cell r="F182" t="str">
            <v>UNI</v>
          </cell>
          <cell r="G182">
            <v>1</v>
          </cell>
          <cell r="H182">
            <v>0</v>
          </cell>
          <cell r="I182">
            <v>10.33024</v>
          </cell>
        </row>
        <row r="183">
          <cell r="B183" t="str">
            <v>INSUMO</v>
          </cell>
          <cell r="C183" t="str">
            <v>SINAPI</v>
          </cell>
          <cell r="D183">
            <v>122</v>
          </cell>
          <cell r="E183" t="str">
            <v>ADESIVO PLASTICO PARA PVC, FRASCO COM 850 GR</v>
          </cell>
          <cell r="F183" t="str">
            <v xml:space="preserve">UN    </v>
          </cell>
          <cell r="G183">
            <v>8.9999999999999993E-3</v>
          </cell>
          <cell r="H183">
            <v>45.16</v>
          </cell>
          <cell r="I183">
            <v>0.40643999999999991</v>
          </cell>
        </row>
        <row r="184">
          <cell r="B184" t="str">
            <v>INSUMO</v>
          </cell>
          <cell r="C184" t="str">
            <v>SINAPI</v>
          </cell>
          <cell r="D184">
            <v>818</v>
          </cell>
          <cell r="E184" t="str">
            <v>BUCHA DE REDUCAO DE PVC, SOLDAVEL, CURTA, COM 60 X 50 MM, PARA AGUA FRIA PREDIAL</v>
          </cell>
          <cell r="F184" t="str">
            <v xml:space="preserve">UN    </v>
          </cell>
          <cell r="G184">
            <v>1</v>
          </cell>
          <cell r="H184">
            <v>5.57</v>
          </cell>
          <cell r="I184">
            <v>5.57</v>
          </cell>
        </row>
        <row r="185">
          <cell r="B185" t="str">
            <v>INSUMO</v>
          </cell>
          <cell r="C185" t="str">
            <v>SINAPI</v>
          </cell>
          <cell r="D185">
            <v>20083</v>
          </cell>
          <cell r="E185" t="str">
            <v>SOLUCAO LIMPADORA PARA PVC, FRASCO COM 1000 CM3</v>
          </cell>
          <cell r="F185" t="str">
            <v xml:space="preserve">UN    </v>
          </cell>
          <cell r="G185">
            <v>1.0999999999999999E-2</v>
          </cell>
          <cell r="H185">
            <v>39.22</v>
          </cell>
          <cell r="I185">
            <v>0.43141999999999997</v>
          </cell>
        </row>
        <row r="186">
          <cell r="B186" t="str">
            <v>INSUMO</v>
          </cell>
          <cell r="C186" t="str">
            <v>SINAPI</v>
          </cell>
          <cell r="D186">
            <v>38383</v>
          </cell>
          <cell r="E186" t="str">
            <v>LIXA D'AGUA EM FOLHA, GRAO 100</v>
          </cell>
          <cell r="F186" t="str">
            <v xml:space="preserve">UN    </v>
          </cell>
          <cell r="G186">
            <v>0.06</v>
          </cell>
          <cell r="H186">
            <v>1.47</v>
          </cell>
          <cell r="I186">
            <v>8.8200000000000001E-2</v>
          </cell>
        </row>
        <row r="187">
          <cell r="B187" t="str">
            <v>COMPOSICAO</v>
          </cell>
          <cell r="C187" t="str">
            <v>SINAPI</v>
          </cell>
          <cell r="D187">
            <v>88248</v>
          </cell>
          <cell r="E187" t="str">
            <v>AUXILIAR DE ENCANADOR OU BOMBEIRO HIDRÁULICO COM ENCARGOS COMPLEMENTARES</v>
          </cell>
          <cell r="F187" t="str">
            <v>H</v>
          </cell>
          <cell r="G187">
            <v>0.11899999999999999</v>
          </cell>
          <cell r="H187">
            <v>14.45</v>
          </cell>
          <cell r="I187">
            <v>1.7195499999999999</v>
          </cell>
        </row>
        <row r="188">
          <cell r="B188" t="str">
            <v>COMPOSICAO</v>
          </cell>
          <cell r="C188" t="str">
            <v>SINAPI</v>
          </cell>
          <cell r="D188">
            <v>88267</v>
          </cell>
          <cell r="E188" t="str">
            <v>ENCANADOR OU BOMBEIRO HIDRÁULICO COM ENCARGOS COMPLEMENTARES</v>
          </cell>
          <cell r="F188" t="str">
            <v>H</v>
          </cell>
          <cell r="G188">
            <v>0.11899999999999999</v>
          </cell>
          <cell r="H188">
            <v>17.77</v>
          </cell>
          <cell r="I188">
            <v>2.11463</v>
          </cell>
        </row>
        <row r="189">
          <cell r="B189">
            <v>0</v>
          </cell>
          <cell r="C189">
            <v>0</v>
          </cell>
          <cell r="D189">
            <v>0</v>
          </cell>
          <cell r="E189">
            <v>0</v>
          </cell>
          <cell r="F189">
            <v>0</v>
          </cell>
          <cell r="G189">
            <v>0</v>
          </cell>
          <cell r="H189">
            <v>0</v>
          </cell>
          <cell r="I189">
            <v>0</v>
          </cell>
        </row>
        <row r="190">
          <cell r="B190" t="str">
            <v>CP-HID-09</v>
          </cell>
          <cell r="C190">
            <v>0</v>
          </cell>
          <cell r="D190">
            <v>0</v>
          </cell>
          <cell r="E190" t="str">
            <v xml:space="preserve">BUCHA DE REDUCAO DE PVC, SOLDAVEL, CURTA, COM 75 X 60 MM, PARA AGUA FRIA PREDIAL -  FORNECIMENTO E INSTALAÇÃO </v>
          </cell>
          <cell r="F190" t="str">
            <v>UNI</v>
          </cell>
          <cell r="G190">
            <v>1</v>
          </cell>
          <cell r="H190">
            <v>0</v>
          </cell>
          <cell r="I190">
            <v>18.530239999999999</v>
          </cell>
        </row>
        <row r="191">
          <cell r="B191" t="str">
            <v>INSUMO</v>
          </cell>
          <cell r="C191" t="str">
            <v>SINAPI</v>
          </cell>
          <cell r="D191">
            <v>122</v>
          </cell>
          <cell r="E191" t="str">
            <v>ADESIVO PLASTICO PARA PVC, FRASCO COM 850 GR</v>
          </cell>
          <cell r="F191" t="str">
            <v xml:space="preserve">UN    </v>
          </cell>
          <cell r="G191">
            <v>8.9999999999999993E-3</v>
          </cell>
          <cell r="H191">
            <v>45.16</v>
          </cell>
          <cell r="I191">
            <v>0.40643999999999991</v>
          </cell>
        </row>
        <row r="192">
          <cell r="B192" t="str">
            <v>INSUMO</v>
          </cell>
          <cell r="C192" t="str">
            <v>SINAPI</v>
          </cell>
          <cell r="D192">
            <v>823</v>
          </cell>
          <cell r="E192" t="str">
            <v>BUCHA DE REDUCAO DE PVC, SOLDAVEL, CURTA, COM 75 X 60 MM, PARA AGUA FRIA PREDIAL</v>
          </cell>
          <cell r="F192" t="str">
            <v xml:space="preserve">UN    </v>
          </cell>
          <cell r="G192">
            <v>1</v>
          </cell>
          <cell r="H192">
            <v>13.77</v>
          </cell>
          <cell r="I192">
            <v>13.77</v>
          </cell>
        </row>
        <row r="193">
          <cell r="B193" t="str">
            <v>INSUMO</v>
          </cell>
          <cell r="C193" t="str">
            <v>SINAPI</v>
          </cell>
          <cell r="D193">
            <v>20083</v>
          </cell>
          <cell r="E193" t="str">
            <v>SOLUCAO LIMPADORA PARA PVC, FRASCO COM 1000 CM3</v>
          </cell>
          <cell r="F193" t="str">
            <v xml:space="preserve">UN    </v>
          </cell>
          <cell r="G193">
            <v>1.0999999999999999E-2</v>
          </cell>
          <cell r="H193">
            <v>39.22</v>
          </cell>
          <cell r="I193">
            <v>0.43141999999999997</v>
          </cell>
        </row>
        <row r="194">
          <cell r="B194" t="str">
            <v>INSUMO</v>
          </cell>
          <cell r="C194" t="str">
            <v>SINAPI</v>
          </cell>
          <cell r="D194">
            <v>38383</v>
          </cell>
          <cell r="E194" t="str">
            <v>LIXA D'AGUA EM FOLHA, GRAO 100</v>
          </cell>
          <cell r="F194" t="str">
            <v xml:space="preserve">UN    </v>
          </cell>
          <cell r="G194">
            <v>0.06</v>
          </cell>
          <cell r="H194">
            <v>1.47</v>
          </cell>
          <cell r="I194">
            <v>8.8200000000000001E-2</v>
          </cell>
        </row>
        <row r="195">
          <cell r="B195" t="str">
            <v>COMPOSICAO</v>
          </cell>
          <cell r="C195" t="str">
            <v>SINAPI</v>
          </cell>
          <cell r="D195">
            <v>88248</v>
          </cell>
          <cell r="E195" t="str">
            <v>AUXILIAR DE ENCANADOR OU BOMBEIRO HIDRÁULICO COM ENCARGOS COMPLEMENTARES</v>
          </cell>
          <cell r="F195" t="str">
            <v>H</v>
          </cell>
          <cell r="G195">
            <v>0.11899999999999999</v>
          </cell>
          <cell r="H195">
            <v>14.45</v>
          </cell>
          <cell r="I195">
            <v>1.7195499999999999</v>
          </cell>
        </row>
        <row r="196">
          <cell r="B196" t="str">
            <v>COMPOSICAO</v>
          </cell>
          <cell r="C196" t="str">
            <v>SINAPI</v>
          </cell>
          <cell r="D196">
            <v>88267</v>
          </cell>
          <cell r="E196" t="str">
            <v>ENCANADOR OU BOMBEIRO HIDRÁULICO COM ENCARGOS COMPLEMENTARES</v>
          </cell>
          <cell r="F196" t="str">
            <v>H</v>
          </cell>
          <cell r="G196">
            <v>0.11899999999999999</v>
          </cell>
          <cell r="H196">
            <v>17.77</v>
          </cell>
          <cell r="I196">
            <v>2.11463</v>
          </cell>
        </row>
        <row r="197">
          <cell r="B197">
            <v>0</v>
          </cell>
          <cell r="C197">
            <v>0</v>
          </cell>
          <cell r="D197">
            <v>0</v>
          </cell>
          <cell r="E197">
            <v>0</v>
          </cell>
          <cell r="F197">
            <v>0</v>
          </cell>
          <cell r="G197">
            <v>0</v>
          </cell>
          <cell r="H197">
            <v>0</v>
          </cell>
          <cell r="I197">
            <v>0</v>
          </cell>
        </row>
        <row r="198">
          <cell r="B198" t="str">
            <v>CP-HID-10</v>
          </cell>
          <cell r="C198">
            <v>0</v>
          </cell>
          <cell r="D198">
            <v>0</v>
          </cell>
          <cell r="E198" t="str">
            <v xml:space="preserve">BUCHA DE REDUCAO DE PVC, SOLDAVEL, LONGA, COM 60 X 25 MM, PARA AGUA FRIA PREDIAL - FORNECIMENTO E INSTALAÇÃO </v>
          </cell>
          <cell r="F198" t="str">
            <v>UNI</v>
          </cell>
          <cell r="G198">
            <v>1</v>
          </cell>
          <cell r="H198">
            <v>0</v>
          </cell>
          <cell r="I198">
            <v>11.82024</v>
          </cell>
        </row>
        <row r="199">
          <cell r="B199" t="str">
            <v>INSUMO</v>
          </cell>
          <cell r="C199" t="str">
            <v>SINAPI</v>
          </cell>
          <cell r="D199">
            <v>122</v>
          </cell>
          <cell r="E199" t="str">
            <v>ADESIVO PLASTICO PARA PVC, FRASCO COM 850 GR</v>
          </cell>
          <cell r="F199" t="str">
            <v xml:space="preserve">UN    </v>
          </cell>
          <cell r="G199">
            <v>8.9999999999999993E-3</v>
          </cell>
          <cell r="H199">
            <v>45.16</v>
          </cell>
          <cell r="I199">
            <v>0.40643999999999991</v>
          </cell>
        </row>
        <row r="200">
          <cell r="B200" t="str">
            <v>INSUMO</v>
          </cell>
          <cell r="C200" t="str">
            <v>SINAPI</v>
          </cell>
          <cell r="D200">
            <v>816</v>
          </cell>
          <cell r="E200" t="str">
            <v>BUCHA DE REDUCAO DE PVC, SOLDAVEL, LONGA, COM 60 X 25 MM, PARA AGUA FRIA PREDIAL</v>
          </cell>
          <cell r="F200" t="str">
            <v xml:space="preserve">UN    </v>
          </cell>
          <cell r="G200">
            <v>1</v>
          </cell>
          <cell r="H200">
            <v>7.06</v>
          </cell>
          <cell r="I200">
            <v>7.06</v>
          </cell>
        </row>
        <row r="201">
          <cell r="B201" t="str">
            <v>INSUMO</v>
          </cell>
          <cell r="C201" t="str">
            <v>SINAPI</v>
          </cell>
          <cell r="D201">
            <v>20083</v>
          </cell>
          <cell r="E201" t="str">
            <v>SOLUCAO LIMPADORA PARA PVC, FRASCO COM 1000 CM3</v>
          </cell>
          <cell r="F201" t="str">
            <v xml:space="preserve">UN    </v>
          </cell>
          <cell r="G201">
            <v>1.0999999999999999E-2</v>
          </cell>
          <cell r="H201">
            <v>39.22</v>
          </cell>
          <cell r="I201">
            <v>0.43141999999999997</v>
          </cell>
        </row>
        <row r="202">
          <cell r="B202" t="str">
            <v>INSUMO</v>
          </cell>
          <cell r="C202" t="str">
            <v>SINAPI</v>
          </cell>
          <cell r="D202">
            <v>38383</v>
          </cell>
          <cell r="E202" t="str">
            <v>LIXA D'AGUA EM FOLHA, GRAO 100</v>
          </cell>
          <cell r="F202" t="str">
            <v xml:space="preserve">UN    </v>
          </cell>
          <cell r="G202">
            <v>0.06</v>
          </cell>
          <cell r="H202">
            <v>1.47</v>
          </cell>
          <cell r="I202">
            <v>8.8200000000000001E-2</v>
          </cell>
        </row>
        <row r="203">
          <cell r="B203" t="str">
            <v>COMPOSICAO</v>
          </cell>
          <cell r="C203" t="str">
            <v>SINAPI</v>
          </cell>
          <cell r="D203">
            <v>88248</v>
          </cell>
          <cell r="E203" t="str">
            <v>AUXILIAR DE ENCANADOR OU BOMBEIRO HIDRÁULICO COM ENCARGOS COMPLEMENTARES</v>
          </cell>
          <cell r="F203" t="str">
            <v>H</v>
          </cell>
          <cell r="G203">
            <v>0.11899999999999999</v>
          </cell>
          <cell r="H203">
            <v>14.45</v>
          </cell>
          <cell r="I203">
            <v>1.7195499999999999</v>
          </cell>
        </row>
        <row r="204">
          <cell r="B204" t="str">
            <v>COMPOSICAO</v>
          </cell>
          <cell r="C204" t="str">
            <v>SINAPI</v>
          </cell>
          <cell r="D204">
            <v>88267</v>
          </cell>
          <cell r="E204" t="str">
            <v>ENCANADOR OU BOMBEIRO HIDRÁULICO COM ENCARGOS COMPLEMENTARES</v>
          </cell>
          <cell r="F204" t="str">
            <v>H</v>
          </cell>
          <cell r="G204">
            <v>0.11899999999999999</v>
          </cell>
          <cell r="H204">
            <v>17.77</v>
          </cell>
          <cell r="I204">
            <v>2.11463</v>
          </cell>
        </row>
        <row r="205">
          <cell r="B205">
            <v>0</v>
          </cell>
          <cell r="C205">
            <v>0</v>
          </cell>
          <cell r="D205">
            <v>0</v>
          </cell>
          <cell r="E205">
            <v>0</v>
          </cell>
          <cell r="F205">
            <v>0</v>
          </cell>
          <cell r="G205">
            <v>0</v>
          </cell>
          <cell r="H205">
            <v>0</v>
          </cell>
          <cell r="I205">
            <v>0</v>
          </cell>
        </row>
        <row r="206">
          <cell r="B206" t="str">
            <v>CP-HID-11</v>
          </cell>
          <cell r="C206">
            <v>0</v>
          </cell>
          <cell r="D206">
            <v>0</v>
          </cell>
          <cell r="E206" t="str">
            <v xml:space="preserve">BUCHA DE REDUCAO DE PVC, SOLDAVEL, LONGA, COM 60 X 50 MM, PARA AGUA FRIA PREDIAL - FORNECIMENTO E INSTALAÇÃO </v>
          </cell>
          <cell r="F206" t="str">
            <v>UNI</v>
          </cell>
          <cell r="G206">
            <v>1</v>
          </cell>
          <cell r="H206">
            <v>0</v>
          </cell>
          <cell r="I206">
            <v>15.210239999999999</v>
          </cell>
        </row>
        <row r="207">
          <cell r="B207" t="str">
            <v>INSUMO</v>
          </cell>
          <cell r="C207" t="str">
            <v>SINAPI</v>
          </cell>
          <cell r="D207">
            <v>122</v>
          </cell>
          <cell r="E207" t="str">
            <v>ADESIVO PLASTICO PARA PVC, FRASCO COM 850 GR</v>
          </cell>
          <cell r="F207" t="str">
            <v xml:space="preserve">UN    </v>
          </cell>
          <cell r="G207">
            <v>8.9999999999999993E-3</v>
          </cell>
          <cell r="H207">
            <v>45.16</v>
          </cell>
          <cell r="I207">
            <v>0.40643999999999991</v>
          </cell>
        </row>
        <row r="208">
          <cell r="B208" t="str">
            <v>INSUMO</v>
          </cell>
          <cell r="C208" t="str">
            <v>SINAPI</v>
          </cell>
          <cell r="D208">
            <v>822</v>
          </cell>
          <cell r="E208" t="str">
            <v>BUCHA DE REDUCAO DE PVC, SOLDAVEL, LONGA, COM 60 X 50 MM, PARA AGUA FRIA PREDIAL</v>
          </cell>
          <cell r="F208" t="str">
            <v xml:space="preserve">UN    </v>
          </cell>
          <cell r="G208">
            <v>1</v>
          </cell>
          <cell r="H208">
            <v>10.45</v>
          </cell>
          <cell r="I208">
            <v>10.45</v>
          </cell>
        </row>
        <row r="209">
          <cell r="B209" t="str">
            <v>INSUMO</v>
          </cell>
          <cell r="C209" t="str">
            <v>SINAPI</v>
          </cell>
          <cell r="D209">
            <v>20083</v>
          </cell>
          <cell r="E209" t="str">
            <v>SOLUCAO LIMPADORA PARA PVC, FRASCO COM 1000 CM3</v>
          </cell>
          <cell r="F209" t="str">
            <v xml:space="preserve">UN    </v>
          </cell>
          <cell r="G209">
            <v>1.0999999999999999E-2</v>
          </cell>
          <cell r="H209">
            <v>39.22</v>
          </cell>
          <cell r="I209">
            <v>0.43141999999999997</v>
          </cell>
        </row>
        <row r="210">
          <cell r="B210" t="str">
            <v>INSUMO</v>
          </cell>
          <cell r="C210" t="str">
            <v>SINAPI</v>
          </cell>
          <cell r="D210">
            <v>38383</v>
          </cell>
          <cell r="E210" t="str">
            <v>LIXA D'AGUA EM FOLHA, GRAO 100</v>
          </cell>
          <cell r="F210" t="str">
            <v xml:space="preserve">UN    </v>
          </cell>
          <cell r="G210">
            <v>0.06</v>
          </cell>
          <cell r="H210">
            <v>1.47</v>
          </cell>
          <cell r="I210">
            <v>8.8200000000000001E-2</v>
          </cell>
        </row>
        <row r="211">
          <cell r="B211" t="str">
            <v>COMPOSICAO</v>
          </cell>
          <cell r="C211" t="str">
            <v>SINAPI</v>
          </cell>
          <cell r="D211">
            <v>88248</v>
          </cell>
          <cell r="E211" t="str">
            <v>AUXILIAR DE ENCANADOR OU BOMBEIRO HIDRÁULICO COM ENCARGOS COMPLEMENTARES</v>
          </cell>
          <cell r="F211" t="str">
            <v>H</v>
          </cell>
          <cell r="G211">
            <v>0.11899999999999999</v>
          </cell>
          <cell r="H211">
            <v>14.45</v>
          </cell>
          <cell r="I211">
            <v>1.7195499999999999</v>
          </cell>
        </row>
        <row r="212">
          <cell r="B212" t="str">
            <v>COMPOSICAO</v>
          </cell>
          <cell r="C212" t="str">
            <v>SINAPI</v>
          </cell>
          <cell r="D212">
            <v>88267</v>
          </cell>
          <cell r="E212" t="str">
            <v>ENCANADOR OU BOMBEIRO HIDRÁULICO COM ENCARGOS COMPLEMENTARES</v>
          </cell>
          <cell r="F212" t="str">
            <v>H</v>
          </cell>
          <cell r="G212">
            <v>0.11899999999999999</v>
          </cell>
          <cell r="H212">
            <v>17.77</v>
          </cell>
          <cell r="I212">
            <v>2.11463</v>
          </cell>
        </row>
        <row r="213">
          <cell r="B213">
            <v>0</v>
          </cell>
          <cell r="C213">
            <v>0</v>
          </cell>
          <cell r="D213">
            <v>0</v>
          </cell>
          <cell r="E213">
            <v>0</v>
          </cell>
          <cell r="F213">
            <v>0</v>
          </cell>
          <cell r="G213">
            <v>0</v>
          </cell>
          <cell r="H213">
            <v>0</v>
          </cell>
          <cell r="I213">
            <v>0</v>
          </cell>
        </row>
        <row r="214">
          <cell r="B214" t="str">
            <v>CP-HID-12</v>
          </cell>
          <cell r="C214">
            <v>0</v>
          </cell>
          <cell r="D214">
            <v>0</v>
          </cell>
          <cell r="E214" t="str">
            <v xml:space="preserve">BUCHA DE REDUCAO DE PVC, SOLDAVEL, LONGA, COM 60 X 32 MM, PARA AGUA FRIA PREDIAL -  FORNECIMENTO E INSTALAÇÃO </v>
          </cell>
          <cell r="F214" t="str">
            <v>UNI</v>
          </cell>
          <cell r="G214">
            <v>1</v>
          </cell>
          <cell r="H214">
            <v>0</v>
          </cell>
          <cell r="I214">
            <v>13.56024</v>
          </cell>
        </row>
        <row r="215">
          <cell r="B215" t="str">
            <v>INSUMO</v>
          </cell>
          <cell r="C215" t="str">
            <v>SINAPI</v>
          </cell>
          <cell r="D215">
            <v>122</v>
          </cell>
          <cell r="E215" t="str">
            <v>ADESIVO PLASTICO PARA PVC, FRASCO COM 850 GR</v>
          </cell>
          <cell r="F215" t="str">
            <v xml:space="preserve">UN    </v>
          </cell>
          <cell r="G215">
            <v>8.9999999999999993E-3</v>
          </cell>
          <cell r="H215">
            <v>45.16</v>
          </cell>
          <cell r="I215">
            <v>0.40643999999999991</v>
          </cell>
        </row>
        <row r="216">
          <cell r="B216" t="str">
            <v>INSUMO</v>
          </cell>
          <cell r="C216" t="str">
            <v>SINAPI</v>
          </cell>
          <cell r="D216">
            <v>814</v>
          </cell>
          <cell r="E216" t="str">
            <v>BUCHA DE REDUCAO DE PVC, SOLDAVEL, LONGA, COM 60 X 32 MM, PARA AGUA FRIA PREDIAL</v>
          </cell>
          <cell r="F216" t="str">
            <v xml:space="preserve">UN    </v>
          </cell>
          <cell r="G216">
            <v>1</v>
          </cell>
          <cell r="H216">
            <v>8.8000000000000007</v>
          </cell>
          <cell r="I216">
            <v>8.8000000000000007</v>
          </cell>
        </row>
        <row r="217">
          <cell r="B217" t="str">
            <v>INSUMO</v>
          </cell>
          <cell r="C217" t="str">
            <v>SINAPI</v>
          </cell>
          <cell r="D217">
            <v>20083</v>
          </cell>
          <cell r="E217" t="str">
            <v>SOLUCAO LIMPADORA PARA PVC, FRASCO COM 1000 CM3</v>
          </cell>
          <cell r="F217" t="str">
            <v xml:space="preserve">UN    </v>
          </cell>
          <cell r="G217">
            <v>1.0999999999999999E-2</v>
          </cell>
          <cell r="H217">
            <v>39.22</v>
          </cell>
          <cell r="I217">
            <v>0.43141999999999997</v>
          </cell>
        </row>
        <row r="218">
          <cell r="B218" t="str">
            <v>INSUMO</v>
          </cell>
          <cell r="C218" t="str">
            <v>SINAPI</v>
          </cell>
          <cell r="D218">
            <v>38383</v>
          </cell>
          <cell r="E218" t="str">
            <v>LIXA D'AGUA EM FOLHA, GRAO 100</v>
          </cell>
          <cell r="F218" t="str">
            <v xml:space="preserve">UN    </v>
          </cell>
          <cell r="G218">
            <v>0.06</v>
          </cell>
          <cell r="H218">
            <v>1.47</v>
          </cell>
          <cell r="I218">
            <v>8.8200000000000001E-2</v>
          </cell>
        </row>
        <row r="219">
          <cell r="B219" t="str">
            <v>COMPOSICAO</v>
          </cell>
          <cell r="C219" t="str">
            <v>SINAPI</v>
          </cell>
          <cell r="D219">
            <v>88248</v>
          </cell>
          <cell r="E219" t="str">
            <v>AUXILIAR DE ENCANADOR OU BOMBEIRO HIDRÁULICO COM ENCARGOS COMPLEMENTARES</v>
          </cell>
          <cell r="F219" t="str">
            <v>H</v>
          </cell>
          <cell r="G219">
            <v>0.11899999999999999</v>
          </cell>
          <cell r="H219">
            <v>14.45</v>
          </cell>
          <cell r="I219">
            <v>1.7195499999999999</v>
          </cell>
        </row>
        <row r="220">
          <cell r="B220" t="str">
            <v>COMPOSICAO</v>
          </cell>
          <cell r="C220" t="str">
            <v>SINAPI</v>
          </cell>
          <cell r="D220">
            <v>88267</v>
          </cell>
          <cell r="E220" t="str">
            <v>ENCANADOR OU BOMBEIRO HIDRÁULICO COM ENCARGOS COMPLEMENTARES</v>
          </cell>
          <cell r="F220" t="str">
            <v>H</v>
          </cell>
          <cell r="G220">
            <v>0.11899999999999999</v>
          </cell>
          <cell r="H220">
            <v>17.77</v>
          </cell>
          <cell r="I220">
            <v>2.11463</v>
          </cell>
        </row>
        <row r="221">
          <cell r="B221">
            <v>0</v>
          </cell>
          <cell r="C221">
            <v>0</v>
          </cell>
          <cell r="D221">
            <v>0</v>
          </cell>
          <cell r="E221">
            <v>0</v>
          </cell>
          <cell r="F221">
            <v>0</v>
          </cell>
          <cell r="G221">
            <v>0</v>
          </cell>
          <cell r="H221">
            <v>0</v>
          </cell>
          <cell r="I221">
            <v>0</v>
          </cell>
        </row>
        <row r="222">
          <cell r="B222" t="str">
            <v>CP-HID-13</v>
          </cell>
          <cell r="C222">
            <v>0</v>
          </cell>
          <cell r="D222">
            <v>0</v>
          </cell>
          <cell r="E222" t="str">
            <v xml:space="preserve">JOELHO DE REDUCAO, PVC SOLDAVEL, 90 GRAUS,  32 MM X 25 MM, PARA AGUA FRIA PREDIAL - FORNECIMENTO E INSTALAÇÃO </v>
          </cell>
          <cell r="F222" t="str">
            <v>UNI</v>
          </cell>
          <cell r="G222">
            <v>1</v>
          </cell>
          <cell r="H222">
            <v>0</v>
          </cell>
          <cell r="I222">
            <v>7.0702400000000001</v>
          </cell>
        </row>
        <row r="223">
          <cell r="B223" t="str">
            <v>INSUMO</v>
          </cell>
          <cell r="C223" t="str">
            <v>SINAPI</v>
          </cell>
          <cell r="D223">
            <v>122</v>
          </cell>
          <cell r="E223" t="str">
            <v>ADESIVO PLASTICO PARA PVC, FRASCO COM 850 GR</v>
          </cell>
          <cell r="F223" t="str">
            <v xml:space="preserve">UN    </v>
          </cell>
          <cell r="G223">
            <v>8.9999999999999993E-3</v>
          </cell>
          <cell r="H223">
            <v>45.16</v>
          </cell>
          <cell r="I223">
            <v>0.40643999999999991</v>
          </cell>
        </row>
        <row r="224">
          <cell r="B224" t="str">
            <v>INSUMO</v>
          </cell>
          <cell r="C224" t="str">
            <v>SINAPI</v>
          </cell>
          <cell r="D224">
            <v>3538</v>
          </cell>
          <cell r="E224" t="str">
            <v>JOELHO DE REDUCAO, PVC SOLDAVEL, 90 GRAUS,  32 MM X 25 MM, PARA AGUA FRIA PREDIAL</v>
          </cell>
          <cell r="F224" t="str">
            <v xml:space="preserve">UN    </v>
          </cell>
          <cell r="G224">
            <v>1</v>
          </cell>
          <cell r="H224">
            <v>2.31</v>
          </cell>
          <cell r="I224">
            <v>2.31</v>
          </cell>
        </row>
        <row r="225">
          <cell r="B225" t="str">
            <v>INSUMO</v>
          </cell>
          <cell r="C225" t="str">
            <v>SINAPI</v>
          </cell>
          <cell r="D225">
            <v>20083</v>
          </cell>
          <cell r="E225" t="str">
            <v>SOLUCAO LIMPADORA PARA PVC, FRASCO COM 1000 CM3</v>
          </cell>
          <cell r="F225" t="str">
            <v xml:space="preserve">UN    </v>
          </cell>
          <cell r="G225">
            <v>1.0999999999999999E-2</v>
          </cell>
          <cell r="H225">
            <v>39.22</v>
          </cell>
          <cell r="I225">
            <v>0.43141999999999997</v>
          </cell>
        </row>
        <row r="226">
          <cell r="B226" t="str">
            <v>INSUMO</v>
          </cell>
          <cell r="C226" t="str">
            <v>SINAPI</v>
          </cell>
          <cell r="D226">
            <v>38383</v>
          </cell>
          <cell r="E226" t="str">
            <v>LIXA D'AGUA EM FOLHA, GRAO 100</v>
          </cell>
          <cell r="F226" t="str">
            <v xml:space="preserve">UN    </v>
          </cell>
          <cell r="G226">
            <v>0.06</v>
          </cell>
          <cell r="H226">
            <v>1.47</v>
          </cell>
          <cell r="I226">
            <v>8.8200000000000001E-2</v>
          </cell>
        </row>
        <row r="227">
          <cell r="B227" t="str">
            <v>COMPOSICAO</v>
          </cell>
          <cell r="C227" t="str">
            <v>SINAPI</v>
          </cell>
          <cell r="D227">
            <v>88248</v>
          </cell>
          <cell r="E227" t="str">
            <v>AUXILIAR DE ENCANADOR OU BOMBEIRO HIDRÁULICO COM ENCARGOS COMPLEMENTARES</v>
          </cell>
          <cell r="F227" t="str">
            <v>H</v>
          </cell>
          <cell r="G227">
            <v>0.11899999999999999</v>
          </cell>
          <cell r="H227">
            <v>14.45</v>
          </cell>
          <cell r="I227">
            <v>1.7195499999999999</v>
          </cell>
        </row>
        <row r="228">
          <cell r="B228" t="str">
            <v>COMPOSICAO</v>
          </cell>
          <cell r="C228" t="str">
            <v>SINAPI</v>
          </cell>
          <cell r="D228">
            <v>88267</v>
          </cell>
          <cell r="E228" t="str">
            <v>ENCANADOR OU BOMBEIRO HIDRÁULICO COM ENCARGOS COMPLEMENTARES</v>
          </cell>
          <cell r="F228" t="str">
            <v>H</v>
          </cell>
          <cell r="G228">
            <v>0.11899999999999999</v>
          </cell>
          <cell r="H228">
            <v>17.77</v>
          </cell>
          <cell r="I228">
            <v>2.11463</v>
          </cell>
        </row>
        <row r="229">
          <cell r="B229">
            <v>0</v>
          </cell>
          <cell r="C229">
            <v>0</v>
          </cell>
          <cell r="D229">
            <v>0</v>
          </cell>
          <cell r="E229">
            <v>0</v>
          </cell>
          <cell r="F229">
            <v>0</v>
          </cell>
          <cell r="G229">
            <v>0</v>
          </cell>
          <cell r="H229">
            <v>0</v>
          </cell>
          <cell r="I229">
            <v>0</v>
          </cell>
        </row>
        <row r="230">
          <cell r="B230" t="str">
            <v>CP-HID-14</v>
          </cell>
          <cell r="C230">
            <v>0</v>
          </cell>
          <cell r="D230">
            <v>0</v>
          </cell>
          <cell r="E230" t="str">
            <v xml:space="preserve">JOELHO DE REDUÇÃO, PVC SOLDAVEL, 90 GRAUS, 40MMX32MM, PARA AGUA FRIA PREDIAL - FORNECIMENTO E INSTALAÇÃO </v>
          </cell>
          <cell r="F230" t="str">
            <v>UNI</v>
          </cell>
          <cell r="G230">
            <v>1</v>
          </cell>
          <cell r="H230">
            <v>0</v>
          </cell>
          <cell r="I230">
            <v>8.3302399999999999</v>
          </cell>
        </row>
        <row r="231">
          <cell r="B231" t="str">
            <v>INSUMO</v>
          </cell>
          <cell r="C231" t="str">
            <v>SINAPI</v>
          </cell>
          <cell r="D231">
            <v>122</v>
          </cell>
          <cell r="E231" t="str">
            <v>ADESIVO PLASTICO PARA PVC, FRASCO COM 850 GR</v>
          </cell>
          <cell r="F231" t="str">
            <v xml:space="preserve">UN    </v>
          </cell>
          <cell r="G231">
            <v>8.9999999999999993E-3</v>
          </cell>
          <cell r="H231">
            <v>45.16</v>
          </cell>
          <cell r="I231">
            <v>0.40643999999999991</v>
          </cell>
        </row>
        <row r="232">
          <cell r="B232" t="str">
            <v>INSUMO</v>
          </cell>
          <cell r="C232" t="str">
            <v>MERCADO</v>
          </cell>
          <cell r="D232">
            <v>0</v>
          </cell>
          <cell r="E232" t="str">
            <v xml:space="preserve">JOELHO DE REDUÇÃO, PVC SOLDAVEL, 90 GRAUS, 40MMX32MM, PARA AGUA FRIA PREDIAL </v>
          </cell>
          <cell r="F232" t="str">
            <v>UNI</v>
          </cell>
          <cell r="G232">
            <v>1</v>
          </cell>
          <cell r="H232">
            <v>3.57</v>
          </cell>
          <cell r="I232">
            <v>3.57</v>
          </cell>
        </row>
        <row r="233">
          <cell r="B233" t="str">
            <v>INSUMO</v>
          </cell>
          <cell r="C233" t="str">
            <v>SINAPI</v>
          </cell>
          <cell r="D233">
            <v>20083</v>
          </cell>
          <cell r="E233" t="str">
            <v>SOLUCAO LIMPADORA PARA PVC, FRASCO COM 1000 CM3</v>
          </cell>
          <cell r="F233" t="str">
            <v xml:space="preserve">UN    </v>
          </cell>
          <cell r="G233">
            <v>1.0999999999999999E-2</v>
          </cell>
          <cell r="H233">
            <v>39.22</v>
          </cell>
          <cell r="I233">
            <v>0.43141999999999997</v>
          </cell>
        </row>
        <row r="234">
          <cell r="B234" t="str">
            <v>INSUMO</v>
          </cell>
          <cell r="C234" t="str">
            <v>SINAPI</v>
          </cell>
          <cell r="D234">
            <v>38383</v>
          </cell>
          <cell r="E234" t="str">
            <v>LIXA D'AGUA EM FOLHA, GRAO 100</v>
          </cell>
          <cell r="F234" t="str">
            <v xml:space="preserve">UN    </v>
          </cell>
          <cell r="G234">
            <v>0.06</v>
          </cell>
          <cell r="H234">
            <v>1.47</v>
          </cell>
          <cell r="I234">
            <v>8.8200000000000001E-2</v>
          </cell>
        </row>
        <row r="235">
          <cell r="B235" t="str">
            <v>COMPOSICAO</v>
          </cell>
          <cell r="C235" t="str">
            <v>SINAPI</v>
          </cell>
          <cell r="D235">
            <v>88248</v>
          </cell>
          <cell r="E235" t="str">
            <v>AUXILIAR DE ENCANADOR OU BOMBEIRO HIDRÁULICO COM ENCARGOS COMPLEMENTARES</v>
          </cell>
          <cell r="F235" t="str">
            <v>H</v>
          </cell>
          <cell r="G235">
            <v>0.11899999999999999</v>
          </cell>
          <cell r="H235">
            <v>14.45</v>
          </cell>
          <cell r="I235">
            <v>1.7195499999999999</v>
          </cell>
        </row>
        <row r="236">
          <cell r="B236" t="str">
            <v>COMPOSICAO</v>
          </cell>
          <cell r="C236" t="str">
            <v>SINAPI</v>
          </cell>
          <cell r="D236">
            <v>88267</v>
          </cell>
          <cell r="E236" t="str">
            <v>ENCANADOR OU BOMBEIRO HIDRÁULICO COM ENCARGOS COMPLEMENTARES</v>
          </cell>
          <cell r="F236" t="str">
            <v>H</v>
          </cell>
          <cell r="G236">
            <v>0.11899999999999999</v>
          </cell>
          <cell r="H236">
            <v>17.77</v>
          </cell>
          <cell r="I236">
            <v>2.11463</v>
          </cell>
        </row>
        <row r="237">
          <cell r="B237">
            <v>0</v>
          </cell>
          <cell r="C237">
            <v>0</v>
          </cell>
          <cell r="D237">
            <v>0</v>
          </cell>
          <cell r="E237">
            <v>0</v>
          </cell>
          <cell r="F237">
            <v>0</v>
          </cell>
          <cell r="G237">
            <v>0</v>
          </cell>
          <cell r="H237">
            <v>0</v>
          </cell>
          <cell r="I237">
            <v>0</v>
          </cell>
        </row>
        <row r="238">
          <cell r="B238" t="str">
            <v>CP-HID-15</v>
          </cell>
          <cell r="C238">
            <v>0</v>
          </cell>
          <cell r="D238">
            <v>0</v>
          </cell>
          <cell r="E238" t="str">
            <v>TE DE REDUÇÃO, PVC, SOLDÁVEL, DN 75MM X 60MM, INSTALADO EM PRUMADA DE ÁGUA - FORNECIMENTO E INSTALAÇÃO.</v>
          </cell>
          <cell r="F238" t="str">
            <v>UNI</v>
          </cell>
          <cell r="G238">
            <v>1</v>
          </cell>
          <cell r="H238">
            <v>0</v>
          </cell>
          <cell r="I238">
            <v>58.080649999999999</v>
          </cell>
        </row>
        <row r="239">
          <cell r="B239" t="str">
            <v>INSUMO</v>
          </cell>
          <cell r="C239" t="str">
            <v>SINAPI</v>
          </cell>
          <cell r="D239">
            <v>122</v>
          </cell>
          <cell r="E239" t="str">
            <v>ADESIVO PLASTICO PARA PVC, FRASCO COM 850 GR</v>
          </cell>
          <cell r="F239" t="str">
            <v xml:space="preserve">UN    </v>
          </cell>
          <cell r="G239">
            <v>0.06</v>
          </cell>
          <cell r="H239">
            <v>45.16</v>
          </cell>
          <cell r="I239">
            <v>2.7095999999999996</v>
          </cell>
        </row>
        <row r="240">
          <cell r="B240" t="str">
            <v>INSUMO</v>
          </cell>
          <cell r="C240" t="str">
            <v xml:space="preserve">MERCADO </v>
          </cell>
          <cell r="D240">
            <v>0</v>
          </cell>
          <cell r="E240" t="str">
            <v>TE DE REDUÇÃO, PVC, SOLDÁVEL, DN 75MM X 60MM, INSTALADO EM PRUMADA DE ÁGUA</v>
          </cell>
          <cell r="F240">
            <v>0</v>
          </cell>
          <cell r="G240">
            <v>1</v>
          </cell>
          <cell r="H240">
            <v>45.5</v>
          </cell>
          <cell r="I240">
            <v>45.5</v>
          </cell>
        </row>
        <row r="241">
          <cell r="B241" t="str">
            <v>INSUMO</v>
          </cell>
          <cell r="C241" t="str">
            <v>SINAPI</v>
          </cell>
          <cell r="D241">
            <v>20083</v>
          </cell>
          <cell r="E241" t="str">
            <v>SOLUCAO LIMPADORA PARA PVC, FRASCO COM 1000 CM3</v>
          </cell>
          <cell r="F241" t="str">
            <v xml:space="preserve">UN    </v>
          </cell>
          <cell r="G241">
            <v>7.8E-2</v>
          </cell>
          <cell r="H241">
            <v>39.22</v>
          </cell>
          <cell r="I241">
            <v>3.0591599999999999</v>
          </cell>
        </row>
        <row r="242">
          <cell r="B242" t="str">
            <v>INSUMO</v>
          </cell>
          <cell r="C242" t="str">
            <v>SINAPI</v>
          </cell>
          <cell r="D242">
            <v>38383</v>
          </cell>
          <cell r="E242" t="str">
            <v>LIXA D'AGUA EM FOLHA, GRAO 100</v>
          </cell>
          <cell r="F242" t="str">
            <v xml:space="preserve">UN    </v>
          </cell>
          <cell r="G242">
            <v>5.2999999999999999E-2</v>
          </cell>
          <cell r="H242">
            <v>1.47</v>
          </cell>
          <cell r="I242">
            <v>7.7909999999999993E-2</v>
          </cell>
        </row>
        <row r="243">
          <cell r="B243" t="str">
            <v>COMPOSICAO</v>
          </cell>
          <cell r="C243" t="str">
            <v>SINAPI</v>
          </cell>
          <cell r="D243">
            <v>88248</v>
          </cell>
          <cell r="E243" t="str">
            <v>AUXILIAR DE ENCANADOR OU BOMBEIRO HIDRÁULICO COM ENCARGOS COMPLEMENTARES</v>
          </cell>
          <cell r="F243" t="str">
            <v>H</v>
          </cell>
          <cell r="G243">
            <v>0.20899999999999999</v>
          </cell>
          <cell r="H243">
            <v>14.45</v>
          </cell>
          <cell r="I243">
            <v>3.0200499999999999</v>
          </cell>
        </row>
        <row r="244">
          <cell r="B244" t="str">
            <v>COMPOSICAO</v>
          </cell>
          <cell r="C244" t="str">
            <v>SINAPI</v>
          </cell>
          <cell r="D244">
            <v>88267</v>
          </cell>
          <cell r="E244" t="str">
            <v>ENCANADOR OU BOMBEIRO HIDRÁULICO COM ENCARGOS COMPLEMENTARES</v>
          </cell>
          <cell r="F244" t="str">
            <v>H</v>
          </cell>
          <cell r="G244">
            <v>0.20899999999999999</v>
          </cell>
          <cell r="H244">
            <v>17.77</v>
          </cell>
          <cell r="I244">
            <v>3.71393</v>
          </cell>
        </row>
        <row r="245">
          <cell r="B245">
            <v>0</v>
          </cell>
          <cell r="C245">
            <v>0</v>
          </cell>
          <cell r="D245">
            <v>0</v>
          </cell>
          <cell r="E245">
            <v>0</v>
          </cell>
          <cell r="F245">
            <v>0</v>
          </cell>
          <cell r="G245">
            <v>0</v>
          </cell>
          <cell r="H245">
            <v>0</v>
          </cell>
          <cell r="I245">
            <v>0</v>
          </cell>
        </row>
        <row r="246">
          <cell r="B246" t="str">
            <v>CP-HID-16</v>
          </cell>
          <cell r="C246">
            <v>0</v>
          </cell>
          <cell r="D246">
            <v>0</v>
          </cell>
          <cell r="E246" t="str">
            <v>FORNECIMENTO E INSTALAÇÃO BARRA DE APOIO RETA, EM ACO INOX POLIDO, COMPRIMENTO 90 CM, DIAMETRO MINIMO 3 CM</v>
          </cell>
          <cell r="F246" t="str">
            <v>UNI</v>
          </cell>
          <cell r="G246">
            <v>1</v>
          </cell>
          <cell r="H246">
            <v>0</v>
          </cell>
          <cell r="I246">
            <v>249.1</v>
          </cell>
        </row>
        <row r="247">
          <cell r="B247" t="str">
            <v>COMPOSIÇÃO</v>
          </cell>
          <cell r="C247" t="str">
            <v>SINAPI</v>
          </cell>
          <cell r="D247">
            <v>88248</v>
          </cell>
          <cell r="E247" t="str">
            <v>AUXILIAR DE ENCANADOR OU BOMBEIRO HIDRÁULICO COM ENCARGOS COMPLEMENTARES</v>
          </cell>
          <cell r="F247" t="str">
            <v>H</v>
          </cell>
          <cell r="G247">
            <v>1</v>
          </cell>
          <cell r="H247">
            <v>14.45</v>
          </cell>
          <cell r="I247">
            <v>14.45</v>
          </cell>
        </row>
        <row r="248">
          <cell r="B248" t="str">
            <v>COMPOSIÇÃO</v>
          </cell>
          <cell r="C248" t="str">
            <v>SINAPI</v>
          </cell>
          <cell r="D248">
            <v>88267</v>
          </cell>
          <cell r="E248" t="str">
            <v>ENCANADOR OU BOMBEIRO HIDRÁULICO COM ENCARGOS COMPLEMENTARES</v>
          </cell>
          <cell r="F248" t="str">
            <v>H</v>
          </cell>
          <cell r="G248">
            <v>1</v>
          </cell>
          <cell r="H248">
            <v>17.77</v>
          </cell>
          <cell r="I248">
            <v>17.77</v>
          </cell>
        </row>
        <row r="249">
          <cell r="B249" t="str">
            <v>INSUMO</v>
          </cell>
          <cell r="C249" t="str">
            <v>SINAPI</v>
          </cell>
          <cell r="D249">
            <v>36206</v>
          </cell>
          <cell r="E249" t="str">
            <v>BARRA DE APOIO RETA, EM ACO INOX POLIDO, COMPRIMENTO 90 CM, DIAMETRO MINIMO 3 CM</v>
          </cell>
          <cell r="F249" t="str">
            <v xml:space="preserve">UN    </v>
          </cell>
          <cell r="G249">
            <v>1</v>
          </cell>
          <cell r="H249">
            <v>216.88</v>
          </cell>
          <cell r="I249">
            <v>216.88</v>
          </cell>
        </row>
        <row r="250">
          <cell r="B250">
            <v>0</v>
          </cell>
          <cell r="C250">
            <v>0</v>
          </cell>
          <cell r="D250">
            <v>0</v>
          </cell>
          <cell r="E250">
            <v>0</v>
          </cell>
          <cell r="F250">
            <v>0</v>
          </cell>
          <cell r="G250">
            <v>0</v>
          </cell>
          <cell r="H250">
            <v>0</v>
          </cell>
          <cell r="I250">
            <v>0</v>
          </cell>
        </row>
        <row r="251">
          <cell r="B251" t="str">
            <v>CP-HID-17</v>
          </cell>
          <cell r="C251">
            <v>0</v>
          </cell>
          <cell r="D251">
            <v>0</v>
          </cell>
          <cell r="E251" t="str">
            <v>FORNECIMENTO E INSTALAÇÃO BARRA DE APOIO LAVATORIO, EM ACO INOX POLIDO, *40 X 50* CM,  DIAMETRO MINIMO 3 CM</v>
          </cell>
          <cell r="F251" t="str">
            <v>UNI</v>
          </cell>
          <cell r="G251">
            <v>1</v>
          </cell>
          <cell r="H251">
            <v>0</v>
          </cell>
          <cell r="I251">
            <v>489.4</v>
          </cell>
        </row>
        <row r="252">
          <cell r="B252" t="str">
            <v>COMPOSIÇÃO</v>
          </cell>
          <cell r="C252" t="str">
            <v>SINAPI</v>
          </cell>
          <cell r="D252">
            <v>88248</v>
          </cell>
          <cell r="E252" t="str">
            <v>AUXILIAR DE ENCANADOR OU BOMBEIRO HIDRÁULICO COM ENCARGOS COMPLEMENTARES</v>
          </cell>
          <cell r="F252" t="str">
            <v>H</v>
          </cell>
          <cell r="G252">
            <v>1</v>
          </cell>
          <cell r="H252">
            <v>14.45</v>
          </cell>
          <cell r="I252">
            <v>14.45</v>
          </cell>
        </row>
        <row r="253">
          <cell r="B253" t="str">
            <v>COMPOSIÇÃO</v>
          </cell>
          <cell r="C253" t="str">
            <v>SINAPI</v>
          </cell>
          <cell r="D253">
            <v>88267</v>
          </cell>
          <cell r="E253" t="str">
            <v>ENCANADOR OU BOMBEIRO HIDRÁULICO COM ENCARGOS COMPLEMENTARES</v>
          </cell>
          <cell r="F253" t="str">
            <v>H</v>
          </cell>
          <cell r="G253">
            <v>1</v>
          </cell>
          <cell r="H253">
            <v>17.77</v>
          </cell>
          <cell r="I253">
            <v>17.77</v>
          </cell>
        </row>
        <row r="254">
          <cell r="B254" t="str">
            <v>INSUMO</v>
          </cell>
          <cell r="C254" t="str">
            <v>SINAPI</v>
          </cell>
          <cell r="D254">
            <v>36211</v>
          </cell>
          <cell r="E254" t="str">
            <v>BARRA DE APOIO LAVATORIO, EM ACO INOX POLIDO, *40 X 50* CM,  DIAMETRO MINIMO 3 CM</v>
          </cell>
          <cell r="F254" t="str">
            <v xml:space="preserve">UN    </v>
          </cell>
          <cell r="G254">
            <v>1</v>
          </cell>
          <cell r="H254">
            <v>457.18</v>
          </cell>
          <cell r="I254">
            <v>457.18</v>
          </cell>
        </row>
        <row r="255">
          <cell r="B255">
            <v>0</v>
          </cell>
          <cell r="C255">
            <v>0</v>
          </cell>
          <cell r="D255">
            <v>0</v>
          </cell>
          <cell r="E255">
            <v>0</v>
          </cell>
          <cell r="F255">
            <v>0</v>
          </cell>
          <cell r="G255">
            <v>0</v>
          </cell>
          <cell r="H255">
            <v>0</v>
          </cell>
          <cell r="I255">
            <v>0</v>
          </cell>
        </row>
        <row r="256">
          <cell r="B256" t="str">
            <v>CP-HID-18</v>
          </cell>
          <cell r="C256">
            <v>0</v>
          </cell>
          <cell r="D256">
            <v>0</v>
          </cell>
          <cell r="E256" t="str">
            <v>L</v>
          </cell>
          <cell r="F256" t="str">
            <v>UNI</v>
          </cell>
          <cell r="G256">
            <v>1</v>
          </cell>
          <cell r="H256">
            <v>0</v>
          </cell>
          <cell r="I256">
            <v>13588.658656</v>
          </cell>
        </row>
        <row r="257">
          <cell r="B257" t="str">
            <v>COMPOSIÇÃO</v>
          </cell>
          <cell r="C257" t="str">
            <v>SINAPI</v>
          </cell>
          <cell r="D257">
            <v>88317</v>
          </cell>
          <cell r="E257" t="str">
            <v>SOLDADOR COM ENCARGOS COMPLEMENTARES</v>
          </cell>
          <cell r="F257" t="str">
            <v>H</v>
          </cell>
          <cell r="G257">
            <v>43.708799999999997</v>
          </cell>
          <cell r="H257">
            <v>17.25</v>
          </cell>
          <cell r="I257">
            <v>753.97679999999991</v>
          </cell>
        </row>
        <row r="258">
          <cell r="B258" t="str">
            <v>COMPOSIÇÃO</v>
          </cell>
          <cell r="C258" t="str">
            <v>SINAPI</v>
          </cell>
          <cell r="D258">
            <v>88315</v>
          </cell>
          <cell r="E258" t="str">
            <v>SERRALHEIRO COM ENCARGOS COMPLEMENTARES</v>
          </cell>
          <cell r="F258" t="str">
            <v>H</v>
          </cell>
          <cell r="G258">
            <v>72.847999999999999</v>
          </cell>
          <cell r="H258">
            <v>16.53</v>
          </cell>
          <cell r="I258">
            <v>1204.1774400000002</v>
          </cell>
        </row>
        <row r="259">
          <cell r="B259" t="str">
            <v>COMPOSIÇÃO</v>
          </cell>
          <cell r="C259" t="str">
            <v>SINAPI</v>
          </cell>
          <cell r="D259">
            <v>88251</v>
          </cell>
          <cell r="E259" t="str">
            <v>AUXILIAR DE SERRALHEIRO COM ENCARGOS COMPLEMENTARES</v>
          </cell>
          <cell r="F259" t="str">
            <v>H</v>
          </cell>
          <cell r="G259">
            <v>58.278400000000005</v>
          </cell>
          <cell r="H259">
            <v>13.54</v>
          </cell>
          <cell r="I259">
            <v>789.08953600000007</v>
          </cell>
        </row>
        <row r="260">
          <cell r="B260" t="str">
            <v xml:space="preserve">INSUMO </v>
          </cell>
          <cell r="C260" t="str">
            <v>SINAPI</v>
          </cell>
          <cell r="D260">
            <v>1319</v>
          </cell>
          <cell r="E260" t="str">
            <v>CHAPA DE ACO FINA A QUENTE BITOLA MSG 3/16 ", E = 4,75 MM (38,00 KG/M2)</v>
          </cell>
          <cell r="F260" t="str">
            <v xml:space="preserve">KG    </v>
          </cell>
          <cell r="G260">
            <v>835.24</v>
          </cell>
          <cell r="H260">
            <v>4.97</v>
          </cell>
          <cell r="I260">
            <v>4151.1427999999996</v>
          </cell>
        </row>
        <row r="261">
          <cell r="B261" t="str">
            <v xml:space="preserve">INSUMO </v>
          </cell>
          <cell r="C261" t="str">
            <v>SINAPI</v>
          </cell>
          <cell r="D261">
            <v>1321</v>
          </cell>
          <cell r="E261" t="str">
            <v>CHAPA DE ACO FINA A QUENTE BITOLA MSG 13, E = 2,25 MM (18,00 KG/M2)</v>
          </cell>
          <cell r="F261" t="str">
            <v xml:space="preserve">KG    </v>
          </cell>
          <cell r="G261">
            <v>621.72</v>
          </cell>
          <cell r="H261">
            <v>5.42</v>
          </cell>
          <cell r="I261">
            <v>3369.7224000000001</v>
          </cell>
        </row>
        <row r="262">
          <cell r="B262" t="str">
            <v>COMPOSIÇÃO</v>
          </cell>
          <cell r="C262" t="str">
            <v>SINAPI</v>
          </cell>
          <cell r="D262" t="str">
            <v>74145/1</v>
          </cell>
          <cell r="E262" t="str">
            <v>PINTURA ESMALTE FOSCO, DUAS DEMAOS, SOBRE SUPERFICIE METALICA, INCLUSO UMA DEMAO DE FUNDO ANTICORROSIVO. UTILIZACAO DE REVOLVER ( AR-COMPRIMIDO).</v>
          </cell>
          <cell r="F262" t="str">
            <v>M2</v>
          </cell>
          <cell r="G262">
            <v>114.92400000000001</v>
          </cell>
          <cell r="H262">
            <v>13.82</v>
          </cell>
          <cell r="I262">
            <v>1588.2496800000001</v>
          </cell>
        </row>
        <row r="263">
          <cell r="B263" t="str">
            <v>COMPOSIÇÃO</v>
          </cell>
          <cell r="C263" t="str">
            <v>SINAPI</v>
          </cell>
          <cell r="D263">
            <v>88278</v>
          </cell>
          <cell r="E263" t="str">
            <v>MONTADOR DE ESTRUTURA METÁLICA COM ENCARGOS COMPLEMENTARES</v>
          </cell>
          <cell r="F263" t="str">
            <v>H</v>
          </cell>
          <cell r="G263">
            <v>5</v>
          </cell>
          <cell r="H263">
            <v>11.31</v>
          </cell>
          <cell r="I263">
            <v>56.550000000000004</v>
          </cell>
        </row>
        <row r="264">
          <cell r="B264" t="str">
            <v xml:space="preserve">INSUMO </v>
          </cell>
          <cell r="C264" t="str">
            <v>SINAPI</v>
          </cell>
          <cell r="D264">
            <v>89272</v>
          </cell>
          <cell r="E264" t="str">
            <v>GUINDASTE HIDRÁULICO AUTOPROPELIDO, COM LANÇA TELESCÓPICA 28,80 M, CAPACIDADE MÁXIMA 30 T, POTÊNCIA 97 KW, TRAÇÃO 4 X 4 - CHP DIURNO. AF_11/2014</v>
          </cell>
          <cell r="F264" t="str">
            <v>CHP</v>
          </cell>
          <cell r="G264">
            <v>5</v>
          </cell>
          <cell r="H264">
            <v>153.88999999999999</v>
          </cell>
          <cell r="I264">
            <v>769.44999999999993</v>
          </cell>
        </row>
        <row r="265">
          <cell r="B265" t="str">
            <v xml:space="preserve">INSUMO </v>
          </cell>
          <cell r="C265" t="str">
            <v>SINAPI</v>
          </cell>
          <cell r="D265">
            <v>39746</v>
          </cell>
          <cell r="E265" t="str">
            <v>CHUMBADOR DE ACO, 1" X 600 MM, PARA POSTES DE ACO COM BASE, INCLUSO PORCA E ARRUELA</v>
          </cell>
          <cell r="F265" t="str">
            <v xml:space="preserve">UN    </v>
          </cell>
          <cell r="G265">
            <v>6</v>
          </cell>
          <cell r="H265">
            <v>151.05000000000001</v>
          </cell>
          <cell r="I265">
            <v>906.30000000000007</v>
          </cell>
        </row>
        <row r="266">
          <cell r="B266">
            <v>0</v>
          </cell>
          <cell r="C266">
            <v>0</v>
          </cell>
          <cell r="D266">
            <v>0</v>
          </cell>
          <cell r="E266">
            <v>0</v>
          </cell>
          <cell r="F266">
            <v>0</v>
          </cell>
          <cell r="G266">
            <v>0</v>
          </cell>
          <cell r="H266">
            <v>0</v>
          </cell>
          <cell r="I266">
            <v>0</v>
          </cell>
        </row>
        <row r="267">
          <cell r="B267" t="str">
            <v>CP-HID-19</v>
          </cell>
          <cell r="C267">
            <v>0</v>
          </cell>
          <cell r="D267">
            <v>0</v>
          </cell>
          <cell r="E267" t="str">
            <v>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v>
          </cell>
          <cell r="F267" t="str">
            <v>UNI</v>
          </cell>
          <cell r="G267">
            <v>1</v>
          </cell>
          <cell r="H267">
            <v>0</v>
          </cell>
          <cell r="I267">
            <v>10411.109032</v>
          </cell>
        </row>
        <row r="268">
          <cell r="B268" t="str">
            <v>COMPOSIÇÃO</v>
          </cell>
          <cell r="C268" t="str">
            <v>SINAPI</v>
          </cell>
          <cell r="D268">
            <v>88317</v>
          </cell>
          <cell r="E268" t="str">
            <v>SOLDADOR COM ENCARGOS COMPLEMENTARES</v>
          </cell>
          <cell r="F268" t="str">
            <v>H</v>
          </cell>
          <cell r="G268">
            <v>42.955200000000005</v>
          </cell>
          <cell r="H268">
            <v>17.25</v>
          </cell>
          <cell r="I268">
            <v>740.97720000000004</v>
          </cell>
        </row>
        <row r="269">
          <cell r="B269" t="str">
            <v>COMPOSIÇÃO</v>
          </cell>
          <cell r="C269" t="str">
            <v>SINAPI</v>
          </cell>
          <cell r="D269">
            <v>88315</v>
          </cell>
          <cell r="E269" t="str">
            <v>SERRALHEIRO COM ENCARGOS COMPLEMENTARES</v>
          </cell>
          <cell r="F269" t="str">
            <v>H</v>
          </cell>
          <cell r="G269">
            <v>42.955200000000005</v>
          </cell>
          <cell r="H269">
            <v>16.53</v>
          </cell>
          <cell r="I269">
            <v>710.04945600000008</v>
          </cell>
        </row>
        <row r="270">
          <cell r="B270" t="str">
            <v>COMPOSIÇÃO</v>
          </cell>
          <cell r="C270" t="str">
            <v>SINAPI</v>
          </cell>
          <cell r="D270">
            <v>88251</v>
          </cell>
          <cell r="E270" t="str">
            <v>AUXILIAR DE SERRALHEIRO COM ENCARGOS COMPLEMENTARES</v>
          </cell>
          <cell r="F270" t="str">
            <v>H</v>
          </cell>
          <cell r="G270">
            <v>50.11440000000001</v>
          </cell>
          <cell r="H270">
            <v>13.54</v>
          </cell>
          <cell r="I270">
            <v>678.54897600000015</v>
          </cell>
        </row>
        <row r="271">
          <cell r="B271" t="str">
            <v xml:space="preserve">INSUMO </v>
          </cell>
          <cell r="C271" t="str">
            <v>SINAPI</v>
          </cell>
          <cell r="D271">
            <v>1319</v>
          </cell>
          <cell r="E271" t="str">
            <v>CHAPA DE ACO FINA A QUENTE BITOLA MSG 3/16 ", E = 4,75 MM (38,00 KG/M2)</v>
          </cell>
          <cell r="F271" t="str">
            <v xml:space="preserve">KG    </v>
          </cell>
          <cell r="G271">
            <v>1431.8400000000001</v>
          </cell>
          <cell r="H271">
            <v>4.97</v>
          </cell>
          <cell r="I271">
            <v>7116.2448000000004</v>
          </cell>
        </row>
        <row r="272">
          <cell r="B272" t="str">
            <v xml:space="preserve">INSUMO </v>
          </cell>
          <cell r="C272" t="str">
            <v>SINAPI</v>
          </cell>
          <cell r="D272">
            <v>1321</v>
          </cell>
          <cell r="E272" t="str">
            <v>CHAPA DE ACO FINA A QUENTE BITOLA MSG 13, E = 2,25 MM (18,00 KG/M2)</v>
          </cell>
          <cell r="F272" t="str">
            <v xml:space="preserve">KG    </v>
          </cell>
          <cell r="G272">
            <v>0</v>
          </cell>
          <cell r="H272">
            <v>5.42</v>
          </cell>
          <cell r="I272">
            <v>0</v>
          </cell>
        </row>
        <row r="273">
          <cell r="B273" t="str">
            <v>COMPOSIÇÃO</v>
          </cell>
          <cell r="C273" t="str">
            <v>SINAPI</v>
          </cell>
          <cell r="D273" t="str">
            <v>74145/1</v>
          </cell>
          <cell r="E273" t="str">
            <v>PINTURA ESMALTE FOSCO, DUAS DEMAOS, SOBRE SUPERFICIE METALICA, INCLUSO UMA DEMAO DE FUNDO ANTICORROSIVO. UTILIZACAO DE REVOLVER ( AR-COMPRIMIDO).</v>
          </cell>
          <cell r="F273" t="str">
            <v>M2</v>
          </cell>
          <cell r="G273">
            <v>61.230000000000004</v>
          </cell>
          <cell r="H273">
            <v>13.82</v>
          </cell>
          <cell r="I273">
            <v>846.19860000000006</v>
          </cell>
        </row>
        <row r="274">
          <cell r="B274" t="str">
            <v>COMPOSIÇÃO</v>
          </cell>
          <cell r="C274" t="str">
            <v>SINAPI</v>
          </cell>
          <cell r="D274">
            <v>88278</v>
          </cell>
          <cell r="E274" t="str">
            <v>MONTADOR DE ESTRUTURA METÁLICA COM ENCARGOS COMPLEMENTARES</v>
          </cell>
          <cell r="F274" t="str">
            <v>H</v>
          </cell>
          <cell r="G274">
            <v>1</v>
          </cell>
          <cell r="H274">
            <v>11.31</v>
          </cell>
          <cell r="I274">
            <v>11.31</v>
          </cell>
        </row>
        <row r="275">
          <cell r="B275" t="str">
            <v xml:space="preserve">INSUMO </v>
          </cell>
          <cell r="C275" t="str">
            <v>SINAPI</v>
          </cell>
          <cell r="D275">
            <v>89272</v>
          </cell>
          <cell r="E275" t="str">
            <v>GUINDASTE HIDRÁULICO AUTOPROPELIDO, COM LANÇA TELESCÓPICA 28,80 M, CAPACIDADE MÁXIMA 30 T, POTÊNCIA 97 KW, TRAÇÃO 4 X 4 - CHP DIURNO. AF_11/2014</v>
          </cell>
          <cell r="F275" t="str">
            <v>CHP</v>
          </cell>
          <cell r="G275">
            <v>2</v>
          </cell>
          <cell r="H275">
            <v>153.88999999999999</v>
          </cell>
          <cell r="I275">
            <v>307.77999999999997</v>
          </cell>
        </row>
        <row r="276">
          <cell r="B276" t="str">
            <v xml:space="preserve">INSUMO </v>
          </cell>
          <cell r="C276" t="str">
            <v>SINAPI</v>
          </cell>
          <cell r="D276">
            <v>39746</v>
          </cell>
          <cell r="E276" t="str">
            <v>CHUMBADOR DE ACO, 1" X 600 MM, PARA POSTES DE ACO COM BASE, INCLUSO PORCA E ARRUELA</v>
          </cell>
          <cell r="F276" t="str">
            <v xml:space="preserve">UN    </v>
          </cell>
          <cell r="G276">
            <v>0</v>
          </cell>
          <cell r="H276">
            <v>151.05000000000001</v>
          </cell>
          <cell r="I276">
            <v>0</v>
          </cell>
        </row>
        <row r="277">
          <cell r="B277">
            <v>0</v>
          </cell>
          <cell r="C277">
            <v>0</v>
          </cell>
          <cell r="D277">
            <v>0</v>
          </cell>
          <cell r="E277">
            <v>0</v>
          </cell>
          <cell r="F277">
            <v>0</v>
          </cell>
          <cell r="G277">
            <v>0</v>
          </cell>
          <cell r="H277">
            <v>0</v>
          </cell>
          <cell r="I277">
            <v>0</v>
          </cell>
        </row>
        <row r="278">
          <cell r="B278">
            <v>0</v>
          </cell>
          <cell r="C278">
            <v>0</v>
          </cell>
          <cell r="D278">
            <v>0</v>
          </cell>
          <cell r="E278">
            <v>0</v>
          </cell>
          <cell r="F278">
            <v>0</v>
          </cell>
          <cell r="G278">
            <v>0</v>
          </cell>
          <cell r="H278">
            <v>0</v>
          </cell>
          <cell r="I278">
            <v>0</v>
          </cell>
        </row>
        <row r="279">
          <cell r="B279" t="str">
            <v xml:space="preserve">INSTALAÇÕES SANITÁRIAS </v>
          </cell>
          <cell r="C279">
            <v>0</v>
          </cell>
          <cell r="D279">
            <v>0</v>
          </cell>
          <cell r="E279">
            <v>0</v>
          </cell>
          <cell r="F279">
            <v>0</v>
          </cell>
          <cell r="G279">
            <v>0</v>
          </cell>
          <cell r="H279">
            <v>0</v>
          </cell>
          <cell r="I279">
            <v>0</v>
          </cell>
        </row>
        <row r="280">
          <cell r="B280">
            <v>0</v>
          </cell>
          <cell r="C280">
            <v>0</v>
          </cell>
          <cell r="D280">
            <v>0</v>
          </cell>
          <cell r="E280">
            <v>0</v>
          </cell>
          <cell r="F280">
            <v>0</v>
          </cell>
          <cell r="G280">
            <v>0</v>
          </cell>
          <cell r="H280">
            <v>0</v>
          </cell>
          <cell r="I280">
            <v>0</v>
          </cell>
        </row>
        <row r="281">
          <cell r="B281" t="str">
            <v>CP-SAN-01</v>
          </cell>
          <cell r="C281">
            <v>0</v>
          </cell>
          <cell r="D281">
            <v>0</v>
          </cell>
          <cell r="E281" t="str">
            <v>FORNECIMENTO E INSTALAÇÃO CAIXA SIFONADA 150X150X50R</v>
          </cell>
          <cell r="F281" t="str">
            <v>UNI</v>
          </cell>
          <cell r="G281">
            <v>1</v>
          </cell>
          <cell r="H281">
            <v>0</v>
          </cell>
          <cell r="I281">
            <v>35.446572999999994</v>
          </cell>
        </row>
        <row r="282">
          <cell r="B282" t="str">
            <v>INSUMO</v>
          </cell>
          <cell r="C282" t="str">
            <v>SINAPI</v>
          </cell>
          <cell r="D282">
            <v>122</v>
          </cell>
          <cell r="E282" t="str">
            <v>ADESIVO PLASTICO PARA PVC, FRASCO COM 850 GR</v>
          </cell>
          <cell r="F282" t="str">
            <v xml:space="preserve">UN    </v>
          </cell>
          <cell r="G282">
            <v>1.4800000000000001E-2</v>
          </cell>
          <cell r="H282">
            <v>45.16</v>
          </cell>
          <cell r="I282">
            <v>0.66836799999999996</v>
          </cell>
        </row>
        <row r="283">
          <cell r="B283" t="str">
            <v>INSUMO</v>
          </cell>
          <cell r="C283" t="str">
            <v>SINAPI</v>
          </cell>
          <cell r="D283">
            <v>298</v>
          </cell>
          <cell r="E283" t="str">
            <v>ANEL BORRACHA DN 75 MM, PARA TUBO SERIE REFORCADA ESGOTO PREDIAL</v>
          </cell>
          <cell r="F283" t="str">
            <v xml:space="preserve">UN    </v>
          </cell>
          <cell r="G283">
            <v>1</v>
          </cell>
          <cell r="H283">
            <v>1.81</v>
          </cell>
          <cell r="I283">
            <v>1.81</v>
          </cell>
        </row>
        <row r="284">
          <cell r="B284" t="str">
            <v>INSUMO</v>
          </cell>
          <cell r="C284" t="str">
            <v>SINAPI</v>
          </cell>
          <cell r="D284">
            <v>11717</v>
          </cell>
          <cell r="E284" t="str">
            <v>CAIXA SIFONADA PVC, 150 X 150 X 50 MM, COM GRELHA REDONDA BRANCA</v>
          </cell>
          <cell r="F284" t="str">
            <v xml:space="preserve">UN    </v>
          </cell>
          <cell r="G284">
            <v>1</v>
          </cell>
          <cell r="H284">
            <v>24.77</v>
          </cell>
          <cell r="I284">
            <v>24.77</v>
          </cell>
        </row>
        <row r="285">
          <cell r="B285" t="str">
            <v>INSUMO</v>
          </cell>
          <cell r="C285" t="str">
            <v>SINAPI</v>
          </cell>
          <cell r="D285">
            <v>20078</v>
          </cell>
          <cell r="E285" t="str">
            <v>PASTA LUBRIFICANTE PARA TUBOS E CONEXOES COM JUNTA ELASTICA (USO EM PVC, ACO, POLIETILENO E OUTROS) ( DE *400* G)</v>
          </cell>
          <cell r="F285" t="str">
            <v xml:space="preserve">UN    </v>
          </cell>
          <cell r="G285">
            <v>0.03</v>
          </cell>
          <cell r="H285">
            <v>16.53</v>
          </cell>
          <cell r="I285">
            <v>0.49590000000000001</v>
          </cell>
        </row>
        <row r="286">
          <cell r="B286" t="str">
            <v>INSUMO</v>
          </cell>
          <cell r="C286" t="str">
            <v>SINAPI</v>
          </cell>
          <cell r="D286">
            <v>20083</v>
          </cell>
          <cell r="E286" t="str">
            <v>SOLUCAO LIMPADORA PARA PVC, FRASCO COM 1000 CM3</v>
          </cell>
          <cell r="F286" t="str">
            <v xml:space="preserve">UN    </v>
          </cell>
          <cell r="G286">
            <v>2.2499999999999999E-2</v>
          </cell>
          <cell r="H286">
            <v>39.22</v>
          </cell>
          <cell r="I286">
            <v>0.88244999999999996</v>
          </cell>
        </row>
        <row r="287">
          <cell r="B287" t="str">
            <v>INSUMO</v>
          </cell>
          <cell r="C287" t="str">
            <v>SINAPI</v>
          </cell>
          <cell r="D287">
            <v>38383</v>
          </cell>
          <cell r="E287" t="str">
            <v>LIXA D'AGUA EM FOLHA, GRAO 100</v>
          </cell>
          <cell r="F287" t="str">
            <v xml:space="preserve">UN    </v>
          </cell>
          <cell r="G287">
            <v>3.6499999999999998E-2</v>
          </cell>
          <cell r="H287">
            <v>1.47</v>
          </cell>
          <cell r="I287">
            <v>5.3654999999999994E-2</v>
          </cell>
        </row>
        <row r="288">
          <cell r="B288" t="str">
            <v>COMPOSICAO</v>
          </cell>
          <cell r="C288" t="str">
            <v>SINAPI</v>
          </cell>
          <cell r="D288">
            <v>88248</v>
          </cell>
          <cell r="E288" t="str">
            <v>AUXILIAR DE ENCANADOR OU BOMBEIRO HIDRÁULICO COM ENCARGOS COMPLEMENTARES</v>
          </cell>
          <cell r="F288" t="str">
            <v>H</v>
          </cell>
          <cell r="G288">
            <v>0.21</v>
          </cell>
          <cell r="H288">
            <v>14.45</v>
          </cell>
          <cell r="I288">
            <v>3.0344999999999995</v>
          </cell>
        </row>
        <row r="289">
          <cell r="B289" t="str">
            <v>COMPOSICAO</v>
          </cell>
          <cell r="C289" t="str">
            <v>SINAPI</v>
          </cell>
          <cell r="D289">
            <v>88267</v>
          </cell>
          <cell r="E289" t="str">
            <v>ENCANADOR OU BOMBEIRO HIDRÁULICO COM ENCARGOS COMPLEMENTARES</v>
          </cell>
          <cell r="F289" t="str">
            <v>H</v>
          </cell>
          <cell r="G289">
            <v>0.21</v>
          </cell>
          <cell r="H289">
            <v>17.77</v>
          </cell>
          <cell r="I289">
            <v>3.7316999999999996</v>
          </cell>
        </row>
        <row r="290">
          <cell r="B290">
            <v>0</v>
          </cell>
          <cell r="C290">
            <v>0</v>
          </cell>
          <cell r="D290">
            <v>0</v>
          </cell>
          <cell r="E290">
            <v>0</v>
          </cell>
          <cell r="F290">
            <v>0</v>
          </cell>
          <cell r="G290">
            <v>0</v>
          </cell>
          <cell r="H290">
            <v>0</v>
          </cell>
          <cell r="I290">
            <v>0</v>
          </cell>
        </row>
        <row r="291">
          <cell r="B291" t="str">
            <v>CP-SAN-02</v>
          </cell>
          <cell r="C291">
            <v>0</v>
          </cell>
          <cell r="D291">
            <v>0</v>
          </cell>
          <cell r="E291" t="str">
            <v>FORNECIMENTO E INSTALAÇÃO DE JUNÇÃO SIMPLES PVC ESGOTO 100X50MM</v>
          </cell>
          <cell r="F291" t="str">
            <v>UNI</v>
          </cell>
          <cell r="G291">
            <v>1</v>
          </cell>
          <cell r="H291">
            <v>0</v>
          </cell>
          <cell r="I291">
            <v>44.843360000000004</v>
          </cell>
        </row>
        <row r="292">
          <cell r="B292" t="str">
            <v>INSUMO</v>
          </cell>
          <cell r="C292" t="str">
            <v>SINAPI</v>
          </cell>
          <cell r="D292">
            <v>301</v>
          </cell>
          <cell r="E292" t="str">
            <v>ANEL BORRACHA PARA TUBO ESGOTO PREDIAL, DN 100 MM (NBR 5688)</v>
          </cell>
          <cell r="F292" t="str">
            <v xml:space="preserve">UN    </v>
          </cell>
          <cell r="G292">
            <v>2</v>
          </cell>
          <cell r="H292">
            <v>1.99</v>
          </cell>
          <cell r="I292">
            <v>3.98</v>
          </cell>
        </row>
        <row r="293">
          <cell r="B293" t="str">
            <v>INSUMO</v>
          </cell>
          <cell r="C293" t="str">
            <v>SINAPI</v>
          </cell>
          <cell r="D293">
            <v>3659</v>
          </cell>
          <cell r="E293" t="str">
            <v>JUNCAO SIMPLES, PVC, DN 100 X 50 MM, SERIE NORMAL PARA ESGOTO PREDIAL</v>
          </cell>
          <cell r="F293" t="str">
            <v xml:space="preserve">UN    </v>
          </cell>
          <cell r="G293">
            <v>1</v>
          </cell>
          <cell r="H293">
            <v>10.94</v>
          </cell>
          <cell r="I293">
            <v>10.94</v>
          </cell>
        </row>
        <row r="294">
          <cell r="B294" t="str">
            <v>INSUMO</v>
          </cell>
          <cell r="C294" t="str">
            <v>SINAPI</v>
          </cell>
          <cell r="D294">
            <v>20078</v>
          </cell>
          <cell r="E294" t="str">
            <v>PASTA LUBRIFICANTE PARA TUBOS E CONEXOES COM JUNTA ELASTICA (USO EM PVC, ACO, POLIETILENO E OUTROS) ( DE *400* G)</v>
          </cell>
          <cell r="F294" t="str">
            <v xml:space="preserve">UN    </v>
          </cell>
          <cell r="G294">
            <v>9.1999999999999998E-2</v>
          </cell>
          <cell r="H294">
            <v>16.53</v>
          </cell>
          <cell r="I294">
            <v>1.5207600000000001</v>
          </cell>
        </row>
        <row r="295">
          <cell r="B295" t="str">
            <v>COMPOSICAO</v>
          </cell>
          <cell r="C295" t="str">
            <v>SINAPI</v>
          </cell>
          <cell r="D295">
            <v>88248</v>
          </cell>
          <cell r="E295" t="str">
            <v>AUXILIAR DE ENCANADOR OU BOMBEIRO HIDRÁULICO COM ENCARGOS COMPLEMENTARES</v>
          </cell>
          <cell r="F295" t="str">
            <v>H</v>
          </cell>
          <cell r="G295">
            <v>0.33</v>
          </cell>
          <cell r="H295">
            <v>14.45</v>
          </cell>
          <cell r="I295">
            <v>4.7685000000000004</v>
          </cell>
        </row>
        <row r="296">
          <cell r="B296" t="str">
            <v>COMPOSICAO</v>
          </cell>
          <cell r="C296" t="str">
            <v>SINAPI</v>
          </cell>
          <cell r="D296">
            <v>88267</v>
          </cell>
          <cell r="E296" t="str">
            <v>ENCANADOR OU BOMBEIRO HIDRÁULICO COM ENCARGOS COMPLEMENTARES</v>
          </cell>
          <cell r="F296" t="str">
            <v>H</v>
          </cell>
          <cell r="G296">
            <v>1.33</v>
          </cell>
          <cell r="H296">
            <v>17.77</v>
          </cell>
          <cell r="I296">
            <v>23.6341</v>
          </cell>
        </row>
        <row r="297">
          <cell r="B297">
            <v>0</v>
          </cell>
          <cell r="C297">
            <v>0</v>
          </cell>
          <cell r="D297">
            <v>0</v>
          </cell>
          <cell r="E297">
            <v>0</v>
          </cell>
          <cell r="F297">
            <v>0</v>
          </cell>
          <cell r="G297">
            <v>0</v>
          </cell>
          <cell r="H297">
            <v>0</v>
          </cell>
          <cell r="I297">
            <v>0</v>
          </cell>
        </row>
        <row r="298">
          <cell r="B298" t="str">
            <v>CP-SAN-03</v>
          </cell>
          <cell r="C298">
            <v>0</v>
          </cell>
          <cell r="D298">
            <v>0</v>
          </cell>
          <cell r="E298" t="str">
            <v xml:space="preserve">CURVA LONGA 45GRAUS 50MM PARA ESGOTO - FORNECIMENTO E INSTALAÇÃO </v>
          </cell>
          <cell r="F298" t="str">
            <v>UNI</v>
          </cell>
          <cell r="G298">
            <v>1</v>
          </cell>
          <cell r="H298">
            <v>0</v>
          </cell>
          <cell r="I298">
            <v>12.2392</v>
          </cell>
        </row>
        <row r="299">
          <cell r="B299" t="str">
            <v>INSUMO</v>
          </cell>
          <cell r="C299" t="str">
            <v>SINAPI</v>
          </cell>
          <cell r="D299">
            <v>296</v>
          </cell>
          <cell r="E299" t="str">
            <v>ANEL BORRACHA PARA TUBO ESGOTO PREDIAL DN 50 MM (NBR 5688)</v>
          </cell>
          <cell r="F299" t="str">
            <v xml:space="preserve">UN    </v>
          </cell>
          <cell r="G299">
            <v>1</v>
          </cell>
          <cell r="H299">
            <v>1.1200000000000001</v>
          </cell>
          <cell r="I299">
            <v>1.1200000000000001</v>
          </cell>
        </row>
        <row r="300">
          <cell r="B300" t="str">
            <v>INSUMO</v>
          </cell>
          <cell r="C300" t="str">
            <v>SINAPI</v>
          </cell>
          <cell r="D300">
            <v>10765</v>
          </cell>
          <cell r="E300" t="str">
            <v>CURVA PVC LONGA 45G, DN 50 MM, PARA ESGOTO PREDIAL</v>
          </cell>
          <cell r="F300" t="str">
            <v xml:space="preserve">UN    </v>
          </cell>
          <cell r="G300">
            <v>1</v>
          </cell>
          <cell r="H300">
            <v>6.6</v>
          </cell>
          <cell r="I300">
            <v>6.6</v>
          </cell>
        </row>
        <row r="301">
          <cell r="B301" t="str">
            <v>INSUMO</v>
          </cell>
          <cell r="C301" t="str">
            <v>SINAPI</v>
          </cell>
          <cell r="D301">
            <v>20078</v>
          </cell>
          <cell r="E301" t="str">
            <v>PASTA LUBRIFICANTE PARA TUBOS E CONEXOES COM JUNTA ELASTICA (USO EM PVC, ACO, POLIETILENO E OUTROS) ( DE *400* G)</v>
          </cell>
          <cell r="F301" t="str">
            <v xml:space="preserve">UN    </v>
          </cell>
          <cell r="G301">
            <v>0.02</v>
          </cell>
          <cell r="H301">
            <v>16.53</v>
          </cell>
          <cell r="I301">
            <v>0.3306</v>
          </cell>
        </row>
        <row r="302">
          <cell r="B302" t="str">
            <v>COMPOSICAO</v>
          </cell>
          <cell r="C302" t="str">
            <v>SINAPI</v>
          </cell>
          <cell r="D302">
            <v>88248</v>
          </cell>
          <cell r="E302" t="str">
            <v>AUXILIAR DE ENCANADOR OU BOMBEIRO HIDRÁULICO COM ENCARGOS COMPLEMENTARES</v>
          </cell>
          <cell r="F302" t="str">
            <v>H</v>
          </cell>
          <cell r="G302">
            <v>0.13</v>
          </cell>
          <cell r="H302">
            <v>14.45</v>
          </cell>
          <cell r="I302">
            <v>1.8785000000000001</v>
          </cell>
        </row>
        <row r="303">
          <cell r="B303" t="str">
            <v>COMPOSICAO</v>
          </cell>
          <cell r="C303" t="str">
            <v>SINAPI</v>
          </cell>
          <cell r="D303">
            <v>88267</v>
          </cell>
          <cell r="E303" t="str">
            <v>ENCANADOR OU BOMBEIRO HIDRÁULICO COM ENCARGOS COMPLEMENTARES</v>
          </cell>
          <cell r="F303" t="str">
            <v>H</v>
          </cell>
          <cell r="G303">
            <v>0.13</v>
          </cell>
          <cell r="H303">
            <v>17.77</v>
          </cell>
          <cell r="I303">
            <v>2.3100999999999998</v>
          </cell>
        </row>
        <row r="304">
          <cell r="B304">
            <v>0</v>
          </cell>
          <cell r="C304">
            <v>0</v>
          </cell>
          <cell r="D304">
            <v>0</v>
          </cell>
          <cell r="E304">
            <v>0</v>
          </cell>
          <cell r="F304">
            <v>0</v>
          </cell>
          <cell r="G304">
            <v>0</v>
          </cell>
          <cell r="H304">
            <v>0</v>
          </cell>
          <cell r="I304">
            <v>0</v>
          </cell>
        </row>
        <row r="305">
          <cell r="B305" t="str">
            <v>CP-SAN-04</v>
          </cell>
          <cell r="C305">
            <v>0</v>
          </cell>
          <cell r="D305">
            <v>0</v>
          </cell>
          <cell r="E305" t="str">
            <v xml:space="preserve">CURVA LONGA 45GRAUS 75MM PARA ESGOTO - FORNECIMENTO E INSTALAÇÃO </v>
          </cell>
          <cell r="F305" t="str">
            <v>UNI</v>
          </cell>
          <cell r="G305">
            <v>1</v>
          </cell>
          <cell r="H305">
            <v>0</v>
          </cell>
          <cell r="I305">
            <v>23.799199999999999</v>
          </cell>
        </row>
        <row r="306">
          <cell r="B306" t="str">
            <v>INSUMO</v>
          </cell>
          <cell r="C306" t="str">
            <v>SINAPI</v>
          </cell>
          <cell r="D306">
            <v>296</v>
          </cell>
          <cell r="E306" t="str">
            <v>ANEL BORRACHA PARA TUBO ESGOTO PREDIAL DN 50 MM (NBR 5688)</v>
          </cell>
          <cell r="F306" t="str">
            <v xml:space="preserve">UN    </v>
          </cell>
          <cell r="G306">
            <v>1</v>
          </cell>
          <cell r="H306">
            <v>1.1200000000000001</v>
          </cell>
          <cell r="I306">
            <v>1.1200000000000001</v>
          </cell>
        </row>
        <row r="307">
          <cell r="B307" t="str">
            <v>INSUMO</v>
          </cell>
          <cell r="C307" t="str">
            <v>SINAPI</v>
          </cell>
          <cell r="D307">
            <v>10767</v>
          </cell>
          <cell r="E307" t="str">
            <v>CURVA PVC LONGA 45G, DN 75 MM, PARA ESGOTO PREDIAL</v>
          </cell>
          <cell r="F307" t="str">
            <v xml:space="preserve">UN    </v>
          </cell>
          <cell r="G307">
            <v>1</v>
          </cell>
          <cell r="H307">
            <v>18.16</v>
          </cell>
          <cell r="I307">
            <v>18.16</v>
          </cell>
        </row>
        <row r="308">
          <cell r="B308" t="str">
            <v>INSUMO</v>
          </cell>
          <cell r="C308" t="str">
            <v>SINAPI</v>
          </cell>
          <cell r="D308">
            <v>20078</v>
          </cell>
          <cell r="E308" t="str">
            <v>PASTA LUBRIFICANTE PARA TUBOS E CONEXOES COM JUNTA ELASTICA (USO EM PVC, ACO, POLIETILENO E OUTROS) ( DE *400* G)</v>
          </cell>
          <cell r="F308" t="str">
            <v xml:space="preserve">UN    </v>
          </cell>
          <cell r="G308">
            <v>0.02</v>
          </cell>
          <cell r="H308">
            <v>16.53</v>
          </cell>
          <cell r="I308">
            <v>0.3306</v>
          </cell>
        </row>
        <row r="309">
          <cell r="B309" t="str">
            <v>COMPOSICAO</v>
          </cell>
          <cell r="C309" t="str">
            <v>SINAPI</v>
          </cell>
          <cell r="D309">
            <v>88248</v>
          </cell>
          <cell r="E309" t="str">
            <v>AUXILIAR DE ENCANADOR OU BOMBEIRO HIDRÁULICO COM ENCARGOS COMPLEMENTARES</v>
          </cell>
          <cell r="F309" t="str">
            <v>H</v>
          </cell>
          <cell r="G309">
            <v>0.13</v>
          </cell>
          <cell r="H309">
            <v>14.45</v>
          </cell>
          <cell r="I309">
            <v>1.8785000000000001</v>
          </cell>
        </row>
        <row r="310">
          <cell r="B310" t="str">
            <v>COMPOSICAO</v>
          </cell>
          <cell r="C310" t="str">
            <v>SINAPI</v>
          </cell>
          <cell r="D310">
            <v>88267</v>
          </cell>
          <cell r="E310" t="str">
            <v>ENCANADOR OU BOMBEIRO HIDRÁULICO COM ENCARGOS COMPLEMENTARES</v>
          </cell>
          <cell r="F310" t="str">
            <v>H</v>
          </cell>
          <cell r="G310">
            <v>0.13</v>
          </cell>
          <cell r="H310">
            <v>17.77</v>
          </cell>
          <cell r="I310">
            <v>2.3100999999999998</v>
          </cell>
        </row>
        <row r="311">
          <cell r="B311">
            <v>0</v>
          </cell>
          <cell r="C311">
            <v>0</v>
          </cell>
          <cell r="D311">
            <v>0</v>
          </cell>
          <cell r="E311">
            <v>0</v>
          </cell>
          <cell r="F311">
            <v>0</v>
          </cell>
          <cell r="G311">
            <v>0</v>
          </cell>
          <cell r="H311">
            <v>0</v>
          </cell>
          <cell r="I311">
            <v>0</v>
          </cell>
        </row>
        <row r="312">
          <cell r="B312" t="str">
            <v>CP-SAN-05</v>
          </cell>
          <cell r="C312">
            <v>0</v>
          </cell>
          <cell r="D312">
            <v>0</v>
          </cell>
          <cell r="E312" t="str">
            <v xml:space="preserve">REDUÇÃO EXCENTRICA 75X50MM PARA ESGOTO - FORNECIMENTO E INSTALAÇÃO </v>
          </cell>
          <cell r="F312" t="str">
            <v>UNI</v>
          </cell>
          <cell r="G312">
            <v>1</v>
          </cell>
          <cell r="H312">
            <v>0</v>
          </cell>
          <cell r="I312">
            <v>8.3147000000000002</v>
          </cell>
        </row>
        <row r="313">
          <cell r="B313" t="str">
            <v>INSUMO</v>
          </cell>
          <cell r="C313" t="str">
            <v>SINAPI</v>
          </cell>
          <cell r="D313">
            <v>298</v>
          </cell>
          <cell r="E313" t="str">
            <v>ANEL BORRACHA DN 75 MM, PARA TUBO SERIE REFORCADA ESGOTO PREDIAL</v>
          </cell>
          <cell r="F313" t="str">
            <v xml:space="preserve">UN    </v>
          </cell>
          <cell r="G313">
            <v>1</v>
          </cell>
          <cell r="H313">
            <v>1.81</v>
          </cell>
          <cell r="I313">
            <v>1.81</v>
          </cell>
        </row>
        <row r="314">
          <cell r="B314" t="str">
            <v>INSUMO</v>
          </cell>
          <cell r="C314" t="str">
            <v>SINAPI</v>
          </cell>
          <cell r="D314">
            <v>20045</v>
          </cell>
          <cell r="E314" t="str">
            <v>REDUCAO EXCENTRICA PVC, SERIE R, DN 75 X 50 MM, PARA ESGOTO PREDIAL</v>
          </cell>
          <cell r="F314" t="str">
            <v xml:space="preserve">UN    </v>
          </cell>
          <cell r="G314">
            <v>1</v>
          </cell>
          <cell r="H314">
            <v>4.72</v>
          </cell>
          <cell r="I314">
            <v>4.72</v>
          </cell>
        </row>
        <row r="315">
          <cell r="B315" t="str">
            <v>INSUMO</v>
          </cell>
          <cell r="C315" t="str">
            <v>SINAPI</v>
          </cell>
          <cell r="D315">
            <v>20078</v>
          </cell>
          <cell r="E315" t="str">
            <v>PASTA LUBRIFICANTE PARA TUBOS E CONEXOES COM JUNTA ELASTICA (USO EM PVC, ACO, POLIETILENO E OUTROS) ( DE *400* G)</v>
          </cell>
          <cell r="F315" t="str">
            <v xml:space="preserve">UN    </v>
          </cell>
          <cell r="G315">
            <v>0.03</v>
          </cell>
          <cell r="H315">
            <v>16.53</v>
          </cell>
          <cell r="I315">
            <v>0.49590000000000001</v>
          </cell>
        </row>
        <row r="316">
          <cell r="B316" t="str">
            <v>COMPOSICAO</v>
          </cell>
          <cell r="C316" t="str">
            <v>SINAPI</v>
          </cell>
          <cell r="D316">
            <v>88248</v>
          </cell>
          <cell r="E316" t="str">
            <v>AUXILIAR DE ENCANADOR OU BOMBEIRO HIDRÁULICO COM ENCARGOS COMPLEMENTARES</v>
          </cell>
          <cell r="F316" t="str">
            <v>H</v>
          </cell>
          <cell r="G316">
            <v>0.04</v>
          </cell>
          <cell r="H316">
            <v>14.45</v>
          </cell>
          <cell r="I316">
            <v>0.57799999999999996</v>
          </cell>
        </row>
        <row r="317">
          <cell r="B317" t="str">
            <v>COMPOSICAO</v>
          </cell>
          <cell r="C317" t="str">
            <v>SINAPI</v>
          </cell>
          <cell r="D317">
            <v>88267</v>
          </cell>
          <cell r="E317" t="str">
            <v>ENCANADOR OU BOMBEIRO HIDRÁULICO COM ENCARGOS COMPLEMENTARES</v>
          </cell>
          <cell r="F317" t="str">
            <v>H</v>
          </cell>
          <cell r="G317">
            <v>0.04</v>
          </cell>
          <cell r="H317">
            <v>17.77</v>
          </cell>
          <cell r="I317">
            <v>0.71079999999999999</v>
          </cell>
        </row>
        <row r="318">
          <cell r="B318">
            <v>0</v>
          </cell>
          <cell r="C318">
            <v>0</v>
          </cell>
          <cell r="D318">
            <v>0</v>
          </cell>
          <cell r="E318">
            <v>0</v>
          </cell>
          <cell r="F318">
            <v>0</v>
          </cell>
          <cell r="G318">
            <v>0</v>
          </cell>
          <cell r="H318">
            <v>0</v>
          </cell>
          <cell r="I318">
            <v>0</v>
          </cell>
        </row>
        <row r="319">
          <cell r="B319" t="str">
            <v>CP-SAN-06</v>
          </cell>
          <cell r="C319">
            <v>0</v>
          </cell>
          <cell r="D319">
            <v>0</v>
          </cell>
          <cell r="E319" t="str">
            <v>TANQUE SEPTICO PRISMATICO: (1,95X3,80)M;  PROFUNDIDADE: (2,80)M ;TAMPA DE CONCRETO</v>
          </cell>
          <cell r="F319" t="str">
            <v>UNI</v>
          </cell>
          <cell r="G319">
            <v>1</v>
          </cell>
          <cell r="H319">
            <v>0</v>
          </cell>
          <cell r="I319" t="e">
            <v>#N/A</v>
          </cell>
        </row>
        <row r="320">
          <cell r="B320" t="str">
            <v>COMPOSIÇÃO</v>
          </cell>
          <cell r="C320" t="str">
            <v>SINAPI</v>
          </cell>
          <cell r="D320">
            <v>96521</v>
          </cell>
          <cell r="E320" t="str">
            <v>ESCAVAÇÃO MECANIZADA PARA BLOCO DE COROAMENTO OU SAPATA, COM PREVISÃO DE FÔRMA, COM RETROESCAVADEIRA. AF_06/2017</v>
          </cell>
          <cell r="F320" t="str">
            <v>M3</v>
          </cell>
          <cell r="G320">
            <v>31.837500000000002</v>
          </cell>
          <cell r="H320">
            <v>29.1</v>
          </cell>
          <cell r="I320">
            <v>926.47125000000005</v>
          </cell>
        </row>
        <row r="321">
          <cell r="B321" t="str">
            <v>COMPOSIÇÃO</v>
          </cell>
          <cell r="C321" t="str">
            <v>SINAPI</v>
          </cell>
          <cell r="D321">
            <v>94040</v>
          </cell>
          <cell r="E321" t="str">
            <v>ESCORAMENTO DE VALA, TIPO PONTALETEAMENTO, COM PROFUNDIDADE DE 1,5 A 3,0 M, LARGURA MAIOR OU IGUAL A 1,5 M E MENOR QUE 2,5 M, EM LOCAL COM NÍVEL ALTO DE INTERFERÊNCIA. AF_06/2016</v>
          </cell>
          <cell r="F321" t="str">
            <v>M2</v>
          </cell>
          <cell r="G321">
            <v>24</v>
          </cell>
          <cell r="H321">
            <v>15.95</v>
          </cell>
          <cell r="I321">
            <v>382.79999999999995</v>
          </cell>
        </row>
        <row r="322">
          <cell r="B322" t="str">
            <v>COMPOSIÇÃO</v>
          </cell>
          <cell r="C322" t="str">
            <v>SINAPI</v>
          </cell>
          <cell r="D322">
            <v>95241</v>
          </cell>
          <cell r="E322" t="str">
            <v>LASTRO DE CONCRETO MAGRO, APLICADO EM PISOS OU RADIERS, ESPESSURA DE 5 CM. AF_07_2016</v>
          </cell>
          <cell r="F322" t="str">
            <v>M2</v>
          </cell>
          <cell r="G322">
            <v>8</v>
          </cell>
          <cell r="H322">
            <v>19.12</v>
          </cell>
          <cell r="I322">
            <v>152.96</v>
          </cell>
        </row>
        <row r="323">
          <cell r="B323" t="str">
            <v>COMPOSICAO</v>
          </cell>
          <cell r="C323" t="str">
            <v>SINAPI</v>
          </cell>
          <cell r="D323">
            <v>96542</v>
          </cell>
          <cell r="E323" t="str">
            <v>FABRICAÇÃO, MONTAGEM E DESMONTAGEM DE FÔRMA PARA VIGA BALDRAME, EM CHAPA DE MADEIRA COMPENSADA RESINADA, E=17 MM, 4 UTILIZAÇÕES. AF_06/2017</v>
          </cell>
          <cell r="F323" t="str">
            <v>M2</v>
          </cell>
          <cell r="G323">
            <v>67.199999999999989</v>
          </cell>
          <cell r="H323">
            <v>55.37</v>
          </cell>
          <cell r="I323">
            <v>3720.8639999999991</v>
          </cell>
        </row>
        <row r="324">
          <cell r="B324" t="str">
            <v>COMPOSICAO</v>
          </cell>
          <cell r="C324" t="str">
            <v>SINAPI</v>
          </cell>
          <cell r="D324">
            <v>96546</v>
          </cell>
          <cell r="E324" t="str">
            <v>ARMAÇÃO DE BLOCO, VIGA BALDRAME OU SAPATA UTILIZANDO AÇO CA-50 DE 10 MM - MONTAGEM. AF_06/2017</v>
          </cell>
          <cell r="F324" t="str">
            <v>KG</v>
          </cell>
          <cell r="G324">
            <v>302.39999999999998</v>
          </cell>
          <cell r="H324">
            <v>7.13</v>
          </cell>
          <cell r="I324">
            <v>2156.1119999999996</v>
          </cell>
        </row>
        <row r="325">
          <cell r="B325" t="str">
            <v>COMPOSIÇÃO</v>
          </cell>
          <cell r="C325" t="str">
            <v>SINAPI</v>
          </cell>
          <cell r="D325">
            <v>94965</v>
          </cell>
          <cell r="E325" t="str">
            <v>CONCRETO FCK = 25MPA, TRAÇO 1:2,3:2,7 (CIMENTO/ AREIA MÉDIA/ BRITA 1)  - PREPARO MECÂNICO COM BETONEIRA 400 L. AF_07/2016</v>
          </cell>
          <cell r="F325" t="str">
            <v>M3</v>
          </cell>
          <cell r="G325">
            <v>5.0399999999999991</v>
          </cell>
          <cell r="H325">
            <v>304.95</v>
          </cell>
          <cell r="I325">
            <v>1536.9479999999996</v>
          </cell>
        </row>
        <row r="326">
          <cell r="B326" t="str">
            <v>COMPOSIÇÃO</v>
          </cell>
          <cell r="C326" t="str">
            <v>SINAPI</v>
          </cell>
          <cell r="D326" t="str">
            <v>74157/4</v>
          </cell>
          <cell r="E326" t="str">
            <v>LANCAMENTO/APLICACAO MANUAL DE CONCRETO EM FUNDACOES</v>
          </cell>
          <cell r="F326" t="str">
            <v>M3</v>
          </cell>
          <cell r="G326">
            <v>5.0399999999999991</v>
          </cell>
          <cell r="H326">
            <v>92.28</v>
          </cell>
          <cell r="I326">
            <v>465.0911999999999</v>
          </cell>
        </row>
        <row r="327">
          <cell r="B327" t="str">
            <v>COMPOSICAO</v>
          </cell>
          <cell r="C327" t="str">
            <v>SINAPI</v>
          </cell>
          <cell r="D327">
            <v>87879</v>
          </cell>
          <cell r="E327" t="str">
            <v>CHAPISCO APLICADO EM ALVENARIAS E ESTRUTURAS DE CONCRETO INTERNAS, COM COLHER DE PEDREIRO.  ARGAMASSA TRAÇO 1:3 COM PREPARO EM BETONEIRA 400L. AF_06/2014</v>
          </cell>
          <cell r="F327" t="str">
            <v>M2</v>
          </cell>
          <cell r="G327">
            <v>33.599999999999994</v>
          </cell>
          <cell r="H327">
            <v>2.65</v>
          </cell>
          <cell r="I327">
            <v>89.039999999999978</v>
          </cell>
        </row>
        <row r="328">
          <cell r="B328" t="str">
            <v>COMPOSICAO</v>
          </cell>
          <cell r="C328" t="str">
            <v>SINAPI</v>
          </cell>
          <cell r="D328">
            <v>87547</v>
          </cell>
          <cell r="E328" t="str">
            <v>MASSA ÚNICA, PARA RECEBIMENTO DE PINTURA, EM ARGAMASSA TRAÇO 1:2:8, PREPARO MECÂNICO COM BETONEIRA 400L, APLICADA MANUALMENTE EM FACES INTERNAS DE PAREDES, ESPESSURA DE 10MM, COM EXECUÇÃO DE TALISCAS. AF_06/2014</v>
          </cell>
          <cell r="F328" t="str">
            <v>M2</v>
          </cell>
          <cell r="G328">
            <v>33.599999999999994</v>
          </cell>
          <cell r="H328">
            <v>15.34</v>
          </cell>
          <cell r="I328">
            <v>515.42399999999986</v>
          </cell>
        </row>
        <row r="329">
          <cell r="B329" t="str">
            <v>COMPOSICAO</v>
          </cell>
          <cell r="C329" t="str">
            <v>SINAPI</v>
          </cell>
          <cell r="D329" t="str">
            <v>74106/1</v>
          </cell>
          <cell r="E329" t="str">
            <v>IMPERMEABILIZACAO DE ESTRUTURAS ENTERRADAS, COM TINTA ASFALTICA, DUAS DEMAOS.</v>
          </cell>
          <cell r="F329" t="str">
            <v>M2</v>
          </cell>
          <cell r="G329">
            <v>41.599999999999994</v>
          </cell>
          <cell r="H329">
            <v>8.2899999999999991</v>
          </cell>
          <cell r="I329">
            <v>344.86399999999992</v>
          </cell>
        </row>
        <row r="330">
          <cell r="B330" t="str">
            <v>COMPOSICAO</v>
          </cell>
          <cell r="C330" t="str">
            <v>SINAPI</v>
          </cell>
          <cell r="D330">
            <v>92267</v>
          </cell>
          <cell r="E330" t="str">
            <v>FABRICAÇÃO DE FÔRMA PARA LAJES, EM CHAPA DE MADEIRA COMPENSADA RESINADA, E = 17 MM. AF_12/2015</v>
          </cell>
          <cell r="F330" t="str">
            <v>M2</v>
          </cell>
          <cell r="G330">
            <v>8</v>
          </cell>
          <cell r="H330">
            <v>26.44</v>
          </cell>
          <cell r="I330">
            <v>211.52</v>
          </cell>
        </row>
        <row r="331">
          <cell r="B331" t="str">
            <v>COMPOSICAO</v>
          </cell>
          <cell r="C331" t="str">
            <v>SINAPI</v>
          </cell>
          <cell r="D331">
            <v>94998</v>
          </cell>
          <cell r="E331" t="str">
            <v>EXECUÇÃO DE PASSEIO (CALÇADA) OU PISO DE CONCRETO COM CONCRETO MOLDADO IN LOCO, FEITO EM OBRA, ACABAMENTO CONVENCIONAL, ESPESSURA 12 CM, ARMADO. AF_07/2016</v>
          </cell>
          <cell r="F331" t="str">
            <v>M2</v>
          </cell>
          <cell r="G331">
            <v>8</v>
          </cell>
          <cell r="H331">
            <v>81.709999999999994</v>
          </cell>
          <cell r="I331">
            <v>653.67999999999995</v>
          </cell>
        </row>
        <row r="332">
          <cell r="B332" t="str">
            <v>COMPOSICAO</v>
          </cell>
          <cell r="C332" t="str">
            <v>SINAPI</v>
          </cell>
          <cell r="D332" t="str">
            <v>73964/6</v>
          </cell>
          <cell r="E332" t="e">
            <v>#N/A</v>
          </cell>
          <cell r="F332" t="e">
            <v>#N/A</v>
          </cell>
          <cell r="G332">
            <v>9.4375000000000036</v>
          </cell>
          <cell r="H332" t="e">
            <v>#N/A</v>
          </cell>
          <cell r="I332" t="e">
            <v>#N/A</v>
          </cell>
        </row>
        <row r="333">
          <cell r="B333" t="str">
            <v>COMPOSIÇÃO</v>
          </cell>
          <cell r="C333" t="str">
            <v>SINAPI</v>
          </cell>
          <cell r="D333">
            <v>83627</v>
          </cell>
          <cell r="E333" t="str">
            <v>TAMPAO FOFO ARTICULADO, CLASSE B125 CARGA MAX 12,5 T, REDONDO TAMPA 600 MM, REDE PLUVIAL/ESGOTO, P = CHAMINE CX AREIA / POCO VISITA ASSENTADO COM ARG CIM/AREIA 1:4, FORNECIMENTO E ASSENTAMENTO</v>
          </cell>
          <cell r="F333" t="str">
            <v>UN</v>
          </cell>
          <cell r="G333">
            <v>1</v>
          </cell>
          <cell r="H333">
            <v>388.99</v>
          </cell>
          <cell r="I333">
            <v>388.99</v>
          </cell>
        </row>
        <row r="334">
          <cell r="B334" t="str">
            <v>COMPOSICAO</v>
          </cell>
          <cell r="C334" t="str">
            <v>SINAPI</v>
          </cell>
          <cell r="D334">
            <v>72897</v>
          </cell>
          <cell r="E334" t="str">
            <v>CARGA MANUAL DE ENTULHO EM CAMINHAO BASCULANTE 6 M3</v>
          </cell>
          <cell r="F334" t="str">
            <v>M3</v>
          </cell>
          <cell r="G334">
            <v>41.388750000000002</v>
          </cell>
          <cell r="H334">
            <v>16.739999999999998</v>
          </cell>
          <cell r="I334">
            <v>692.84767499999998</v>
          </cell>
        </row>
        <row r="335">
          <cell r="B335" t="str">
            <v>COMPOSICAO</v>
          </cell>
          <cell r="C335" t="str">
            <v>SINAPI</v>
          </cell>
          <cell r="D335">
            <v>95302</v>
          </cell>
          <cell r="E335" t="str">
            <v>TRANSPORTE COM CAMINHÃO BASCULANTE 6 M3 EM RODOVIA PAVIMENTADA ( PARA DISTÂNCIAS SUPERIORES A 4 KM)</v>
          </cell>
          <cell r="F335" t="str">
            <v>M3XKM</v>
          </cell>
          <cell r="G335">
            <v>413.88750000000005</v>
          </cell>
          <cell r="H335">
            <v>1.4</v>
          </cell>
          <cell r="I335">
            <v>579.4425</v>
          </cell>
        </row>
        <row r="336">
          <cell r="B336">
            <v>0</v>
          </cell>
          <cell r="C336">
            <v>0</v>
          </cell>
          <cell r="D336">
            <v>0</v>
          </cell>
          <cell r="E336">
            <v>0</v>
          </cell>
          <cell r="F336">
            <v>0</v>
          </cell>
          <cell r="G336">
            <v>0</v>
          </cell>
          <cell r="H336">
            <v>0</v>
          </cell>
          <cell r="I336">
            <v>0</v>
          </cell>
        </row>
        <row r="337">
          <cell r="B337" t="str">
            <v>CP-SAN-07</v>
          </cell>
          <cell r="C337">
            <v>0</v>
          </cell>
          <cell r="D337">
            <v>0</v>
          </cell>
          <cell r="E337" t="str">
            <v>FILTRO ANAEROBIO ALTURA DO LEITO: 1,2M; LARGURA: 4,2; TAMPA DE CONCRETO, ALTURA DO VÃO LIVRE: 0,30 M</v>
          </cell>
          <cell r="F337" t="str">
            <v>UNI</v>
          </cell>
          <cell r="G337">
            <v>1</v>
          </cell>
          <cell r="H337">
            <v>0</v>
          </cell>
          <cell r="I337">
            <v>13414.169406000001</v>
          </cell>
        </row>
        <row r="338">
          <cell r="B338" t="str">
            <v>COMPOSIÇÃO</v>
          </cell>
          <cell r="C338" t="str">
            <v>SINAPI</v>
          </cell>
          <cell r="D338">
            <v>96521</v>
          </cell>
          <cell r="E338" t="str">
            <v>ESCAVAÇÃO MECANIZADA PARA BLOCO DE COROAMENTO OU SAPATA, COM PREVISÃO DE FÔRMA, COM RETROESCAVADEIRA. AF_06/2017</v>
          </cell>
          <cell r="F338" t="str">
            <v>M3</v>
          </cell>
          <cell r="G338">
            <v>29.988</v>
          </cell>
          <cell r="H338">
            <v>29.1</v>
          </cell>
          <cell r="I338">
            <v>872.6508</v>
          </cell>
        </row>
        <row r="339">
          <cell r="B339" t="str">
            <v>COMPOSICAO</v>
          </cell>
          <cell r="C339" t="str">
            <v>SINAPI</v>
          </cell>
          <cell r="D339">
            <v>96542</v>
          </cell>
          <cell r="E339" t="str">
            <v>FABRICAÇÃO, MONTAGEM E DESMONTAGEM DE FÔRMA PARA VIGA BALDRAME, EM CHAPA DE MADEIRA COMPENSADA RESINADA, E=17 MM, 4 UTILIZAÇÕES. AF_06/2017</v>
          </cell>
          <cell r="F339" t="str">
            <v>M2</v>
          </cell>
          <cell r="G339">
            <v>44.1</v>
          </cell>
          <cell r="H339">
            <v>55.37</v>
          </cell>
          <cell r="I339">
            <v>2441.817</v>
          </cell>
        </row>
        <row r="340">
          <cell r="B340" t="str">
            <v>COMPOSICAO</v>
          </cell>
          <cell r="C340" t="str">
            <v>SINAPI</v>
          </cell>
          <cell r="D340">
            <v>96546</v>
          </cell>
          <cell r="E340" t="str">
            <v>ARMAÇÃO DE BLOCO, VIGA BALDRAME OU SAPATA UTILIZANDO AÇO CA-50 DE 10 MM - MONTAGEM. AF_06/2017</v>
          </cell>
          <cell r="F340" t="str">
            <v>KG</v>
          </cell>
          <cell r="G340">
            <v>283.5</v>
          </cell>
          <cell r="H340">
            <v>7.13</v>
          </cell>
          <cell r="I340">
            <v>2021.355</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4.7249999999999996</v>
          </cell>
          <cell r="H341">
            <v>304.95</v>
          </cell>
          <cell r="I341">
            <v>1440.8887499999998</v>
          </cell>
        </row>
        <row r="342">
          <cell r="B342" t="str">
            <v>COMPOSIÇÃO</v>
          </cell>
          <cell r="C342" t="str">
            <v>SINAPI</v>
          </cell>
          <cell r="D342" t="str">
            <v>74157/4</v>
          </cell>
          <cell r="E342" t="str">
            <v>LANCAMENTO/APLICACAO MANUAL DE CONCRETO EM FUNDACOES</v>
          </cell>
          <cell r="F342" t="str">
            <v>M3</v>
          </cell>
          <cell r="G342">
            <v>4.7249999999999996</v>
          </cell>
          <cell r="H342">
            <v>92.28</v>
          </cell>
          <cell r="I342">
            <v>436.02299999999997</v>
          </cell>
        </row>
        <row r="343">
          <cell r="B343" t="str">
            <v>COMPOSIÇÃO</v>
          </cell>
          <cell r="C343" t="str">
            <v>SINAPI</v>
          </cell>
          <cell r="D343">
            <v>92267</v>
          </cell>
          <cell r="E343" t="str">
            <v>FABRICAÇÃO DE FÔRMA PARA LAJES, EM CHAPA DE MADEIRA COMPENSADA RESINADA, E = 17 MM. AF_12/2015</v>
          </cell>
          <cell r="F343" t="str">
            <v>M2</v>
          </cell>
          <cell r="G343">
            <v>17.64</v>
          </cell>
          <cell r="H343">
            <v>26.44</v>
          </cell>
          <cell r="I343">
            <v>466.40160000000003</v>
          </cell>
        </row>
        <row r="344">
          <cell r="B344" t="str">
            <v>COMPOSICAO</v>
          </cell>
          <cell r="C344" t="str">
            <v>SINAPI</v>
          </cell>
          <cell r="D344">
            <v>94998</v>
          </cell>
          <cell r="E344" t="str">
            <v>EXECUÇÃO DE PASSEIO (CALÇADA) OU PISO DE CONCRETO COM CONCRETO MOLDADO IN LOCO, FEITO EM OBRA, ACABAMENTO CONVENCIONAL, ESPESSURA 12 CM, ARMADO. AF_07/2016</v>
          </cell>
          <cell r="F344" t="str">
            <v>M2</v>
          </cell>
          <cell r="G344">
            <v>17.64</v>
          </cell>
          <cell r="H344">
            <v>81.709999999999994</v>
          </cell>
          <cell r="I344">
            <v>1441.3643999999999</v>
          </cell>
        </row>
        <row r="345">
          <cell r="B345" t="str">
            <v>COMPOSICAO</v>
          </cell>
          <cell r="C345" t="str">
            <v>SINAPI</v>
          </cell>
          <cell r="D345">
            <v>72897</v>
          </cell>
          <cell r="E345" t="str">
            <v>CARGA MANUAL DE ENTULHO EM CAMINHAO BASCULANTE 6 M3</v>
          </cell>
          <cell r="F345" t="str">
            <v>M3</v>
          </cell>
          <cell r="G345">
            <v>38.984400000000001</v>
          </cell>
          <cell r="H345">
            <v>16.739999999999998</v>
          </cell>
          <cell r="I345">
            <v>652.59885599999996</v>
          </cell>
        </row>
        <row r="346">
          <cell r="B346" t="str">
            <v>COMPOSICAO</v>
          </cell>
          <cell r="C346" t="str">
            <v>SINAPI</v>
          </cell>
          <cell r="D346">
            <v>95302</v>
          </cell>
          <cell r="E346" t="str">
            <v>TRANSPORTE COM CAMINHÃO BASCULANTE 6 M3 EM RODOVIA PAVIMENTADA ( PARA DISTÂNCIAS SUPERIORES A 4 KM)</v>
          </cell>
          <cell r="F346" t="str">
            <v>M3XKM</v>
          </cell>
          <cell r="G346">
            <v>389.84399999999999</v>
          </cell>
          <cell r="H346">
            <v>1.4</v>
          </cell>
          <cell r="I346">
            <v>545.78159999999991</v>
          </cell>
        </row>
        <row r="347">
          <cell r="B347" t="str">
            <v>COMPOSIÇÃO</v>
          </cell>
          <cell r="C347" t="str">
            <v>SINAPI</v>
          </cell>
          <cell r="D347">
            <v>83627</v>
          </cell>
          <cell r="E347" t="str">
            <v>TAMPAO FOFO ARTICULADO, CLASSE B125 CARGA MAX 12,5 T, REDONDO TAMPA 600 MM, REDE PLUVIAL/ESGOTO, P = CHAMINE CX AREIA / POCO VISITA ASSENTADO COM ARG CIM/AREIA 1:4, FORNECIMENTO E ASSENTAMENTO</v>
          </cell>
          <cell r="F347" t="str">
            <v>UN</v>
          </cell>
          <cell r="G347">
            <v>3</v>
          </cell>
          <cell r="H347">
            <v>388.99</v>
          </cell>
          <cell r="I347">
            <v>1166.97</v>
          </cell>
        </row>
        <row r="348">
          <cell r="B348" t="str">
            <v xml:space="preserve">INSUMO </v>
          </cell>
          <cell r="C348" t="str">
            <v>SINAPI</v>
          </cell>
          <cell r="D348">
            <v>38052</v>
          </cell>
          <cell r="E348" t="str">
            <v>TUBO DRENO, CORRUGADO, ESPIRALADO, FLEXIVEL, PERFURADO, EM POLIETILENO DE ALTA DENSIDADE (PEAD), DN 100 MM, (4") PARA DRENAGEM - EM ROLO (NORMA DNIT 093/2006 - E.M)</v>
          </cell>
          <cell r="F348" t="str">
            <v xml:space="preserve">M     </v>
          </cell>
          <cell r="G348">
            <v>16.8</v>
          </cell>
          <cell r="H348">
            <v>4.2</v>
          </cell>
          <cell r="I348">
            <v>70.56</v>
          </cell>
        </row>
        <row r="349">
          <cell r="B349" t="str">
            <v>COMPOSIÇÃO</v>
          </cell>
          <cell r="C349" t="str">
            <v>SINAPI</v>
          </cell>
          <cell r="D349">
            <v>6514</v>
          </cell>
          <cell r="E349" t="str">
            <v>FORNECIMENTO E LANCAMENTO DE BRITA N. 4</v>
          </cell>
          <cell r="F349" t="str">
            <v>M3</v>
          </cell>
          <cell r="G349">
            <v>21.167999999999999</v>
          </cell>
          <cell r="H349">
            <v>85.05</v>
          </cell>
          <cell r="I349">
            <v>1800.3383999999999</v>
          </cell>
        </row>
        <row r="350">
          <cell r="B350" t="str">
            <v xml:space="preserve">INSUMO </v>
          </cell>
          <cell r="C350" t="str">
            <v>SINAPI</v>
          </cell>
          <cell r="D350">
            <v>9840</v>
          </cell>
          <cell r="E350" t="str">
            <v>TUBO PVC, PBV, SERIE R, DN 150 MM, PARA ESGOTO OU AGUAS PLUVIAIS PREDIAL (NBR 5688)</v>
          </cell>
          <cell r="F350" t="str">
            <v xml:space="preserve">M     </v>
          </cell>
          <cell r="G350">
            <v>2</v>
          </cell>
          <cell r="H350">
            <v>28.71</v>
          </cell>
          <cell r="I350">
            <v>57.42</v>
          </cell>
        </row>
        <row r="351">
          <cell r="B351">
            <v>0</v>
          </cell>
          <cell r="C351">
            <v>0</v>
          </cell>
          <cell r="D351">
            <v>0</v>
          </cell>
          <cell r="E351">
            <v>0</v>
          </cell>
          <cell r="F351">
            <v>0</v>
          </cell>
          <cell r="G351">
            <v>0</v>
          </cell>
          <cell r="H351">
            <v>0</v>
          </cell>
          <cell r="I351">
            <v>0</v>
          </cell>
        </row>
        <row r="352">
          <cell r="B352" t="str">
            <v>CP-SAN-08</v>
          </cell>
          <cell r="C352">
            <v>0</v>
          </cell>
          <cell r="D352">
            <v>0</v>
          </cell>
          <cell r="E352" t="str">
            <v>SUMIDOURO DE PAREDES DE CONCRETO ARMADO COM FUROS DE DIÂMETRO 20MM EXECUTADOS COM TUBOS EM PVC: DIAMETRO DO SUMIDOURO: 4,00 M; ALTURA DO SUMIDOURO: 2,5M; ALTURA DA CAMDA DE BRITA: 0,30M; INCLUSO TAMPA DE CONCRETO COM TAMPÃO DE VISITA E VIGA DE APOIO PARA LAJE</v>
          </cell>
          <cell r="F352" t="str">
            <v>UNI</v>
          </cell>
          <cell r="G352">
            <v>1</v>
          </cell>
          <cell r="H352">
            <v>0</v>
          </cell>
          <cell r="I352">
            <v>13533.997659999999</v>
          </cell>
        </row>
        <row r="353">
          <cell r="B353" t="str">
            <v>COMPOSIÇÃO</v>
          </cell>
          <cell r="C353" t="str">
            <v>SINAPI</v>
          </cell>
          <cell r="D353">
            <v>96521</v>
          </cell>
          <cell r="E353" t="str">
            <v>ESCAVAÇÃO MECANIZADA PARA BLOCO DE COROAMENTO OU SAPATA, COM PREVISÃO DE FÔRMA, COM RETROESCAVADEIRA. AF_06/2017</v>
          </cell>
          <cell r="F353" t="str">
            <v>M3</v>
          </cell>
          <cell r="G353">
            <v>31.400000000000002</v>
          </cell>
          <cell r="H353">
            <v>29.1</v>
          </cell>
          <cell r="I353">
            <v>913.74000000000012</v>
          </cell>
        </row>
        <row r="354">
          <cell r="B354" t="str">
            <v>COMPOSIÇÃO</v>
          </cell>
          <cell r="C354" t="str">
            <v>SINAPI</v>
          </cell>
          <cell r="D354">
            <v>94040</v>
          </cell>
          <cell r="E354" t="str">
            <v>ESCORAMENTO DE VALA, TIPO PONTALETEAMENTO, COM PROFUNDIDADE DE 1,5 A 3,0 M, LARGURA MAIOR OU IGUAL A 1,5 M E MENOR QUE 2,5 M, EM LOCAL COM NÍVEL ALTO DE INTERFERÊNCIA. AF_06/2016</v>
          </cell>
          <cell r="F354" t="str">
            <v>M2</v>
          </cell>
          <cell r="G354">
            <v>25.12</v>
          </cell>
          <cell r="H354">
            <v>15.95</v>
          </cell>
          <cell r="I354">
            <v>400.66399999999999</v>
          </cell>
        </row>
        <row r="355">
          <cell r="B355" t="str">
            <v>COMPOSIÇÃO</v>
          </cell>
          <cell r="C355" t="str">
            <v>SINAPI</v>
          </cell>
          <cell r="D355" t="str">
            <v>73902/1</v>
          </cell>
          <cell r="E355" t="str">
            <v>CAMADA DRENANTE COM BRITA NUM 3</v>
          </cell>
          <cell r="F355" t="str">
            <v>M3</v>
          </cell>
          <cell r="G355">
            <v>3.7679999999999998</v>
          </cell>
          <cell r="H355">
            <v>89.82</v>
          </cell>
          <cell r="I355">
            <v>338.44175999999993</v>
          </cell>
        </row>
        <row r="356">
          <cell r="B356" t="str">
            <v>COMPOSICAO</v>
          </cell>
          <cell r="C356" t="str">
            <v>SINAPI</v>
          </cell>
          <cell r="D356">
            <v>96258</v>
          </cell>
          <cell r="E356" t="str">
            <v>MONTAGEM E DESMONTAGEM DE FÔRMA DE PILARES CIRCULARES, COM ÁREA MÉDIA DAS SEÇÕES MAIOR QUE 0,28 M², PÉ-DIREITO SIMPLES, EM MADEIRA, 2 UTILIZAÇÕES. AF_06/2017</v>
          </cell>
          <cell r="F356" t="str">
            <v>M2</v>
          </cell>
          <cell r="G356">
            <v>35.200000000000003</v>
          </cell>
          <cell r="H356">
            <v>101.89</v>
          </cell>
          <cell r="I356">
            <v>3586.5280000000002</v>
          </cell>
        </row>
        <row r="357">
          <cell r="B357" t="str">
            <v>COMPOSICAO</v>
          </cell>
          <cell r="C357" t="str">
            <v>SINAPI</v>
          </cell>
          <cell r="D357">
            <v>95584</v>
          </cell>
          <cell r="E357" t="str">
            <v>MONTAGEM DE ARMADURA TRANSVERSAL DE ESTACAS DE SEÇÃO CIRCULAR, DIÂMETRO = 6,3 MM. AF_11/2016</v>
          </cell>
          <cell r="F357" t="str">
            <v>KG</v>
          </cell>
          <cell r="G357">
            <v>293.39999999999998</v>
          </cell>
          <cell r="H357">
            <v>8.2200000000000006</v>
          </cell>
          <cell r="I357">
            <v>2411.748</v>
          </cell>
        </row>
        <row r="358">
          <cell r="B358" t="str">
            <v>COMPOSIÇÃO</v>
          </cell>
          <cell r="C358" t="str">
            <v>SINAPI</v>
          </cell>
          <cell r="D358">
            <v>94965</v>
          </cell>
          <cell r="E358" t="str">
            <v>CONCRETO FCK = 25MPA, TRAÇO 1:2,3:2,7 (CIMENTO/ AREIA MÉDIA/ BRITA 1)  - PREPARO MECÂNICO COM BETONEIRA 400 L. AF_07/2016</v>
          </cell>
          <cell r="F358" t="str">
            <v>M3</v>
          </cell>
          <cell r="G358">
            <v>4.8899999999999997</v>
          </cell>
          <cell r="H358">
            <v>304.95</v>
          </cell>
          <cell r="I358">
            <v>1491.2054999999998</v>
          </cell>
        </row>
        <row r="359">
          <cell r="B359" t="str">
            <v>COMPOSIÇÃO</v>
          </cell>
          <cell r="C359" t="str">
            <v>SINAPI</v>
          </cell>
          <cell r="D359" t="str">
            <v>74157/4</v>
          </cell>
          <cell r="E359" t="str">
            <v>LANCAMENTO/APLICACAO MANUAL DE CONCRETO EM FUNDACOES</v>
          </cell>
          <cell r="F359" t="str">
            <v>M3</v>
          </cell>
          <cell r="G359">
            <v>4.8899999999999997</v>
          </cell>
          <cell r="H359">
            <v>92.28</v>
          </cell>
          <cell r="I359">
            <v>451.24919999999997</v>
          </cell>
        </row>
        <row r="360">
          <cell r="B360" t="str">
            <v>COMPOSIÇÃO</v>
          </cell>
          <cell r="C360" t="str">
            <v>SINAPI</v>
          </cell>
          <cell r="D360">
            <v>92267</v>
          </cell>
          <cell r="E360" t="str">
            <v>FABRICAÇÃO DE FÔRMA PARA LAJES, EM CHAPA DE MADEIRA COMPENSADA RESINADA, E = 17 MM. AF_12/2015</v>
          </cell>
          <cell r="F360" t="str">
            <v>M2</v>
          </cell>
          <cell r="G360">
            <v>12.56</v>
          </cell>
          <cell r="H360">
            <v>26.44</v>
          </cell>
          <cell r="I360">
            <v>332.08640000000003</v>
          </cell>
        </row>
        <row r="361">
          <cell r="B361" t="str">
            <v>COMPOSICAO</v>
          </cell>
          <cell r="C361" t="str">
            <v>SINAPI</v>
          </cell>
          <cell r="D361">
            <v>94998</v>
          </cell>
          <cell r="E361" t="str">
            <v>EXECUÇÃO DE PASSEIO (CALÇADA) OU PISO DE CONCRETO COM CONCRETO MOLDADO IN LOCO, FEITO EM OBRA, ACABAMENTO CONVENCIONAL, ESPESSURA 12 CM, ARMADO. AF_07/2016</v>
          </cell>
          <cell r="F361" t="str">
            <v>M2</v>
          </cell>
          <cell r="G361">
            <v>12.56</v>
          </cell>
          <cell r="H361">
            <v>81.709999999999994</v>
          </cell>
          <cell r="I361">
            <v>1026.2775999999999</v>
          </cell>
        </row>
        <row r="362">
          <cell r="B362" t="str">
            <v>COMPOSICAO</v>
          </cell>
          <cell r="C362" t="str">
            <v>SINAPI</v>
          </cell>
          <cell r="D362">
            <v>72897</v>
          </cell>
          <cell r="E362" t="str">
            <v>CARGA MANUAL DE ENTULHO EM CAMINHAO BASCULANTE 6 M3</v>
          </cell>
          <cell r="F362" t="str">
            <v>M3</v>
          </cell>
          <cell r="G362">
            <v>40.820000000000007</v>
          </cell>
          <cell r="H362">
            <v>16.739999999999998</v>
          </cell>
          <cell r="I362">
            <v>683.32680000000005</v>
          </cell>
        </row>
        <row r="363">
          <cell r="B363" t="str">
            <v>COMPOSICAO</v>
          </cell>
          <cell r="C363" t="str">
            <v>SINAPI</v>
          </cell>
          <cell r="D363">
            <v>95302</v>
          </cell>
          <cell r="E363" t="str">
            <v>TRANSPORTE COM CAMINHÃO BASCULANTE 6 M3 EM RODOVIA PAVIMENTADA ( PARA DISTÂNCIAS SUPERIORES A 4 KM)</v>
          </cell>
          <cell r="F363" t="str">
            <v>M3XKM</v>
          </cell>
          <cell r="G363">
            <v>408.20000000000005</v>
          </cell>
          <cell r="H363">
            <v>1.4</v>
          </cell>
          <cell r="I363">
            <v>571.48</v>
          </cell>
        </row>
        <row r="364">
          <cell r="B364">
            <v>0</v>
          </cell>
          <cell r="C364" t="str">
            <v>PROPRIA</v>
          </cell>
          <cell r="D364">
            <v>0</v>
          </cell>
          <cell r="E364">
            <v>0</v>
          </cell>
          <cell r="F364">
            <v>0</v>
          </cell>
          <cell r="G364">
            <v>35.200000000000003</v>
          </cell>
          <cell r="H364">
            <v>20</v>
          </cell>
          <cell r="I364">
            <v>704</v>
          </cell>
        </row>
        <row r="365">
          <cell r="B365" t="str">
            <v>INSUMO</v>
          </cell>
          <cell r="C365" t="str">
            <v>SINAPI</v>
          </cell>
          <cell r="D365">
            <v>9867</v>
          </cell>
          <cell r="E365" t="str">
            <v>TUBO PVC, SOLDAVEL, DN 20 MM, AGUA FRIA (NBR-5648)</v>
          </cell>
          <cell r="F365" t="str">
            <v xml:space="preserve">M     </v>
          </cell>
          <cell r="G365">
            <v>89.76</v>
          </cell>
          <cell r="H365">
            <v>2.29</v>
          </cell>
          <cell r="I365">
            <v>205.55040000000002</v>
          </cell>
        </row>
        <row r="366">
          <cell r="B366" t="str">
            <v>COMPOSIÇÃO</v>
          </cell>
          <cell r="C366" t="str">
            <v>SINAPI</v>
          </cell>
          <cell r="D366">
            <v>83627</v>
          </cell>
          <cell r="E366" t="str">
            <v>TAMPAO FOFO ARTICULADO, CLASSE B125 CARGA MAX 12,5 T, REDONDO TAMPA 600 MM, REDE PLUVIAL/ESGOTO, P = CHAMINE CX AREIA / POCO VISITA ASSENTADO COM ARG CIM/AREIA 1:4, FORNECIMENTO E ASSENTAMENTO</v>
          </cell>
          <cell r="F366" t="str">
            <v>UN</v>
          </cell>
          <cell r="G366">
            <v>1</v>
          </cell>
          <cell r="H366">
            <v>388.99</v>
          </cell>
          <cell r="I366">
            <v>388.99</v>
          </cell>
        </row>
        <row r="367">
          <cell r="B367" t="str">
            <v>COMPOSIÇÃO</v>
          </cell>
          <cell r="C367" t="str">
            <v>SINAPI</v>
          </cell>
          <cell r="D367">
            <v>9840</v>
          </cell>
          <cell r="E367" t="str">
            <v>TUBO PVC, PBV, SERIE R, DN 150 MM, PARA ESGOTO OU AGUAS PLUVIAIS PREDIAL (NBR 5688)</v>
          </cell>
          <cell r="F367" t="str">
            <v xml:space="preserve">M     </v>
          </cell>
          <cell r="G367">
            <v>1</v>
          </cell>
          <cell r="H367">
            <v>28.71</v>
          </cell>
          <cell r="I367">
            <v>28.71</v>
          </cell>
        </row>
        <row r="368">
          <cell r="B368">
            <v>0</v>
          </cell>
          <cell r="C368">
            <v>0</v>
          </cell>
          <cell r="D368">
            <v>0</v>
          </cell>
          <cell r="E368">
            <v>0</v>
          </cell>
          <cell r="F368">
            <v>0</v>
          </cell>
          <cell r="G368">
            <v>0</v>
          </cell>
          <cell r="H368">
            <v>0</v>
          </cell>
          <cell r="I368">
            <v>0</v>
          </cell>
        </row>
        <row r="369">
          <cell r="B369" t="str">
            <v xml:space="preserve">INSTALAÇÕES DE GÁS </v>
          </cell>
          <cell r="C369">
            <v>0</v>
          </cell>
          <cell r="D369">
            <v>0</v>
          </cell>
          <cell r="E369">
            <v>0</v>
          </cell>
          <cell r="F369">
            <v>0</v>
          </cell>
          <cell r="G369">
            <v>0</v>
          </cell>
          <cell r="H369">
            <v>0</v>
          </cell>
          <cell r="I369">
            <v>0</v>
          </cell>
        </row>
        <row r="370">
          <cell r="B370">
            <v>0</v>
          </cell>
          <cell r="C370">
            <v>0</v>
          </cell>
          <cell r="D370">
            <v>0</v>
          </cell>
          <cell r="E370">
            <v>0</v>
          </cell>
          <cell r="F370">
            <v>0</v>
          </cell>
          <cell r="G370">
            <v>0</v>
          </cell>
          <cell r="H370">
            <v>0</v>
          </cell>
          <cell r="I370">
            <v>0</v>
          </cell>
        </row>
        <row r="371">
          <cell r="B371">
            <v>0</v>
          </cell>
          <cell r="C371">
            <v>0</v>
          </cell>
          <cell r="D371">
            <v>0</v>
          </cell>
          <cell r="E371">
            <v>0</v>
          </cell>
          <cell r="F371">
            <v>0</v>
          </cell>
          <cell r="G371">
            <v>0</v>
          </cell>
          <cell r="H371">
            <v>0</v>
          </cell>
          <cell r="I371">
            <v>0</v>
          </cell>
        </row>
        <row r="372">
          <cell r="B372" t="str">
            <v>CP-GAS-01</v>
          </cell>
          <cell r="C372">
            <v>0</v>
          </cell>
          <cell r="D372">
            <v>0</v>
          </cell>
          <cell r="E372" t="str">
            <v>FORNECIMENTO E INSTALAÇÃO DE CASA DE GÁS MODELO PADRÃO DE 2,00X1,00</v>
          </cell>
          <cell r="F372" t="str">
            <v>UNI</v>
          </cell>
          <cell r="G372">
            <v>1</v>
          </cell>
          <cell r="H372">
            <v>0</v>
          </cell>
          <cell r="I372" t="e">
            <v>#N/A</v>
          </cell>
        </row>
        <row r="373">
          <cell r="B373">
            <v>0</v>
          </cell>
          <cell r="C373">
            <v>0</v>
          </cell>
          <cell r="D373">
            <v>0</v>
          </cell>
          <cell r="E373" t="str">
            <v>RADIER</v>
          </cell>
          <cell r="F373">
            <v>0</v>
          </cell>
          <cell r="G373">
            <v>0</v>
          </cell>
          <cell r="H373">
            <v>0</v>
          </cell>
          <cell r="I373">
            <v>0</v>
          </cell>
        </row>
        <row r="374">
          <cell r="B374" t="str">
            <v>COMPOSIÇÃO</v>
          </cell>
          <cell r="C374" t="str">
            <v>SINAPI</v>
          </cell>
          <cell r="D374" t="str">
            <v>74076/1</v>
          </cell>
          <cell r="E374" t="e">
            <v>#N/A</v>
          </cell>
          <cell r="F374" t="e">
            <v>#N/A</v>
          </cell>
          <cell r="G374">
            <v>0.87</v>
          </cell>
          <cell r="H374" t="e">
            <v>#N/A</v>
          </cell>
          <cell r="I374" t="e">
            <v>#N/A</v>
          </cell>
        </row>
        <row r="375">
          <cell r="B375" t="str">
            <v>COMPOSIÇÃO</v>
          </cell>
          <cell r="C375" t="str">
            <v>SINAPI</v>
          </cell>
          <cell r="D375">
            <v>92793</v>
          </cell>
          <cell r="E375" t="str">
            <v>CORTE E DOBRA DE AÇO CA-50, DIÂMETRO DE 8,0 MM, UTILIZADO EM ESTRUTURAS DIVERSAS, EXCETO LAJES. AF_12/2015</v>
          </cell>
          <cell r="F375" t="str">
            <v>KG</v>
          </cell>
          <cell r="G375">
            <v>3</v>
          </cell>
          <cell r="H375">
            <v>5.99</v>
          </cell>
          <cell r="I375">
            <v>17.97</v>
          </cell>
        </row>
        <row r="376">
          <cell r="B376" t="str">
            <v>COMPOSIÇÃO</v>
          </cell>
          <cell r="C376" t="str">
            <v>SINAPI</v>
          </cell>
          <cell r="D376">
            <v>94965</v>
          </cell>
          <cell r="E376" t="str">
            <v>CONCRETO FCK = 25MPA, TRAÇO 1:2,3:2,7 (CIMENTO/ AREIA MÉDIA/ BRITA 1)  - PREPARO MECÂNICO COM BETONEIRA 400 L. AF_07/2016</v>
          </cell>
          <cell r="F376" t="str">
            <v>M3</v>
          </cell>
          <cell r="G376">
            <v>0.3</v>
          </cell>
          <cell r="H376">
            <v>304.95</v>
          </cell>
          <cell r="I376">
            <v>91.484999999999999</v>
          </cell>
        </row>
        <row r="377">
          <cell r="B377" t="str">
            <v>COMPOSIÇÃO</v>
          </cell>
          <cell r="C377" t="str">
            <v>SINAPI</v>
          </cell>
          <cell r="D377" t="str">
            <v>74157/4</v>
          </cell>
          <cell r="E377" t="str">
            <v>LANCAMENTO/APLICACAO MANUAL DE CONCRETO EM FUNDACOES</v>
          </cell>
          <cell r="F377" t="str">
            <v>M3</v>
          </cell>
          <cell r="G377">
            <v>0.3</v>
          </cell>
          <cell r="H377">
            <v>92.28</v>
          </cell>
          <cell r="I377">
            <v>27.684000000000001</v>
          </cell>
        </row>
        <row r="378">
          <cell r="B378" t="str">
            <v>COMPOSIÇÃO</v>
          </cell>
          <cell r="C378" t="str">
            <v>SINAPI</v>
          </cell>
          <cell r="D378">
            <v>40780</v>
          </cell>
          <cell r="E378" t="str">
            <v>REGULARIZAÇÃO DE SUPERFICIE DE CONCRETO APARENTE</v>
          </cell>
          <cell r="F378" t="str">
            <v>M2</v>
          </cell>
          <cell r="G378">
            <v>2</v>
          </cell>
          <cell r="H378">
            <v>8.31</v>
          </cell>
          <cell r="I378">
            <v>16.62</v>
          </cell>
        </row>
        <row r="379">
          <cell r="B379">
            <v>0</v>
          </cell>
          <cell r="C379">
            <v>0</v>
          </cell>
          <cell r="D379">
            <v>0</v>
          </cell>
          <cell r="E379" t="str">
            <v>FECHAMENTO</v>
          </cell>
          <cell r="F379">
            <v>0</v>
          </cell>
          <cell r="G379">
            <v>0</v>
          </cell>
          <cell r="H379">
            <v>0</v>
          </cell>
          <cell r="I379">
            <v>0</v>
          </cell>
        </row>
        <row r="380">
          <cell r="B380" t="str">
            <v>COMPOSIÇÃO</v>
          </cell>
          <cell r="C380" t="str">
            <v>SINAPI</v>
          </cell>
          <cell r="D380">
            <v>89312</v>
          </cell>
          <cell r="E380" t="str">
            <v>ALVENARIA ESTRUTURAL DE BLOCOS CERÂMICOS 14X19X29, (ESPESSURA DE 14 CM), PARA PAREDES COM ÁREA LÍQUIDA MAIOR OU IGUAL A 6M², COM VÃOS, UTILIZANDO COLHER DE PEDREIRO E ARGAMASSA DE ASSENTAMENTO COM PREPARO EM BETONEIRA. AF_12/2014</v>
          </cell>
          <cell r="F380" t="str">
            <v>M2</v>
          </cell>
          <cell r="G380">
            <v>4.0500000000000007</v>
          </cell>
          <cell r="H380">
            <v>64.63</v>
          </cell>
          <cell r="I380">
            <v>261.75150000000002</v>
          </cell>
        </row>
        <row r="381">
          <cell r="B381" t="str">
            <v>COMPOSIÇÃO</v>
          </cell>
          <cell r="C381" t="str">
            <v>SINAPI</v>
          </cell>
          <cell r="D381">
            <v>87905</v>
          </cell>
          <cell r="E381" t="str">
            <v>CHAPISCO APLICADO EM ALVENARIA (COM PRESENÇA DE VÃOS) E ESTRUTURAS DE CONCRETO DE FACHADA, COM COLHER DE PEDREIRO.  ARGAMASSA TRAÇO 1:3 COM PREPARO EM BETONEIRA 400L. AF_06/2014</v>
          </cell>
          <cell r="F381" t="str">
            <v>M2</v>
          </cell>
          <cell r="G381">
            <v>8.1000000000000014</v>
          </cell>
          <cell r="H381">
            <v>5.79</v>
          </cell>
          <cell r="I381">
            <v>46.899000000000008</v>
          </cell>
        </row>
        <row r="382">
          <cell r="B382" t="str">
            <v>COMPOSIÇÃO</v>
          </cell>
          <cell r="C382" t="str">
            <v>SINAPI</v>
          </cell>
          <cell r="D382">
            <v>87529</v>
          </cell>
          <cell r="E382" t="str">
            <v>MASSA ÚNICA, PARA RECEBIMENTO DE PINTURA, EM ARGAMASSA TRAÇO 1:2:8, PREPARO MECÂNICO COM BETONEIRA 400L, APLICADA MANUALMENTE EM FACES INTERNAS DE PAREDES, ESPESSURA DE 20MM, COM EXECUÇÃO DE TALISCAS. AF_06/2014</v>
          </cell>
          <cell r="F382" t="str">
            <v>M2</v>
          </cell>
          <cell r="G382">
            <v>8.1000000000000014</v>
          </cell>
          <cell r="H382">
            <v>23.76</v>
          </cell>
          <cell r="I382">
            <v>192.45600000000005</v>
          </cell>
        </row>
        <row r="383">
          <cell r="B383" t="str">
            <v>COMPOSIÇÃO</v>
          </cell>
          <cell r="C383" t="str">
            <v>SINAPI</v>
          </cell>
          <cell r="D383">
            <v>88415</v>
          </cell>
          <cell r="E383" t="str">
            <v>APLICAÇÃO MANUAL DE FUNDO SELADOR ACRÍLICO EM PAREDES EXTERNAS DE CASAS. AF_06/2014</v>
          </cell>
          <cell r="F383" t="str">
            <v>M2</v>
          </cell>
          <cell r="G383">
            <v>8.1000000000000014</v>
          </cell>
          <cell r="H383">
            <v>1.8</v>
          </cell>
          <cell r="I383">
            <v>14.580000000000004</v>
          </cell>
        </row>
        <row r="384">
          <cell r="B384" t="str">
            <v>COMPOSIÇÃO</v>
          </cell>
          <cell r="C384" t="str">
            <v>SINAPI</v>
          </cell>
          <cell r="D384">
            <v>88489</v>
          </cell>
          <cell r="E384" t="str">
            <v>APLICAÇÃO MANUAL DE PINTURA COM TINTA LÁTEX ACRÍLICA EM PAREDES, DUAS DEMÃOS. AF_06/2014</v>
          </cell>
          <cell r="F384" t="str">
            <v>M2</v>
          </cell>
          <cell r="G384">
            <v>8.1000000000000014</v>
          </cell>
          <cell r="H384">
            <v>9.7100000000000009</v>
          </cell>
          <cell r="I384">
            <v>78.651000000000025</v>
          </cell>
        </row>
        <row r="385">
          <cell r="B385" t="str">
            <v>COMPOSIÇÃO</v>
          </cell>
          <cell r="C385" t="str">
            <v>SINAPI</v>
          </cell>
          <cell r="D385" t="str">
            <v>74100/1</v>
          </cell>
          <cell r="E385" t="str">
            <v>PORTAO DE FERRO COM VARA 1/2", COM REQUADRO</v>
          </cell>
          <cell r="F385" t="str">
            <v>M2</v>
          </cell>
          <cell r="G385">
            <v>2.25</v>
          </cell>
          <cell r="H385">
            <v>441.79</v>
          </cell>
          <cell r="I385">
            <v>994.02750000000003</v>
          </cell>
        </row>
        <row r="386">
          <cell r="B386">
            <v>0</v>
          </cell>
          <cell r="C386">
            <v>0</v>
          </cell>
          <cell r="D386">
            <v>0</v>
          </cell>
          <cell r="E386" t="str">
            <v>LAJE</v>
          </cell>
          <cell r="F386">
            <v>0</v>
          </cell>
          <cell r="G386">
            <v>0</v>
          </cell>
          <cell r="H386">
            <v>0</v>
          </cell>
          <cell r="I386">
            <v>0</v>
          </cell>
        </row>
        <row r="387">
          <cell r="B387" t="str">
            <v>COMPOSIÇÃO</v>
          </cell>
          <cell r="C387" t="str">
            <v>SINAPI</v>
          </cell>
          <cell r="D387">
            <v>92448</v>
          </cell>
          <cell r="E387" t="str">
            <v>MONTAGEM E DESMONTAGEM DE FÔRMA DE VIGA, ESCORAMENTO COM PONTALETE DE MADEIRA, PÉ-DIREITO SIMPLES, EM MADEIRA SERRADA, 4 UTILIZAÇÕES. AF_12/2015</v>
          </cell>
          <cell r="F387" t="str">
            <v>M2</v>
          </cell>
          <cell r="G387">
            <v>2</v>
          </cell>
          <cell r="H387">
            <v>67.23</v>
          </cell>
          <cell r="I387">
            <v>134.46</v>
          </cell>
        </row>
        <row r="388">
          <cell r="B388" t="str">
            <v>COMPOSIÇÃO</v>
          </cell>
          <cell r="C388" t="str">
            <v>SINAPI</v>
          </cell>
          <cell r="D388">
            <v>92786</v>
          </cell>
          <cell r="E388" t="str">
            <v>ARMAÇÃO DE LAJE DE UMA ESTRUTURA CONVENCIONAL DE CONCRETO ARMADO EM UMA EDIFICAÇÃO TÉRREA OU SOBRADO UTILIZANDO AÇO CA-50 DE 8,0 MM - MONTAGEM. AF_12/2015</v>
          </cell>
          <cell r="F388" t="str">
            <v>KG</v>
          </cell>
          <cell r="G388">
            <v>3</v>
          </cell>
          <cell r="H388">
            <v>7.82</v>
          </cell>
          <cell r="I388">
            <v>23.46</v>
          </cell>
        </row>
        <row r="389">
          <cell r="B389" t="str">
            <v>COMPOSIÇÃO</v>
          </cell>
          <cell r="C389" t="str">
            <v>SINAPI</v>
          </cell>
          <cell r="D389">
            <v>94965</v>
          </cell>
          <cell r="E389" t="str">
            <v>CONCRETO FCK = 25MPA, TRAÇO 1:2,3:2,7 (CIMENTO/ AREIA MÉDIA/ BRITA 1)  - PREPARO MECÂNICO COM BETONEIRA 400 L. AF_07/2016</v>
          </cell>
          <cell r="F389" t="str">
            <v>M3</v>
          </cell>
          <cell r="G389">
            <v>0.3</v>
          </cell>
          <cell r="H389">
            <v>304.95</v>
          </cell>
          <cell r="I389">
            <v>91.484999999999999</v>
          </cell>
        </row>
        <row r="390">
          <cell r="B390" t="str">
            <v>COMPOSIÇÃO</v>
          </cell>
          <cell r="C390" t="str">
            <v>SINAPI</v>
          </cell>
          <cell r="D390">
            <v>92873</v>
          </cell>
          <cell r="E390" t="str">
            <v>LANÇAMENTO COM USO DE BALDES, ADENSAMENTO E ACABAMENTO DE CONCRETO EM ESTRUTURAS. AF_12/2015</v>
          </cell>
          <cell r="F390" t="str">
            <v>M3</v>
          </cell>
          <cell r="G390">
            <v>0.3</v>
          </cell>
          <cell r="H390">
            <v>142.99</v>
          </cell>
          <cell r="I390">
            <v>42.896999999999998</v>
          </cell>
        </row>
        <row r="391">
          <cell r="B391" t="str">
            <v>COMPOSIÇÃO</v>
          </cell>
          <cell r="C391" t="str">
            <v>SINAPI</v>
          </cell>
          <cell r="D391">
            <v>83731</v>
          </cell>
          <cell r="E391" t="str">
            <v>IMPERMEABILIZACAO DE SUPERFICIE COM ARGAMASSA DE CIMENTO E AREIA, TRACO 1:3, COM ADITIVO IMPERMEABILIZANTE, E=3 CM</v>
          </cell>
          <cell r="F391" t="str">
            <v>M2</v>
          </cell>
          <cell r="G391">
            <v>2</v>
          </cell>
          <cell r="H391">
            <v>38.22</v>
          </cell>
          <cell r="I391">
            <v>76.44</v>
          </cell>
        </row>
        <row r="392">
          <cell r="B392">
            <v>0</v>
          </cell>
          <cell r="C392">
            <v>0</v>
          </cell>
          <cell r="D392">
            <v>0</v>
          </cell>
          <cell r="E392">
            <v>0</v>
          </cell>
          <cell r="F392">
            <v>0</v>
          </cell>
          <cell r="G392">
            <v>0</v>
          </cell>
          <cell r="H392">
            <v>0</v>
          </cell>
          <cell r="I392">
            <v>0</v>
          </cell>
        </row>
        <row r="393">
          <cell r="B393" t="str">
            <v>CP-GAS-02</v>
          </cell>
          <cell r="C393">
            <v>0</v>
          </cell>
          <cell r="D393">
            <v>0</v>
          </cell>
          <cell r="E393" t="str">
            <v>FITA ADESIVA ANTICORROSIVA DE PVC FLEXIVEL, COR PRETA, PARA PROTECAO TUBULACAO, 50 MM X 30 M (L X C), E= *0,25* MM - FORNECIMETNO E INSTALAÇÃO</v>
          </cell>
          <cell r="F393" t="str">
            <v>M</v>
          </cell>
          <cell r="G393">
            <v>1</v>
          </cell>
          <cell r="H393">
            <v>0</v>
          </cell>
          <cell r="I393">
            <v>11.874000000000001</v>
          </cell>
        </row>
        <row r="394">
          <cell r="B394" t="str">
            <v>INSUMO</v>
          </cell>
          <cell r="C394" t="str">
            <v>SINAPI</v>
          </cell>
          <cell r="D394">
            <v>39634</v>
          </cell>
          <cell r="E394" t="str">
            <v>FITA ADESIVA ANTICORROSIVA DE PVC FLEXIVEL, COR PRETA, PARA PROTECAO TUBULACAO, 50 MM X 30 M (L X C), E= *0,25* MM</v>
          </cell>
          <cell r="F394" t="str">
            <v xml:space="preserve">M     </v>
          </cell>
          <cell r="G394">
            <v>1</v>
          </cell>
          <cell r="H394">
            <v>5.43</v>
          </cell>
          <cell r="I394">
            <v>5.43</v>
          </cell>
        </row>
        <row r="395">
          <cell r="B395" t="str">
            <v>COMPOSICAO</v>
          </cell>
          <cell r="C395" t="str">
            <v>SINAPI</v>
          </cell>
          <cell r="D395">
            <v>88248</v>
          </cell>
          <cell r="E395" t="str">
            <v>AUXILIAR DE ENCANADOR OU BOMBEIRO HIDRÁULICO COM ENCARGOS COMPLEMENTARES</v>
          </cell>
          <cell r="F395" t="str">
            <v>H</v>
          </cell>
          <cell r="G395">
            <v>0.2</v>
          </cell>
          <cell r="H395">
            <v>14.45</v>
          </cell>
          <cell r="I395">
            <v>2.89</v>
          </cell>
        </row>
        <row r="396">
          <cell r="B396" t="str">
            <v>COMPOSICAO</v>
          </cell>
          <cell r="C396" t="str">
            <v>SINAPI</v>
          </cell>
          <cell r="D396">
            <v>88267</v>
          </cell>
          <cell r="E396" t="str">
            <v>ENCANADOR OU BOMBEIRO HIDRÁULICO COM ENCARGOS COMPLEMENTARES</v>
          </cell>
          <cell r="F396" t="str">
            <v>H</v>
          </cell>
          <cell r="G396">
            <v>0.2</v>
          </cell>
          <cell r="H396">
            <v>17.77</v>
          </cell>
          <cell r="I396">
            <v>3.5540000000000003</v>
          </cell>
        </row>
        <row r="397">
          <cell r="B397">
            <v>0</v>
          </cell>
          <cell r="C397">
            <v>0</v>
          </cell>
          <cell r="D397">
            <v>0</v>
          </cell>
          <cell r="E397">
            <v>0</v>
          </cell>
          <cell r="F397">
            <v>0</v>
          </cell>
          <cell r="G397">
            <v>0</v>
          </cell>
          <cell r="H397">
            <v>0</v>
          </cell>
          <cell r="I397">
            <v>0</v>
          </cell>
        </row>
        <row r="398">
          <cell r="B398" t="str">
            <v>CP-GAS-03</v>
          </cell>
          <cell r="C398">
            <v>0</v>
          </cell>
          <cell r="D398">
            <v>0</v>
          </cell>
          <cell r="E398" t="str">
            <v>VALVULA DE RETENCAO VERTICAL, DE BRONZE (PN-16), 3/4", 200 PSI, EXTREMIDADES COM ROSCA - FORNECIMENTO E INSTALAÇÃO</v>
          </cell>
          <cell r="F398" t="str">
            <v>UNI</v>
          </cell>
          <cell r="G398">
            <v>1</v>
          </cell>
          <cell r="H398">
            <v>0</v>
          </cell>
          <cell r="I398">
            <v>44.891919999999999</v>
          </cell>
        </row>
        <row r="399">
          <cell r="B399" t="str">
            <v>INSUMO</v>
          </cell>
          <cell r="C399" t="str">
            <v>SINAPI</v>
          </cell>
          <cell r="D399">
            <v>3148</v>
          </cell>
          <cell r="E399" t="str">
            <v>FITA VEDA ROSCA EM ROLOS DE 18 MM X 50 M (L X C)</v>
          </cell>
          <cell r="F399" t="str">
            <v xml:space="preserve">UN    </v>
          </cell>
          <cell r="G399">
            <v>1.6E-2</v>
          </cell>
          <cell r="H399">
            <v>10.29</v>
          </cell>
          <cell r="I399">
            <v>0.16463999999999998</v>
          </cell>
        </row>
        <row r="400">
          <cell r="B400" t="str">
            <v>INSUMO</v>
          </cell>
          <cell r="C400" t="str">
            <v>SINAPI</v>
          </cell>
          <cell r="D400">
            <v>11749</v>
          </cell>
          <cell r="E400" t="str">
            <v>VALVULA DE ESFERA BRUTA EM BRONZE, BITOLA 3/4 " (REF 1552-B)</v>
          </cell>
          <cell r="F400" t="str">
            <v xml:space="preserve">UN    </v>
          </cell>
          <cell r="G400">
            <v>1</v>
          </cell>
          <cell r="H400">
            <v>25.51</v>
          </cell>
          <cell r="I400">
            <v>25.51</v>
          </cell>
        </row>
        <row r="401">
          <cell r="B401" t="str">
            <v>INSUMO</v>
          </cell>
          <cell r="C401" t="str">
            <v>SINAPI</v>
          </cell>
          <cell r="D401">
            <v>7307</v>
          </cell>
          <cell r="E401" t="str">
            <v>FUNDO ANTICORROSIVO PARA METAIS FERROSOS (ZARCAO)</v>
          </cell>
          <cell r="F401" t="str">
            <v xml:space="preserve">L     </v>
          </cell>
          <cell r="G401">
            <v>6.0000000000000001E-3</v>
          </cell>
          <cell r="H401">
            <v>18.47</v>
          </cell>
          <cell r="I401">
            <v>0.11082</v>
          </cell>
        </row>
        <row r="402">
          <cell r="B402" t="str">
            <v>COMPOSICAO</v>
          </cell>
          <cell r="C402" t="str">
            <v>SINAPI</v>
          </cell>
          <cell r="D402">
            <v>88248</v>
          </cell>
          <cell r="E402" t="str">
            <v>AUXILIAR DE ENCANADOR OU BOMBEIRO HIDRÁULICO COM ENCARGOS COMPLEMENTARES</v>
          </cell>
          <cell r="F402" t="str">
            <v>H</v>
          </cell>
          <cell r="G402">
            <v>0.59299999999999997</v>
          </cell>
          <cell r="H402">
            <v>14.45</v>
          </cell>
          <cell r="I402">
            <v>8.5688499999999994</v>
          </cell>
        </row>
        <row r="403">
          <cell r="B403" t="str">
            <v>COMPOSICAO</v>
          </cell>
          <cell r="C403" t="str">
            <v>SINAPI</v>
          </cell>
          <cell r="D403">
            <v>88267</v>
          </cell>
          <cell r="E403" t="str">
            <v>ENCANADOR OU BOMBEIRO HIDRÁULICO COM ENCARGOS COMPLEMENTARES</v>
          </cell>
          <cell r="F403" t="str">
            <v>H</v>
          </cell>
          <cell r="G403">
            <v>0.59299999999999997</v>
          </cell>
          <cell r="H403">
            <v>17.77</v>
          </cell>
          <cell r="I403">
            <v>10.537609999999999</v>
          </cell>
        </row>
        <row r="404">
          <cell r="B404">
            <v>0</v>
          </cell>
          <cell r="C404">
            <v>0</v>
          </cell>
          <cell r="D404">
            <v>0</v>
          </cell>
          <cell r="E404">
            <v>0</v>
          </cell>
          <cell r="F404">
            <v>0</v>
          </cell>
          <cell r="G404">
            <v>0</v>
          </cell>
          <cell r="H404">
            <v>0</v>
          </cell>
          <cell r="I404">
            <v>0</v>
          </cell>
        </row>
        <row r="405">
          <cell r="B405" t="str">
            <v>CP-GAS-04</v>
          </cell>
          <cell r="C405">
            <v>0</v>
          </cell>
          <cell r="D405">
            <v>0</v>
          </cell>
          <cell r="E405" t="str">
            <v>TÊ GALVANIZADO Ø3/4" PARA INSTALAÇÃO EM RAMAL DE GÁS - FORNECIMENTO E INSTALAÇÃO</v>
          </cell>
          <cell r="F405" t="str">
            <v>UNI</v>
          </cell>
          <cell r="G405">
            <v>1</v>
          </cell>
          <cell r="H405">
            <v>0</v>
          </cell>
          <cell r="I405">
            <v>27.214979999999997</v>
          </cell>
        </row>
        <row r="406">
          <cell r="B406" t="str">
            <v>INSUMO</v>
          </cell>
          <cell r="C406" t="str">
            <v>SINAPI</v>
          </cell>
          <cell r="D406">
            <v>3148</v>
          </cell>
          <cell r="E406" t="str">
            <v>FITA VEDA ROSCA EM ROLOS DE 18 MM X 50 M (L X C)</v>
          </cell>
          <cell r="F406" t="str">
            <v xml:space="preserve">UN    </v>
          </cell>
          <cell r="G406">
            <v>1.6E-2</v>
          </cell>
          <cell r="H406">
            <v>10.29</v>
          </cell>
          <cell r="I406">
            <v>0.16463999999999998</v>
          </cell>
        </row>
        <row r="407">
          <cell r="B407" t="str">
            <v>INSUMO</v>
          </cell>
          <cell r="C407" t="str">
            <v>SINAPI</v>
          </cell>
          <cell r="D407">
            <v>6302</v>
          </cell>
          <cell r="E407" t="str">
            <v>TE DE REDUCAO DE FERRO GALVANIZADO, COM ROSCA BSP, DE 3/4" X 1/2"</v>
          </cell>
          <cell r="F407" t="str">
            <v xml:space="preserve">UN    </v>
          </cell>
          <cell r="G407">
            <v>1</v>
          </cell>
          <cell r="H407">
            <v>7.87</v>
          </cell>
          <cell r="I407">
            <v>7.87</v>
          </cell>
        </row>
        <row r="408">
          <cell r="B408" t="str">
            <v>INSUMO</v>
          </cell>
          <cell r="C408" t="str">
            <v>SINAPI</v>
          </cell>
          <cell r="D408">
            <v>7307</v>
          </cell>
          <cell r="E408" t="str">
            <v>FUNDO ANTICORROSIVO PARA METAIS FERROSOS (ZARCAO)</v>
          </cell>
          <cell r="F408" t="str">
            <v xml:space="preserve">L     </v>
          </cell>
          <cell r="G408">
            <v>4.0000000000000001E-3</v>
          </cell>
          <cell r="H408">
            <v>18.47</v>
          </cell>
          <cell r="I408">
            <v>7.3880000000000001E-2</v>
          </cell>
        </row>
        <row r="409">
          <cell r="B409" t="str">
            <v>COMPOSICAO</v>
          </cell>
          <cell r="C409" t="str">
            <v>SINAPI</v>
          </cell>
          <cell r="D409">
            <v>88248</v>
          </cell>
          <cell r="E409" t="str">
            <v>AUXILIAR DE ENCANADOR OU BOMBEIRO HIDRÁULICO COM ENCARGOS COMPLEMENTARES</v>
          </cell>
          <cell r="F409" t="str">
            <v>H</v>
          </cell>
          <cell r="G409">
            <v>0.59299999999999997</v>
          </cell>
          <cell r="H409">
            <v>14.45</v>
          </cell>
          <cell r="I409">
            <v>8.5688499999999994</v>
          </cell>
        </row>
        <row r="410">
          <cell r="B410" t="str">
            <v>COMPOSICAO</v>
          </cell>
          <cell r="C410" t="str">
            <v>SINAPI</v>
          </cell>
          <cell r="D410">
            <v>88267</v>
          </cell>
          <cell r="E410" t="str">
            <v>ENCANADOR OU BOMBEIRO HIDRÁULICO COM ENCARGOS COMPLEMENTARES</v>
          </cell>
          <cell r="F410" t="str">
            <v>H</v>
          </cell>
          <cell r="G410">
            <v>0.59299999999999997</v>
          </cell>
          <cell r="H410">
            <v>17.77</v>
          </cell>
          <cell r="I410">
            <v>10.537609999999999</v>
          </cell>
        </row>
        <row r="411">
          <cell r="B411">
            <v>0</v>
          </cell>
          <cell r="C411">
            <v>0</v>
          </cell>
          <cell r="D411">
            <v>0</v>
          </cell>
          <cell r="E411">
            <v>0</v>
          </cell>
          <cell r="F411">
            <v>0</v>
          </cell>
          <cell r="G411">
            <v>0</v>
          </cell>
          <cell r="H411">
            <v>0</v>
          </cell>
          <cell r="I411">
            <v>0</v>
          </cell>
        </row>
        <row r="412">
          <cell r="B412" t="str">
            <v>CP-GAS-05</v>
          </cell>
          <cell r="C412">
            <v>0</v>
          </cell>
          <cell r="D412">
            <v>0</v>
          </cell>
          <cell r="E412" t="str">
            <v xml:space="preserve">REGUALADOR DE 1º ESTÁGIO PARA 10KG - FORNECIMENTO E INSTALAÇÃO </v>
          </cell>
          <cell r="F412" t="str">
            <v>UNI</v>
          </cell>
          <cell r="G412">
            <v>1</v>
          </cell>
          <cell r="H412">
            <v>0</v>
          </cell>
          <cell r="I412">
            <v>82.776800000000009</v>
          </cell>
        </row>
        <row r="413">
          <cell r="B413" t="str">
            <v>INSUMO</v>
          </cell>
          <cell r="C413" t="str">
            <v>SINAPI</v>
          </cell>
          <cell r="D413">
            <v>3146</v>
          </cell>
          <cell r="E413" t="str">
            <v>FITA VEDA ROSCA EM ROLOS DE 18 MM X 10 M (L X C)</v>
          </cell>
          <cell r="F413" t="str">
            <v xml:space="preserve">UN    </v>
          </cell>
          <cell r="G413">
            <v>0.02</v>
          </cell>
          <cell r="H413">
            <v>2.79</v>
          </cell>
          <cell r="I413">
            <v>5.5800000000000002E-2</v>
          </cell>
        </row>
        <row r="414">
          <cell r="B414" t="str">
            <v>INSUMO</v>
          </cell>
          <cell r="C414" t="str">
            <v>MERCADO</v>
          </cell>
          <cell r="D414">
            <v>0</v>
          </cell>
          <cell r="E414" t="str">
            <v>REGUALADOR DE 1º ESTÁGIO PARA 10KG</v>
          </cell>
          <cell r="F414">
            <v>0</v>
          </cell>
          <cell r="G414">
            <v>1</v>
          </cell>
          <cell r="H414">
            <v>65</v>
          </cell>
          <cell r="I414">
            <v>65</v>
          </cell>
        </row>
        <row r="415">
          <cell r="B415" t="str">
            <v>COMPOSICAO</v>
          </cell>
          <cell r="C415" t="str">
            <v>SINAPI</v>
          </cell>
          <cell r="D415">
            <v>88248</v>
          </cell>
          <cell r="E415" t="str">
            <v>AUXILIAR DE ENCANADOR OU BOMBEIRO HIDRÁULICO COM ENCARGOS COMPLEMENTARES</v>
          </cell>
          <cell r="F415" t="str">
            <v>H</v>
          </cell>
          <cell r="G415">
            <v>0.55000000000000004</v>
          </cell>
          <cell r="H415">
            <v>14.45</v>
          </cell>
          <cell r="I415">
            <v>7.9475000000000007</v>
          </cell>
        </row>
        <row r="416">
          <cell r="B416" t="str">
            <v>COMPOSICAO</v>
          </cell>
          <cell r="C416" t="str">
            <v>SINAPI</v>
          </cell>
          <cell r="D416">
            <v>88267</v>
          </cell>
          <cell r="E416" t="str">
            <v>ENCANADOR OU BOMBEIRO HIDRÁULICO COM ENCARGOS COMPLEMENTARES</v>
          </cell>
          <cell r="F416" t="str">
            <v>H</v>
          </cell>
          <cell r="G416">
            <v>0.55000000000000004</v>
          </cell>
          <cell r="H416">
            <v>17.77</v>
          </cell>
          <cell r="I416">
            <v>9.7735000000000003</v>
          </cell>
        </row>
        <row r="417">
          <cell r="B417">
            <v>0</v>
          </cell>
          <cell r="C417">
            <v>0</v>
          </cell>
          <cell r="D417">
            <v>0</v>
          </cell>
          <cell r="E417">
            <v>0</v>
          </cell>
          <cell r="F417">
            <v>0</v>
          </cell>
          <cell r="G417">
            <v>0</v>
          </cell>
          <cell r="H417">
            <v>0</v>
          </cell>
          <cell r="I417">
            <v>0</v>
          </cell>
        </row>
        <row r="418">
          <cell r="B418" t="str">
            <v>CP-GAS-06</v>
          </cell>
          <cell r="C418">
            <v>0</v>
          </cell>
          <cell r="D418">
            <v>0</v>
          </cell>
          <cell r="E418" t="str">
            <v>MANOMETRO COM CAIXA EM ACO PINTADO, ESCALA *10* KGF/CM2 (*10* BAR), DIAMETRO NOMINAL DE 100 MM, CONEXAO DE 1/2" - FORNECIMENTO E INSTALAÇÃO</v>
          </cell>
          <cell r="F418" t="str">
            <v>UNI</v>
          </cell>
          <cell r="G418">
            <v>1</v>
          </cell>
          <cell r="H418">
            <v>0</v>
          </cell>
          <cell r="I418">
            <v>153.51880000000003</v>
          </cell>
        </row>
        <row r="419">
          <cell r="B419" t="str">
            <v>INSUMO</v>
          </cell>
          <cell r="C419" t="str">
            <v>SINAPI</v>
          </cell>
          <cell r="D419">
            <v>3146</v>
          </cell>
          <cell r="E419" t="str">
            <v>FITA VEDA ROSCA EM ROLOS DE 18 MM X 10 M (L X C)</v>
          </cell>
          <cell r="F419" t="str">
            <v xml:space="preserve">UN    </v>
          </cell>
          <cell r="G419">
            <v>0.02</v>
          </cell>
          <cell r="H419">
            <v>2.79</v>
          </cell>
          <cell r="I419">
            <v>5.5800000000000002E-2</v>
          </cell>
        </row>
        <row r="420">
          <cell r="B420" t="str">
            <v>INSUMO</v>
          </cell>
          <cell r="C420" t="str">
            <v>SINAPI</v>
          </cell>
          <cell r="D420">
            <v>12898</v>
          </cell>
          <cell r="E420" t="str">
            <v>MANOMETRO COM CAIXA EM ACO PINTADO, ESCALA *10* KGF/CM2 (*10* BAR), DIAMETRO NOMINAL DE 100 MM, CONEXAO DE 1/2"</v>
          </cell>
          <cell r="F420" t="str">
            <v xml:space="preserve">UN    </v>
          </cell>
          <cell r="G420">
            <v>1</v>
          </cell>
          <cell r="H420">
            <v>132.52000000000001</v>
          </cell>
          <cell r="I420">
            <v>132.52000000000001</v>
          </cell>
        </row>
        <row r="421">
          <cell r="B421" t="str">
            <v>COMPOSICAO</v>
          </cell>
          <cell r="C421" t="str">
            <v>SINAPI</v>
          </cell>
          <cell r="D421">
            <v>88248</v>
          </cell>
          <cell r="E421" t="str">
            <v>AUXILIAR DE ENCANADOR OU BOMBEIRO HIDRÁULICO COM ENCARGOS COMPLEMENTARES</v>
          </cell>
          <cell r="F421" t="str">
            <v>H</v>
          </cell>
          <cell r="G421">
            <v>0.65</v>
          </cell>
          <cell r="H421">
            <v>14.45</v>
          </cell>
          <cell r="I421">
            <v>9.3925000000000001</v>
          </cell>
        </row>
        <row r="422">
          <cell r="B422" t="str">
            <v>COMPOSICAO</v>
          </cell>
          <cell r="C422" t="str">
            <v>SINAPI</v>
          </cell>
          <cell r="D422">
            <v>88267</v>
          </cell>
          <cell r="E422" t="str">
            <v>ENCANADOR OU BOMBEIRO HIDRÁULICO COM ENCARGOS COMPLEMENTARES</v>
          </cell>
          <cell r="F422" t="str">
            <v>H</v>
          </cell>
          <cell r="G422">
            <v>0.65</v>
          </cell>
          <cell r="H422">
            <v>17.77</v>
          </cell>
          <cell r="I422">
            <v>11.5505</v>
          </cell>
        </row>
        <row r="423">
          <cell r="B423">
            <v>0</v>
          </cell>
          <cell r="C423">
            <v>0</v>
          </cell>
          <cell r="D423">
            <v>0</v>
          </cell>
          <cell r="E423">
            <v>0</v>
          </cell>
          <cell r="F423">
            <v>0</v>
          </cell>
          <cell r="G423">
            <v>0</v>
          </cell>
          <cell r="H423">
            <v>0</v>
          </cell>
          <cell r="I423">
            <v>0</v>
          </cell>
        </row>
        <row r="424">
          <cell r="B424" t="str">
            <v>CP-GAS-07</v>
          </cell>
          <cell r="C424">
            <v>0</v>
          </cell>
          <cell r="D424">
            <v>0</v>
          </cell>
          <cell r="E424" t="str">
            <v>TUBO MULTICAMADA PEX, DN 20 MM, PARA INSTALACOES A GAS (AMARELO) - FORNECIMENTO E INSTALAÇÃO</v>
          </cell>
          <cell r="F424" t="str">
            <v xml:space="preserve">M     </v>
          </cell>
          <cell r="G424">
            <v>1</v>
          </cell>
          <cell r="H424">
            <v>0</v>
          </cell>
          <cell r="I424">
            <v>15.108000000000001</v>
          </cell>
        </row>
        <row r="425">
          <cell r="B425" t="str">
            <v>INSUMO</v>
          </cell>
          <cell r="C425" t="str">
            <v>SINAPI</v>
          </cell>
          <cell r="D425">
            <v>38829</v>
          </cell>
          <cell r="E425" t="str">
            <v>TUBO MULTICAMADA PEX, DN 20 MM, PARA INSTALACOES A GAS (AMARELO)</v>
          </cell>
          <cell r="F425" t="str">
            <v xml:space="preserve">M     </v>
          </cell>
          <cell r="G425">
            <v>1.05</v>
          </cell>
          <cell r="H425">
            <v>11.32</v>
          </cell>
          <cell r="I425">
            <v>11.886000000000001</v>
          </cell>
        </row>
        <row r="426">
          <cell r="B426" t="str">
            <v>COMPOSICAO</v>
          </cell>
          <cell r="C426" t="str">
            <v>SINAPI</v>
          </cell>
          <cell r="D426">
            <v>88248</v>
          </cell>
          <cell r="E426" t="str">
            <v>AUXILIAR DE ENCANADOR OU BOMBEIRO HIDRÁULICO COM ENCARGOS COMPLEMENTARES</v>
          </cell>
          <cell r="F426" t="str">
            <v>H</v>
          </cell>
          <cell r="G426">
            <v>0.1</v>
          </cell>
          <cell r="H426">
            <v>14.45</v>
          </cell>
          <cell r="I426">
            <v>1.4450000000000001</v>
          </cell>
        </row>
        <row r="427">
          <cell r="B427" t="str">
            <v>COMPOSICAO</v>
          </cell>
          <cell r="C427" t="str">
            <v>SINAPI</v>
          </cell>
          <cell r="D427">
            <v>88267</v>
          </cell>
          <cell r="E427" t="str">
            <v>ENCANADOR OU BOMBEIRO HIDRÁULICO COM ENCARGOS COMPLEMENTARES</v>
          </cell>
          <cell r="F427" t="str">
            <v>H</v>
          </cell>
          <cell r="G427">
            <v>0.1</v>
          </cell>
          <cell r="H427">
            <v>17.77</v>
          </cell>
          <cell r="I427">
            <v>1.7770000000000001</v>
          </cell>
        </row>
        <row r="428">
          <cell r="B428">
            <v>0</v>
          </cell>
          <cell r="C428">
            <v>0</v>
          </cell>
          <cell r="D428">
            <v>0</v>
          </cell>
          <cell r="E428">
            <v>0</v>
          </cell>
          <cell r="F428">
            <v>0</v>
          </cell>
          <cell r="G428">
            <v>0</v>
          </cell>
          <cell r="H428">
            <v>0</v>
          </cell>
          <cell r="I428">
            <v>0</v>
          </cell>
        </row>
        <row r="429">
          <cell r="B429" t="str">
            <v>CP-GAS-08</v>
          </cell>
          <cell r="C429">
            <v>0</v>
          </cell>
          <cell r="D429">
            <v>0</v>
          </cell>
          <cell r="E429" t="str">
            <v>PLACA DE SINALIZACAO DE SEGURANCA CONTRA INCENDIO, FOTOLUMINESCENTE, RETANGULAR, *20 X 40* CM, EM PVC *2* MM ANTI-CHAMAS (SIMBOLOS, CORES E PICTOGRAMAS CONFORME NBR 13434) - FORNECIMENTO E INSTALAÇÃO</v>
          </cell>
          <cell r="F429" t="str">
            <v>UNI</v>
          </cell>
          <cell r="G429">
            <v>1</v>
          </cell>
          <cell r="H429">
            <v>0</v>
          </cell>
          <cell r="I429">
            <v>45.20646</v>
          </cell>
        </row>
        <row r="430">
          <cell r="B430" t="str">
            <v>INSUMO</v>
          </cell>
          <cell r="C430" t="str">
            <v>SINAPI</v>
          </cell>
          <cell r="D430">
            <v>37558</v>
          </cell>
          <cell r="E430" t="str">
            <v>PLACA DE SINALIZACAO DE SEGURANCA CONTRA INCENDIO, FOTOLUMINESCENTE, RETANGULAR, *20 X 40* CM, EM PVC *2* MM ANTI-CHAMAS (SIMBOLOS, CORES E PICTOGRAMAS CONFORME NBR 13434)</v>
          </cell>
          <cell r="F430" t="str">
            <v xml:space="preserve">UN    </v>
          </cell>
          <cell r="G430">
            <v>1</v>
          </cell>
          <cell r="H430">
            <v>26.1</v>
          </cell>
          <cell r="I430">
            <v>26.1</v>
          </cell>
        </row>
        <row r="431">
          <cell r="B431" t="str">
            <v>COMPOSICAO</v>
          </cell>
          <cell r="C431" t="str">
            <v>SINAPI</v>
          </cell>
          <cell r="D431">
            <v>88248</v>
          </cell>
          <cell r="E431" t="str">
            <v>AUXILIAR DE ENCANADOR OU BOMBEIRO HIDRÁULICO COM ENCARGOS COMPLEMENTARES</v>
          </cell>
          <cell r="F431" t="str">
            <v>H</v>
          </cell>
          <cell r="G431">
            <v>0.59299999999999997</v>
          </cell>
          <cell r="H431">
            <v>14.45</v>
          </cell>
          <cell r="I431">
            <v>8.5688499999999994</v>
          </cell>
        </row>
        <row r="432">
          <cell r="B432" t="str">
            <v>COMPOSICAO</v>
          </cell>
          <cell r="C432" t="str">
            <v>SINAPI</v>
          </cell>
          <cell r="D432">
            <v>88267</v>
          </cell>
          <cell r="E432" t="str">
            <v>ENCANADOR OU BOMBEIRO HIDRÁULICO COM ENCARGOS COMPLEMENTARES</v>
          </cell>
          <cell r="F432" t="str">
            <v>H</v>
          </cell>
          <cell r="G432">
            <v>0.59299999999999997</v>
          </cell>
          <cell r="H432">
            <v>17.77</v>
          </cell>
          <cell r="I432">
            <v>10.537609999999999</v>
          </cell>
        </row>
        <row r="433">
          <cell r="B433">
            <v>0</v>
          </cell>
          <cell r="C433">
            <v>0</v>
          </cell>
          <cell r="D433">
            <v>0</v>
          </cell>
          <cell r="E433">
            <v>0</v>
          </cell>
          <cell r="F433">
            <v>0</v>
          </cell>
          <cell r="G433">
            <v>0</v>
          </cell>
          <cell r="H433">
            <v>0</v>
          </cell>
          <cell r="I433">
            <v>0</v>
          </cell>
        </row>
        <row r="434">
          <cell r="B434" t="str">
            <v>CP-GAS-09</v>
          </cell>
          <cell r="C434">
            <v>0</v>
          </cell>
          <cell r="D434">
            <v>0</v>
          </cell>
          <cell r="E434" t="str">
            <v>PLACA DE SINALIZACAO DE SEGURANCA CONTRA INCENDIO - ALERTA, TRIANGULAR, BASE DE *30* CM, EM PVC *2* MM ANTI-CHAMAS (SIMBOLOS, CORES E PICTOGRAMAS CONFORME NBR 13434) - FORNECIMENTO E INSTALAÇÃO</v>
          </cell>
          <cell r="F434" t="str">
            <v>UNI</v>
          </cell>
          <cell r="G434">
            <v>1</v>
          </cell>
          <cell r="H434">
            <v>0</v>
          </cell>
          <cell r="I434">
            <v>46.666460000000001</v>
          </cell>
        </row>
        <row r="435">
          <cell r="B435" t="str">
            <v>INSUMO</v>
          </cell>
          <cell r="C435" t="str">
            <v>SINAPI</v>
          </cell>
          <cell r="D435">
            <v>37560</v>
          </cell>
          <cell r="E435" t="str">
            <v>PLACA DE SINALIZACAO DE SEGURANCA CONTRA INCENDIO - ALERTA, TRIANGULAR, BASE DE *30* CM, EM PVC *2* MM ANTI-CHAMAS (SIMBOLOS, CORES E PICTOGRAMAS CONFORME NBR 13434)</v>
          </cell>
          <cell r="F435" t="str">
            <v xml:space="preserve">UN    </v>
          </cell>
          <cell r="G435">
            <v>1</v>
          </cell>
          <cell r="H435">
            <v>27.56</v>
          </cell>
          <cell r="I435">
            <v>27.56</v>
          </cell>
        </row>
        <row r="436">
          <cell r="B436" t="str">
            <v>COMPOSICAO</v>
          </cell>
          <cell r="C436" t="str">
            <v>SINAPI</v>
          </cell>
          <cell r="D436">
            <v>88248</v>
          </cell>
          <cell r="E436" t="str">
            <v>AUXILIAR DE ENCANADOR OU BOMBEIRO HIDRÁULICO COM ENCARGOS COMPLEMENTARES</v>
          </cell>
          <cell r="F436" t="str">
            <v>H</v>
          </cell>
          <cell r="G436">
            <v>0.59299999999999997</v>
          </cell>
          <cell r="H436">
            <v>14.45</v>
          </cell>
          <cell r="I436">
            <v>8.5688499999999994</v>
          </cell>
        </row>
        <row r="437">
          <cell r="B437" t="str">
            <v>COMPOSICAO</v>
          </cell>
          <cell r="C437" t="str">
            <v>SINAPI</v>
          </cell>
          <cell r="D437">
            <v>88267</v>
          </cell>
          <cell r="E437" t="str">
            <v>ENCANADOR OU BOMBEIRO HIDRÁULICO COM ENCARGOS COMPLEMENTARES</v>
          </cell>
          <cell r="F437" t="str">
            <v>H</v>
          </cell>
          <cell r="G437">
            <v>0.59299999999999997</v>
          </cell>
          <cell r="H437">
            <v>17.77</v>
          </cell>
          <cell r="I437">
            <v>10.537609999999999</v>
          </cell>
        </row>
        <row r="438">
          <cell r="B438">
            <v>0</v>
          </cell>
          <cell r="C438">
            <v>0</v>
          </cell>
          <cell r="D438">
            <v>0</v>
          </cell>
          <cell r="E438">
            <v>0</v>
          </cell>
          <cell r="F438">
            <v>0</v>
          </cell>
          <cell r="G438">
            <v>0</v>
          </cell>
          <cell r="H438">
            <v>0</v>
          </cell>
          <cell r="I438">
            <v>0</v>
          </cell>
        </row>
        <row r="439">
          <cell r="B439" t="str">
            <v>INSTALAÇÕES ELÉTRICAS</v>
          </cell>
          <cell r="C439">
            <v>0</v>
          </cell>
          <cell r="D439">
            <v>0</v>
          </cell>
          <cell r="E439">
            <v>0</v>
          </cell>
          <cell r="F439">
            <v>0</v>
          </cell>
          <cell r="G439">
            <v>0</v>
          </cell>
          <cell r="H439">
            <v>0</v>
          </cell>
          <cell r="I439">
            <v>0</v>
          </cell>
        </row>
        <row r="440">
          <cell r="B440">
            <v>0</v>
          </cell>
          <cell r="C440">
            <v>0</v>
          </cell>
          <cell r="D440">
            <v>0</v>
          </cell>
          <cell r="E440">
            <v>0</v>
          </cell>
          <cell r="F440">
            <v>0</v>
          </cell>
          <cell r="G440">
            <v>0</v>
          </cell>
          <cell r="H440">
            <v>0</v>
          </cell>
          <cell r="I440">
            <v>0</v>
          </cell>
        </row>
        <row r="441">
          <cell r="B441" t="str">
            <v>CP-ELE-01</v>
          </cell>
          <cell r="C441">
            <v>0</v>
          </cell>
          <cell r="D441">
            <v>0</v>
          </cell>
          <cell r="E441" t="str">
            <v>ARRUELA EM ALUMINIO, COM ROSCA, DE 1 1/2", PARA ELETRODUTO - FORNECIMENTO E INSTALAÇÃO</v>
          </cell>
          <cell r="F441" t="str">
            <v>UNI</v>
          </cell>
          <cell r="G441">
            <v>1</v>
          </cell>
          <cell r="H441">
            <v>0</v>
          </cell>
          <cell r="I441">
            <v>2.5985</v>
          </cell>
        </row>
        <row r="442">
          <cell r="B442" t="str">
            <v>INSUMO</v>
          </cell>
          <cell r="C442" t="str">
            <v>SINAPI</v>
          </cell>
          <cell r="D442">
            <v>39212</v>
          </cell>
          <cell r="E442" t="str">
            <v>ARRUELA EM ALUMINIO, COM ROSCA, DE 1 1/2", PARA ELETRODUTO</v>
          </cell>
          <cell r="F442" t="str">
            <v xml:space="preserve">UN    </v>
          </cell>
          <cell r="G442">
            <v>1</v>
          </cell>
          <cell r="H442">
            <v>0.97</v>
          </cell>
          <cell r="I442">
            <v>0.97</v>
          </cell>
        </row>
        <row r="443">
          <cell r="B443" t="str">
            <v>COMPOSICAO</v>
          </cell>
          <cell r="C443" t="str">
            <v>SINAPI</v>
          </cell>
          <cell r="D443">
            <v>88247</v>
          </cell>
          <cell r="E443" t="str">
            <v>AUXILIAR DE ELETRICISTA COM ENCARGOS COMPLEMENTARES</v>
          </cell>
          <cell r="F443" t="str">
            <v>H</v>
          </cell>
          <cell r="G443">
            <v>0.05</v>
          </cell>
          <cell r="H443">
            <v>14.6</v>
          </cell>
          <cell r="I443">
            <v>0.73</v>
          </cell>
        </row>
        <row r="444">
          <cell r="B444" t="str">
            <v>COMPOSICAO</v>
          </cell>
          <cell r="C444" t="str">
            <v>SINAPI</v>
          </cell>
          <cell r="D444">
            <v>88264</v>
          </cell>
          <cell r="E444" t="str">
            <v>ELETRICISTA COM ENCARGOS COMPLEMENTARES</v>
          </cell>
          <cell r="F444" t="str">
            <v>H</v>
          </cell>
          <cell r="G444">
            <v>0.05</v>
          </cell>
          <cell r="H444">
            <v>17.97</v>
          </cell>
          <cell r="I444">
            <v>0.89849999999999997</v>
          </cell>
        </row>
        <row r="445">
          <cell r="B445">
            <v>0</v>
          </cell>
          <cell r="C445">
            <v>0</v>
          </cell>
          <cell r="D445">
            <v>0</v>
          </cell>
          <cell r="E445">
            <v>0</v>
          </cell>
          <cell r="F445">
            <v>0</v>
          </cell>
          <cell r="G445">
            <v>0</v>
          </cell>
          <cell r="H445">
            <v>0</v>
          </cell>
          <cell r="I445">
            <v>0</v>
          </cell>
        </row>
        <row r="446">
          <cell r="B446" t="str">
            <v>CP-ELE-02</v>
          </cell>
          <cell r="C446">
            <v>0</v>
          </cell>
          <cell r="D446">
            <v>0</v>
          </cell>
          <cell r="E446" t="str">
            <v>ARRUELA EM ALUMINIO, COM ROSCA, DE 3/4", PARA ELETRODUTO -  FORNECIMENTO E INSTALAÇÃO</v>
          </cell>
          <cell r="F446" t="str">
            <v>UNI</v>
          </cell>
          <cell r="G446">
            <v>1</v>
          </cell>
          <cell r="H446">
            <v>0</v>
          </cell>
          <cell r="I446">
            <v>1.9384999999999999</v>
          </cell>
        </row>
        <row r="447">
          <cell r="B447" t="str">
            <v>INSUMO</v>
          </cell>
          <cell r="C447" t="str">
            <v>SINAPI</v>
          </cell>
          <cell r="D447">
            <v>39209</v>
          </cell>
          <cell r="E447" t="str">
            <v>ARRUELA EM ALUMINIO, COM ROSCA, DE 3/4", PARA ELETRODUTO</v>
          </cell>
          <cell r="F447" t="str">
            <v xml:space="preserve">UN    </v>
          </cell>
          <cell r="G447">
            <v>1</v>
          </cell>
          <cell r="H447">
            <v>0.31</v>
          </cell>
          <cell r="I447">
            <v>0.31</v>
          </cell>
        </row>
        <row r="448">
          <cell r="B448" t="str">
            <v>COMPOSICAO</v>
          </cell>
          <cell r="C448" t="str">
            <v>SINAPI</v>
          </cell>
          <cell r="D448">
            <v>88247</v>
          </cell>
          <cell r="E448" t="str">
            <v>AUXILIAR DE ELETRICISTA COM ENCARGOS COMPLEMENTARES</v>
          </cell>
          <cell r="F448" t="str">
            <v>H</v>
          </cell>
          <cell r="G448">
            <v>0.05</v>
          </cell>
          <cell r="H448">
            <v>14.6</v>
          </cell>
          <cell r="I448">
            <v>0.73</v>
          </cell>
        </row>
        <row r="449">
          <cell r="B449" t="str">
            <v>COMPOSICAO</v>
          </cell>
          <cell r="C449" t="str">
            <v>SINAPI</v>
          </cell>
          <cell r="D449">
            <v>88264</v>
          </cell>
          <cell r="E449" t="str">
            <v>ELETRICISTA COM ENCARGOS COMPLEMENTARES</v>
          </cell>
          <cell r="F449" t="str">
            <v>H</v>
          </cell>
          <cell r="G449">
            <v>0.05</v>
          </cell>
          <cell r="H449">
            <v>17.97</v>
          </cell>
          <cell r="I449">
            <v>0.89849999999999997</v>
          </cell>
        </row>
        <row r="450">
          <cell r="B450">
            <v>0</v>
          </cell>
          <cell r="C450">
            <v>0</v>
          </cell>
          <cell r="D450">
            <v>0</v>
          </cell>
          <cell r="E450">
            <v>0</v>
          </cell>
          <cell r="F450">
            <v>0</v>
          </cell>
          <cell r="G450">
            <v>0</v>
          </cell>
          <cell r="H450">
            <v>0</v>
          </cell>
          <cell r="I450">
            <v>0</v>
          </cell>
        </row>
        <row r="451">
          <cell r="B451" t="str">
            <v>CP-ELE-03</v>
          </cell>
          <cell r="C451">
            <v>0</v>
          </cell>
          <cell r="D451">
            <v>0</v>
          </cell>
          <cell r="E451" t="str">
            <v>ABRACADEIRA EM ACO PARA AMARRACAO DE ELETRODUTOS, TIPO D, COM 2 1/2" E PARAFUSO DE FIXACAO -  FORNECIMENTO E INSTALAÇÃO</v>
          </cell>
          <cell r="F451" t="str">
            <v>UNI</v>
          </cell>
          <cell r="G451">
            <v>1</v>
          </cell>
          <cell r="H451">
            <v>0</v>
          </cell>
          <cell r="I451">
            <v>12.311</v>
          </cell>
        </row>
        <row r="452">
          <cell r="B452" t="str">
            <v>INSUMO</v>
          </cell>
          <cell r="C452" t="str">
            <v>SINAPI</v>
          </cell>
          <cell r="D452">
            <v>397</v>
          </cell>
          <cell r="E452" t="str">
            <v>ABRACADEIRA EM ACO PARA AMARRACAO DE ELETRODUTOS, TIPO D, COM 2 1/2" E PARAFUSO DE FIXACAO</v>
          </cell>
          <cell r="F452" t="str">
            <v xml:space="preserve">UN    </v>
          </cell>
          <cell r="G452">
            <v>1</v>
          </cell>
          <cell r="H452">
            <v>2.54</v>
          </cell>
          <cell r="I452">
            <v>2.54</v>
          </cell>
        </row>
        <row r="453">
          <cell r="B453" t="str">
            <v>COMPOSICAO</v>
          </cell>
          <cell r="C453" t="str">
            <v>SINAPI</v>
          </cell>
          <cell r="D453">
            <v>88247</v>
          </cell>
          <cell r="E453" t="str">
            <v>AUXILIAR DE ELETRICISTA COM ENCARGOS COMPLEMENTARES</v>
          </cell>
          <cell r="F453" t="str">
            <v>H</v>
          </cell>
          <cell r="G453">
            <v>0.3</v>
          </cell>
          <cell r="H453">
            <v>14.6</v>
          </cell>
          <cell r="I453">
            <v>4.38</v>
          </cell>
        </row>
        <row r="454">
          <cell r="B454" t="str">
            <v>COMPOSICAO</v>
          </cell>
          <cell r="C454" t="str">
            <v>SINAPI</v>
          </cell>
          <cell r="D454">
            <v>88264</v>
          </cell>
          <cell r="E454" t="str">
            <v>ELETRICISTA COM ENCARGOS COMPLEMENTARES</v>
          </cell>
          <cell r="F454" t="str">
            <v>H</v>
          </cell>
          <cell r="G454">
            <v>0.3</v>
          </cell>
          <cell r="H454">
            <v>17.97</v>
          </cell>
          <cell r="I454">
            <v>5.3909999999999991</v>
          </cell>
        </row>
        <row r="455">
          <cell r="B455">
            <v>0</v>
          </cell>
          <cell r="C455">
            <v>0</v>
          </cell>
          <cell r="D455">
            <v>0</v>
          </cell>
          <cell r="E455">
            <v>0</v>
          </cell>
          <cell r="F455">
            <v>0</v>
          </cell>
          <cell r="G455">
            <v>0</v>
          </cell>
          <cell r="H455">
            <v>0</v>
          </cell>
          <cell r="I455">
            <v>0</v>
          </cell>
        </row>
        <row r="456">
          <cell r="B456" t="str">
            <v>CP-ELE-04</v>
          </cell>
          <cell r="C456">
            <v>0</v>
          </cell>
          <cell r="D456">
            <v>0</v>
          </cell>
          <cell r="E456" t="str">
            <v>BUCHA EM ALUMINIO, COM ROSCA, DE  1 1/2", PARA ELETRODUTO - FORNECIMENTO E INSTALAÇÃO</v>
          </cell>
          <cell r="F456" t="str">
            <v>UNI</v>
          </cell>
          <cell r="G456">
            <v>1</v>
          </cell>
          <cell r="H456">
            <v>0</v>
          </cell>
          <cell r="I456">
            <v>4.367</v>
          </cell>
        </row>
        <row r="457">
          <cell r="B457" t="str">
            <v>INSUMO</v>
          </cell>
          <cell r="C457" t="str">
            <v>SINAPI</v>
          </cell>
          <cell r="D457">
            <v>39178</v>
          </cell>
          <cell r="E457" t="str">
            <v>BUCHA EM ALUMINIO, COM ROSCA, DE  1 1/2", PARA ELETRODUTO</v>
          </cell>
          <cell r="F457" t="str">
            <v xml:space="preserve">UN    </v>
          </cell>
          <cell r="G457">
            <v>1</v>
          </cell>
          <cell r="H457">
            <v>1.1100000000000001</v>
          </cell>
          <cell r="I457">
            <v>1.1100000000000001</v>
          </cell>
        </row>
        <row r="458">
          <cell r="B458" t="str">
            <v>COMPOSICAO</v>
          </cell>
          <cell r="C458" t="str">
            <v>SINAPI</v>
          </cell>
          <cell r="D458">
            <v>88247</v>
          </cell>
          <cell r="E458" t="str">
            <v>AUXILIAR DE ELETRICISTA COM ENCARGOS COMPLEMENTARES</v>
          </cell>
          <cell r="F458" t="str">
            <v>H</v>
          </cell>
          <cell r="G458">
            <v>0.1</v>
          </cell>
          <cell r="H458">
            <v>14.6</v>
          </cell>
          <cell r="I458">
            <v>1.46</v>
          </cell>
        </row>
        <row r="459">
          <cell r="B459" t="str">
            <v>COMPOSICAO</v>
          </cell>
          <cell r="C459" t="str">
            <v>SINAPI</v>
          </cell>
          <cell r="D459">
            <v>88264</v>
          </cell>
          <cell r="E459" t="str">
            <v>ELETRICISTA COM ENCARGOS COMPLEMENTARES</v>
          </cell>
          <cell r="F459" t="str">
            <v>H</v>
          </cell>
          <cell r="G459">
            <v>0.1</v>
          </cell>
          <cell r="H459">
            <v>17.97</v>
          </cell>
          <cell r="I459">
            <v>1.7969999999999999</v>
          </cell>
        </row>
        <row r="460">
          <cell r="B460">
            <v>0</v>
          </cell>
          <cell r="C460">
            <v>0</v>
          </cell>
          <cell r="D460">
            <v>0</v>
          </cell>
          <cell r="E460">
            <v>0</v>
          </cell>
          <cell r="F460">
            <v>0</v>
          </cell>
          <cell r="G460">
            <v>0</v>
          </cell>
          <cell r="H460">
            <v>0</v>
          </cell>
          <cell r="I460">
            <v>0</v>
          </cell>
        </row>
        <row r="461">
          <cell r="B461" t="str">
            <v>CP-ELE-05</v>
          </cell>
          <cell r="C461">
            <v>0</v>
          </cell>
          <cell r="D461">
            <v>0</v>
          </cell>
          <cell r="E461" t="str">
            <v>BUCHA EM ALUMINIO, COM ROSCA, DE 3/4", PARA ELETRODUTO - FORNECIMENTO E INSTALAÇÃO</v>
          </cell>
          <cell r="F461" t="str">
            <v>UNI</v>
          </cell>
          <cell r="G461">
            <v>1</v>
          </cell>
          <cell r="H461">
            <v>0</v>
          </cell>
          <cell r="I461">
            <v>3.867</v>
          </cell>
        </row>
        <row r="462">
          <cell r="B462" t="str">
            <v>INSUMO</v>
          </cell>
          <cell r="C462" t="str">
            <v>SINAPI</v>
          </cell>
          <cell r="D462">
            <v>39175</v>
          </cell>
          <cell r="E462" t="str">
            <v>BUCHA EM ALUMINIO, COM ROSCA, DE 3/4", PARA ELETRODUTO</v>
          </cell>
          <cell r="F462" t="str">
            <v xml:space="preserve">UN    </v>
          </cell>
          <cell r="G462">
            <v>1</v>
          </cell>
          <cell r="H462">
            <v>0.61</v>
          </cell>
          <cell r="I462">
            <v>0.61</v>
          </cell>
        </row>
        <row r="463">
          <cell r="B463" t="str">
            <v>COMPOSICAO</v>
          </cell>
          <cell r="C463" t="str">
            <v>SINAPI</v>
          </cell>
          <cell r="D463">
            <v>88247</v>
          </cell>
          <cell r="E463" t="str">
            <v>AUXILIAR DE ELETRICISTA COM ENCARGOS COMPLEMENTARES</v>
          </cell>
          <cell r="F463" t="str">
            <v>H</v>
          </cell>
          <cell r="G463">
            <v>0.1</v>
          </cell>
          <cell r="H463">
            <v>14.6</v>
          </cell>
          <cell r="I463">
            <v>1.46</v>
          </cell>
        </row>
        <row r="464">
          <cell r="B464" t="str">
            <v>COMPOSICAO</v>
          </cell>
          <cell r="C464" t="str">
            <v>SINAPI</v>
          </cell>
          <cell r="D464">
            <v>88264</v>
          </cell>
          <cell r="E464" t="str">
            <v>ELETRICISTA COM ENCARGOS COMPLEMENTARES</v>
          </cell>
          <cell r="F464" t="str">
            <v>H</v>
          </cell>
          <cell r="G464">
            <v>0.1</v>
          </cell>
          <cell r="H464">
            <v>17.97</v>
          </cell>
          <cell r="I464">
            <v>1.7969999999999999</v>
          </cell>
        </row>
        <row r="465">
          <cell r="B465">
            <v>0</v>
          </cell>
          <cell r="C465">
            <v>0</v>
          </cell>
          <cell r="D465">
            <v>0</v>
          </cell>
          <cell r="E465">
            <v>0</v>
          </cell>
          <cell r="F465">
            <v>0</v>
          </cell>
          <cell r="G465">
            <v>0</v>
          </cell>
          <cell r="H465">
            <v>0</v>
          </cell>
          <cell r="I465">
            <v>0</v>
          </cell>
        </row>
        <row r="466">
          <cell r="B466" t="str">
            <v>CP-ELE-06</v>
          </cell>
          <cell r="C466">
            <v>0</v>
          </cell>
          <cell r="D466">
            <v>0</v>
          </cell>
          <cell r="E466" t="str">
            <v>PLUG OU BUJAO DE FERRO GALVANIZADO, DE 2 1/2" - FORNECIMENTO E INSTALAÇÃO</v>
          </cell>
          <cell r="F466" t="str">
            <v>UNI</v>
          </cell>
          <cell r="G466">
            <v>1</v>
          </cell>
          <cell r="H466">
            <v>0</v>
          </cell>
          <cell r="I466">
            <v>29.222499999999997</v>
          </cell>
        </row>
        <row r="467">
          <cell r="B467" t="str">
            <v>INSUMO</v>
          </cell>
          <cell r="C467" t="str">
            <v>SINAPI</v>
          </cell>
          <cell r="D467">
            <v>12411</v>
          </cell>
          <cell r="E467" t="str">
            <v>PLUG OU BUJAO DE FERRO GALVANIZADO, DE 2 1/2"</v>
          </cell>
          <cell r="F467" t="str">
            <v xml:space="preserve">UN    </v>
          </cell>
          <cell r="G467">
            <v>1</v>
          </cell>
          <cell r="H467">
            <v>21.08</v>
          </cell>
          <cell r="I467">
            <v>21.08</v>
          </cell>
        </row>
        <row r="468">
          <cell r="B468" t="str">
            <v>COMPOSICAO</v>
          </cell>
          <cell r="C468" t="str">
            <v>SINAPI</v>
          </cell>
          <cell r="D468">
            <v>88247</v>
          </cell>
          <cell r="E468" t="str">
            <v>AUXILIAR DE ELETRICISTA COM ENCARGOS COMPLEMENTARES</v>
          </cell>
          <cell r="F468" t="str">
            <v>H</v>
          </cell>
          <cell r="G468">
            <v>0.25</v>
          </cell>
          <cell r="H468">
            <v>14.6</v>
          </cell>
          <cell r="I468">
            <v>3.65</v>
          </cell>
        </row>
        <row r="469">
          <cell r="B469" t="str">
            <v>COMPOSICAO</v>
          </cell>
          <cell r="C469" t="str">
            <v>SINAPI</v>
          </cell>
          <cell r="D469">
            <v>88264</v>
          </cell>
          <cell r="E469" t="str">
            <v>ELETRICISTA COM ENCARGOS COMPLEMENTARES</v>
          </cell>
          <cell r="F469" t="str">
            <v>H</v>
          </cell>
          <cell r="G469">
            <v>0.25</v>
          </cell>
          <cell r="H469">
            <v>17.97</v>
          </cell>
          <cell r="I469">
            <v>4.4924999999999997</v>
          </cell>
        </row>
        <row r="470">
          <cell r="B470">
            <v>0</v>
          </cell>
          <cell r="C470">
            <v>0</v>
          </cell>
          <cell r="D470">
            <v>0</v>
          </cell>
          <cell r="E470">
            <v>0</v>
          </cell>
          <cell r="F470">
            <v>0</v>
          </cell>
          <cell r="G470">
            <v>0</v>
          </cell>
          <cell r="H470">
            <v>0</v>
          </cell>
          <cell r="I470">
            <v>0</v>
          </cell>
        </row>
        <row r="471">
          <cell r="B471" t="str">
            <v>CP-ELE-07</v>
          </cell>
          <cell r="C471">
            <v>0</v>
          </cell>
          <cell r="D471">
            <v>0</v>
          </cell>
          <cell r="E471" t="str">
            <v>CURVA 180 GRAUS, DE PVC RIGIDO ROSCAVEL, DE 1 1/2", PARA ELETRODUTO -  FORNECIMENTO E INSTALAÇÃO</v>
          </cell>
          <cell r="F471" t="str">
            <v>UNI</v>
          </cell>
          <cell r="G471">
            <v>1</v>
          </cell>
          <cell r="H471">
            <v>0</v>
          </cell>
          <cell r="I471">
            <v>15.458480000000002</v>
          </cell>
        </row>
        <row r="472">
          <cell r="B472" t="str">
            <v>INSUMO</v>
          </cell>
          <cell r="C472" t="str">
            <v>SINAPI</v>
          </cell>
          <cell r="D472">
            <v>12033</v>
          </cell>
          <cell r="E472" t="str">
            <v>CURVA 180 GRAUS, DE PVC RIGIDO ROSCAVEL, DE 1 1/2", PARA ELETRODUTO</v>
          </cell>
          <cell r="F472" t="str">
            <v xml:space="preserve">UN    </v>
          </cell>
          <cell r="G472">
            <v>1</v>
          </cell>
          <cell r="H472">
            <v>6.86</v>
          </cell>
          <cell r="I472">
            <v>6.86</v>
          </cell>
        </row>
        <row r="473">
          <cell r="B473" t="str">
            <v>COMPOSICAO</v>
          </cell>
          <cell r="C473" t="str">
            <v>SINAPI</v>
          </cell>
          <cell r="D473">
            <v>88247</v>
          </cell>
          <cell r="E473" t="str">
            <v>AUXILIAR DE ELETRICISTA COM ENCARGOS COMPLEMENTARES</v>
          </cell>
          <cell r="F473" t="str">
            <v>H</v>
          </cell>
          <cell r="G473">
            <v>0.26400000000000001</v>
          </cell>
          <cell r="H473">
            <v>14.6</v>
          </cell>
          <cell r="I473">
            <v>3.8544</v>
          </cell>
        </row>
        <row r="474">
          <cell r="B474" t="str">
            <v>COMPOSICAO</v>
          </cell>
          <cell r="C474" t="str">
            <v>SINAPI</v>
          </cell>
          <cell r="D474">
            <v>88264</v>
          </cell>
          <cell r="E474" t="str">
            <v>ELETRICISTA COM ENCARGOS COMPLEMENTARES</v>
          </cell>
          <cell r="F474" t="str">
            <v>H</v>
          </cell>
          <cell r="G474">
            <v>0.26400000000000001</v>
          </cell>
          <cell r="H474">
            <v>17.97</v>
          </cell>
          <cell r="I474">
            <v>4.7440800000000003</v>
          </cell>
        </row>
        <row r="475">
          <cell r="B475">
            <v>0</v>
          </cell>
          <cell r="C475">
            <v>0</v>
          </cell>
          <cell r="D475">
            <v>0</v>
          </cell>
          <cell r="E475">
            <v>0</v>
          </cell>
          <cell r="F475">
            <v>0</v>
          </cell>
          <cell r="G475">
            <v>0</v>
          </cell>
          <cell r="H475">
            <v>0</v>
          </cell>
          <cell r="I475">
            <v>0</v>
          </cell>
        </row>
        <row r="476">
          <cell r="B476" t="str">
            <v>CP-ELE-08</v>
          </cell>
          <cell r="C476">
            <v>0</v>
          </cell>
          <cell r="D476">
            <v>0</v>
          </cell>
          <cell r="E476" t="str">
            <v>CURVA 90 GRAUS, LONGA, DE PVC RIGIDO ROSCAVEL, DE 1 1/2", PARA ELETRODUTO - FORNECIMENTO E INSTALAÇAO</v>
          </cell>
          <cell r="F476" t="str">
            <v>UNI</v>
          </cell>
          <cell r="G476">
            <v>1</v>
          </cell>
          <cell r="H476">
            <v>0</v>
          </cell>
          <cell r="I476">
            <v>14.693519999999999</v>
          </cell>
        </row>
        <row r="477">
          <cell r="B477" t="str">
            <v>INSUMO</v>
          </cell>
          <cell r="C477" t="str">
            <v>SINAPI</v>
          </cell>
          <cell r="D477">
            <v>1875</v>
          </cell>
          <cell r="E477" t="str">
            <v>CURVA 90 GRAUS, LONGA, DE PVC RIGIDO ROSCAVEL, DE 1 1/2", PARA ELETRODUTO</v>
          </cell>
          <cell r="F477" t="str">
            <v xml:space="preserve">UN    </v>
          </cell>
          <cell r="G477">
            <v>1</v>
          </cell>
          <cell r="H477">
            <v>3.75</v>
          </cell>
          <cell r="I477">
            <v>3.75</v>
          </cell>
        </row>
        <row r="478">
          <cell r="B478" t="str">
            <v>COMPOSICAO</v>
          </cell>
          <cell r="C478" t="str">
            <v>SINAPI</v>
          </cell>
          <cell r="D478">
            <v>88247</v>
          </cell>
          <cell r="E478" t="str">
            <v>AUXILIAR DE ELETRICISTA COM ENCARGOS COMPLEMENTARES</v>
          </cell>
          <cell r="F478" t="str">
            <v>H</v>
          </cell>
          <cell r="G478">
            <v>0.33600000000000002</v>
          </cell>
          <cell r="H478">
            <v>14.6</v>
          </cell>
          <cell r="I478">
            <v>4.9056000000000006</v>
          </cell>
        </row>
        <row r="479">
          <cell r="B479" t="str">
            <v>COMPOSICAO</v>
          </cell>
          <cell r="C479" t="str">
            <v>SINAPI</v>
          </cell>
          <cell r="D479">
            <v>88264</v>
          </cell>
          <cell r="E479" t="str">
            <v>ELETRICISTA COM ENCARGOS COMPLEMENTARES</v>
          </cell>
          <cell r="F479" t="str">
            <v>H</v>
          </cell>
          <cell r="G479">
            <v>0.33600000000000002</v>
          </cell>
          <cell r="H479">
            <v>17.97</v>
          </cell>
          <cell r="I479">
            <v>6.0379199999999997</v>
          </cell>
        </row>
        <row r="480">
          <cell r="B480">
            <v>0</v>
          </cell>
          <cell r="C480">
            <v>0</v>
          </cell>
          <cell r="D480">
            <v>0</v>
          </cell>
          <cell r="E480">
            <v>0</v>
          </cell>
          <cell r="F480">
            <v>0</v>
          </cell>
          <cell r="G480">
            <v>0</v>
          </cell>
          <cell r="H480">
            <v>0</v>
          </cell>
          <cell r="I480">
            <v>0</v>
          </cell>
        </row>
        <row r="481">
          <cell r="B481" t="str">
            <v>CP-ELE-09</v>
          </cell>
          <cell r="C481">
            <v>0</v>
          </cell>
          <cell r="D481">
            <v>0</v>
          </cell>
          <cell r="E481" t="str">
            <v xml:space="preserve">CURVA 90 GRAUS, LONGA, DE PVC RIGIDO ROSCAVEL, DE 3/4", PARA ELETRODUTO - FORNECIMENTO E INSTALAÇÃO </v>
          </cell>
          <cell r="F481" t="str">
            <v>UNI</v>
          </cell>
          <cell r="G481">
            <v>1</v>
          </cell>
          <cell r="H481">
            <v>0</v>
          </cell>
          <cell r="I481">
            <v>12.75352</v>
          </cell>
        </row>
        <row r="482">
          <cell r="B482" t="str">
            <v>INSUMO</v>
          </cell>
          <cell r="C482" t="str">
            <v>SINAPI</v>
          </cell>
          <cell r="D482">
            <v>1879</v>
          </cell>
          <cell r="E482" t="str">
            <v>CURVA 90 GRAUS, LONGA, DE PVC RIGIDO ROSCAVEL, DE 3/4", PARA ELETRODUTO</v>
          </cell>
          <cell r="F482" t="str">
            <v xml:space="preserve">UN    </v>
          </cell>
          <cell r="G482">
            <v>1</v>
          </cell>
          <cell r="H482">
            <v>1.81</v>
          </cell>
          <cell r="I482">
            <v>1.81</v>
          </cell>
        </row>
        <row r="483">
          <cell r="B483" t="str">
            <v>COMPOSICAO</v>
          </cell>
          <cell r="C483" t="str">
            <v>SINAPI</v>
          </cell>
          <cell r="D483">
            <v>88247</v>
          </cell>
          <cell r="E483" t="str">
            <v>AUXILIAR DE ELETRICISTA COM ENCARGOS COMPLEMENTARES</v>
          </cell>
          <cell r="F483" t="str">
            <v>H</v>
          </cell>
          <cell r="G483">
            <v>0.33600000000000002</v>
          </cell>
          <cell r="H483">
            <v>14.6</v>
          </cell>
          <cell r="I483">
            <v>4.9056000000000006</v>
          </cell>
        </row>
        <row r="484">
          <cell r="B484" t="str">
            <v>COMPOSICAO</v>
          </cell>
          <cell r="C484" t="str">
            <v>SINAPI</v>
          </cell>
          <cell r="D484">
            <v>88264</v>
          </cell>
          <cell r="E484" t="str">
            <v>ELETRICISTA COM ENCARGOS COMPLEMENTARES</v>
          </cell>
          <cell r="F484" t="str">
            <v>H</v>
          </cell>
          <cell r="G484">
            <v>0.33600000000000002</v>
          </cell>
          <cell r="H484">
            <v>17.97</v>
          </cell>
          <cell r="I484">
            <v>6.0379199999999997</v>
          </cell>
        </row>
        <row r="485">
          <cell r="B485">
            <v>0</v>
          </cell>
          <cell r="C485">
            <v>0</v>
          </cell>
          <cell r="D485">
            <v>0</v>
          </cell>
          <cell r="E485">
            <v>0</v>
          </cell>
          <cell r="F485">
            <v>0</v>
          </cell>
          <cell r="G485">
            <v>0</v>
          </cell>
          <cell r="H485">
            <v>0</v>
          </cell>
          <cell r="I485">
            <v>0</v>
          </cell>
        </row>
        <row r="486">
          <cell r="B486" t="str">
            <v>CP-ELE-10</v>
          </cell>
          <cell r="C486">
            <v>0</v>
          </cell>
          <cell r="D486">
            <v>0</v>
          </cell>
          <cell r="E486" t="str">
            <v>LUVA PARA ELETRODUTO, EM ACO GALVANIZADO ELETROLITICO, DIAMETRO DE 65 MM (2 1/2") -  FORNECIMENTO E INSTALAÇÃO</v>
          </cell>
          <cell r="F486" t="str">
            <v>UNI</v>
          </cell>
          <cell r="G486">
            <v>1</v>
          </cell>
          <cell r="H486">
            <v>0</v>
          </cell>
          <cell r="I486">
            <v>12.805221999999999</v>
          </cell>
        </row>
        <row r="487">
          <cell r="B487" t="str">
            <v>INSUMO</v>
          </cell>
          <cell r="C487" t="str">
            <v>SINAPI</v>
          </cell>
          <cell r="D487">
            <v>2640</v>
          </cell>
          <cell r="E487" t="str">
            <v>LUVA PARA ELETRODUTO, EM ACO GALVANIZADO ELETROLITICO, DIAMETRO DE 65 MM (2 1/2")</v>
          </cell>
          <cell r="F487" t="str">
            <v xml:space="preserve">UN    </v>
          </cell>
          <cell r="G487">
            <v>1</v>
          </cell>
          <cell r="H487">
            <v>5.49</v>
          </cell>
          <cell r="I487">
            <v>5.49</v>
          </cell>
        </row>
        <row r="488">
          <cell r="B488" t="str">
            <v>COMPOSICAO</v>
          </cell>
          <cell r="C488" t="str">
            <v>SINAPI</v>
          </cell>
          <cell r="D488">
            <v>88247</v>
          </cell>
          <cell r="E488" t="str">
            <v>AUXILIAR DE ELETRICISTA COM ENCARGOS COMPLEMENTARES</v>
          </cell>
          <cell r="F488" t="str">
            <v>H</v>
          </cell>
          <cell r="G488">
            <v>0.22459999999999999</v>
          </cell>
          <cell r="H488">
            <v>14.6</v>
          </cell>
          <cell r="I488">
            <v>3.2791599999999996</v>
          </cell>
        </row>
        <row r="489">
          <cell r="B489" t="str">
            <v>COMPOSICAO</v>
          </cell>
          <cell r="C489" t="str">
            <v>SINAPI</v>
          </cell>
          <cell r="D489">
            <v>88264</v>
          </cell>
          <cell r="E489" t="str">
            <v>ELETRICISTA COM ENCARGOS COMPLEMENTARES</v>
          </cell>
          <cell r="F489" t="str">
            <v>H</v>
          </cell>
          <cell r="G489">
            <v>0.22459999999999999</v>
          </cell>
          <cell r="H489">
            <v>17.97</v>
          </cell>
          <cell r="I489">
            <v>4.0360619999999994</v>
          </cell>
        </row>
        <row r="490">
          <cell r="B490">
            <v>0</v>
          </cell>
          <cell r="C490">
            <v>0</v>
          </cell>
          <cell r="D490">
            <v>0</v>
          </cell>
          <cell r="E490">
            <v>0</v>
          </cell>
          <cell r="F490">
            <v>0</v>
          </cell>
          <cell r="G490">
            <v>0</v>
          </cell>
          <cell r="H490">
            <v>0</v>
          </cell>
          <cell r="I490">
            <v>0</v>
          </cell>
        </row>
        <row r="491">
          <cell r="B491" t="str">
            <v>CP-ELE-11</v>
          </cell>
          <cell r="C491">
            <v>0</v>
          </cell>
          <cell r="D491">
            <v>0</v>
          </cell>
          <cell r="E491" t="str">
            <v>FITA ISOLANTE DE BORRACHA AUTOFUSAO, USO ATE 69 KV (ALTA TENSAO) - FORNECIMENTO E INSTALAÇÃO</v>
          </cell>
          <cell r="F491" t="str">
            <v xml:space="preserve">M     </v>
          </cell>
          <cell r="G491">
            <v>1</v>
          </cell>
          <cell r="H491">
            <v>0</v>
          </cell>
          <cell r="I491">
            <v>3.4007999999999994</v>
          </cell>
        </row>
        <row r="492">
          <cell r="B492" t="str">
            <v>INSUMO</v>
          </cell>
          <cell r="C492" t="str">
            <v>SINAPI</v>
          </cell>
          <cell r="D492">
            <v>404</v>
          </cell>
          <cell r="E492" t="str">
            <v>FITA ISOLANTE DE BORRACHA AUTOFUSAO, USO ATE 69 KV (ALTA TENSAO)</v>
          </cell>
          <cell r="F492" t="str">
            <v xml:space="preserve">M     </v>
          </cell>
          <cell r="G492">
            <v>1.02</v>
          </cell>
          <cell r="H492">
            <v>1.22</v>
          </cell>
          <cell r="I492">
            <v>1.2444</v>
          </cell>
        </row>
        <row r="493">
          <cell r="B493" t="str">
            <v>COMPOSICAO</v>
          </cell>
          <cell r="C493" t="str">
            <v>SINAPI</v>
          </cell>
          <cell r="D493">
            <v>88264</v>
          </cell>
          <cell r="E493" t="str">
            <v>ELETRICISTA COM ENCARGOS COMPLEMENTARES</v>
          </cell>
          <cell r="F493" t="str">
            <v>H</v>
          </cell>
          <cell r="G493">
            <v>0.12</v>
          </cell>
          <cell r="H493">
            <v>17.97</v>
          </cell>
          <cell r="I493">
            <v>2.1563999999999997</v>
          </cell>
        </row>
        <row r="494">
          <cell r="B494">
            <v>0</v>
          </cell>
          <cell r="C494">
            <v>0</v>
          </cell>
          <cell r="D494">
            <v>0</v>
          </cell>
          <cell r="E494">
            <v>0</v>
          </cell>
          <cell r="F494">
            <v>0</v>
          </cell>
          <cell r="G494">
            <v>0</v>
          </cell>
          <cell r="H494">
            <v>0</v>
          </cell>
          <cell r="I494">
            <v>0</v>
          </cell>
        </row>
        <row r="495">
          <cell r="B495" t="str">
            <v>CP-ELE-12</v>
          </cell>
          <cell r="C495">
            <v>0</v>
          </cell>
          <cell r="D495">
            <v>0</v>
          </cell>
          <cell r="E495" t="str">
            <v xml:space="preserve">VARIADOR DE VELOCIDADE PARA VENTILADOR 127V, 150W + 2 INTERRUPTORES PARALELOS, PARA REVERSAO E LAMPADA, CONJUNTO MONTADO PARA EMBUTIR 4" X 2" (PLACA + SUPORTE + MODULOS) - FORNECIMENTO E INSTALAÇÃO </v>
          </cell>
          <cell r="F495" t="str">
            <v>UNI</v>
          </cell>
          <cell r="G495">
            <v>1</v>
          </cell>
          <cell r="H495">
            <v>0</v>
          </cell>
          <cell r="I495">
            <v>37.712499999999999</v>
          </cell>
        </row>
        <row r="496">
          <cell r="B496" t="str">
            <v>INSUMO</v>
          </cell>
          <cell r="C496" t="str">
            <v>SINAPI</v>
          </cell>
          <cell r="D496">
            <v>38089</v>
          </cell>
          <cell r="E496" t="str">
            <v>VARIADOR DE VELOCIDADE PARA VENTILADOR 127V, 150W + 2 INTERRUPTORES PARALELOS, PARA REVERSAO E LAMPADA, CONJUNTO MONTADO PARA EMBUTIR 4" X 2" (PLACA + SUPORTE + MODULOS)</v>
          </cell>
          <cell r="F496" t="str">
            <v xml:space="preserve">UN    </v>
          </cell>
          <cell r="G496">
            <v>1</v>
          </cell>
          <cell r="H496">
            <v>29.57</v>
          </cell>
          <cell r="I496">
            <v>29.57</v>
          </cell>
        </row>
        <row r="497">
          <cell r="B497" t="str">
            <v>COMPOSICAO</v>
          </cell>
          <cell r="C497" t="str">
            <v>SINAPI</v>
          </cell>
          <cell r="D497">
            <v>88247</v>
          </cell>
          <cell r="E497" t="str">
            <v>AUXILIAR DE ELETRICISTA COM ENCARGOS COMPLEMENTARES</v>
          </cell>
          <cell r="F497" t="str">
            <v>H</v>
          </cell>
          <cell r="G497">
            <v>0.25</v>
          </cell>
          <cell r="H497">
            <v>14.6</v>
          </cell>
          <cell r="I497">
            <v>3.65</v>
          </cell>
        </row>
        <row r="498">
          <cell r="B498" t="str">
            <v>COMPOSICAO</v>
          </cell>
          <cell r="C498" t="str">
            <v>SINAPI</v>
          </cell>
          <cell r="D498">
            <v>88264</v>
          </cell>
          <cell r="E498" t="str">
            <v>ELETRICISTA COM ENCARGOS COMPLEMENTARES</v>
          </cell>
          <cell r="F498" t="str">
            <v>H</v>
          </cell>
          <cell r="G498">
            <v>0.25</v>
          </cell>
          <cell r="H498">
            <v>17.97</v>
          </cell>
          <cell r="I498">
            <v>4.4924999999999997</v>
          </cell>
        </row>
        <row r="499">
          <cell r="B499">
            <v>0</v>
          </cell>
          <cell r="C499">
            <v>0</v>
          </cell>
          <cell r="D499">
            <v>0</v>
          </cell>
          <cell r="E499">
            <v>0</v>
          </cell>
          <cell r="F499">
            <v>0</v>
          </cell>
          <cell r="G499">
            <v>0</v>
          </cell>
          <cell r="H499">
            <v>0</v>
          </cell>
          <cell r="I499">
            <v>0</v>
          </cell>
        </row>
        <row r="500">
          <cell r="B500" t="str">
            <v>CP-ELE-13</v>
          </cell>
          <cell r="C500">
            <v>0</v>
          </cell>
          <cell r="D500">
            <v>0</v>
          </cell>
          <cell r="E500" t="str">
            <v>VENTILADOR DE TETO SIMPLES - FORNECIMENTO E INSTALAÇÃO</v>
          </cell>
          <cell r="F500" t="str">
            <v>UNI</v>
          </cell>
          <cell r="G500">
            <v>1</v>
          </cell>
          <cell r="H500">
            <v>0</v>
          </cell>
          <cell r="I500">
            <v>242.57</v>
          </cell>
        </row>
        <row r="501">
          <cell r="B501" t="str">
            <v>INSUMO</v>
          </cell>
          <cell r="C501" t="str">
            <v>MERCADO</v>
          </cell>
          <cell r="D501">
            <v>0</v>
          </cell>
          <cell r="E501" t="str">
            <v xml:space="preserve">VENTILADOR DE TETO SIMPLES </v>
          </cell>
          <cell r="F501" t="str">
            <v>UNI</v>
          </cell>
          <cell r="G501">
            <v>1</v>
          </cell>
          <cell r="H501">
            <v>210</v>
          </cell>
          <cell r="I501">
            <v>210</v>
          </cell>
        </row>
        <row r="502">
          <cell r="B502" t="str">
            <v>COMPOSICAO</v>
          </cell>
          <cell r="C502" t="str">
            <v>SINAPI</v>
          </cell>
          <cell r="D502">
            <v>88247</v>
          </cell>
          <cell r="E502" t="str">
            <v>AUXILIAR DE ELETRICISTA COM ENCARGOS COMPLEMENTARES</v>
          </cell>
          <cell r="F502" t="str">
            <v>H</v>
          </cell>
          <cell r="G502">
            <v>1</v>
          </cell>
          <cell r="H502">
            <v>14.6</v>
          </cell>
          <cell r="I502">
            <v>14.6</v>
          </cell>
        </row>
        <row r="503">
          <cell r="B503" t="str">
            <v>COMPOSICAO</v>
          </cell>
          <cell r="C503" t="str">
            <v>SINAPI</v>
          </cell>
          <cell r="D503">
            <v>88264</v>
          </cell>
          <cell r="E503" t="str">
            <v>ELETRICISTA COM ENCARGOS COMPLEMENTARES</v>
          </cell>
          <cell r="F503" t="str">
            <v>H</v>
          </cell>
          <cell r="G503">
            <v>1</v>
          </cell>
          <cell r="H503">
            <v>17.97</v>
          </cell>
          <cell r="I503">
            <v>17.97</v>
          </cell>
        </row>
        <row r="504">
          <cell r="B504">
            <v>0</v>
          </cell>
          <cell r="C504">
            <v>0</v>
          </cell>
          <cell r="D504">
            <v>0</v>
          </cell>
          <cell r="E504">
            <v>0</v>
          </cell>
          <cell r="F504">
            <v>0</v>
          </cell>
          <cell r="G504">
            <v>0</v>
          </cell>
          <cell r="H504">
            <v>0</v>
          </cell>
          <cell r="I504">
            <v>0</v>
          </cell>
        </row>
        <row r="505">
          <cell r="B505" t="str">
            <v>CP-ELE-14</v>
          </cell>
          <cell r="C505">
            <v>0</v>
          </cell>
          <cell r="D505">
            <v>0</v>
          </cell>
          <cell r="E505" t="str">
            <v>DISPOSITIVO DPS CLASSE II, 1 POLO, TENSAO MAXIMA DE 175 V, CORRENTE MAXIMA DE *45* KA (TIPO AC) - FORNECIMENTO E INSTALAÇAO</v>
          </cell>
          <cell r="F505" t="str">
            <v>UNI</v>
          </cell>
          <cell r="G505">
            <v>1</v>
          </cell>
          <cell r="H505">
            <v>0</v>
          </cell>
          <cell r="I505">
            <v>136.15499999999997</v>
          </cell>
        </row>
        <row r="506">
          <cell r="B506" t="str">
            <v>INSUMO</v>
          </cell>
          <cell r="C506" t="str">
            <v>SINAPI</v>
          </cell>
          <cell r="D506">
            <v>39467</v>
          </cell>
          <cell r="E506" t="str">
            <v>DISPOSITIVO DPS CLASSE II, 1 POLO, TENSAO MAXIMA DE 175 V, CORRENTE MAXIMA DE *45* KA (TIPO AC)</v>
          </cell>
          <cell r="F506" t="str">
            <v xml:space="preserve">UN    </v>
          </cell>
          <cell r="G506">
            <v>1</v>
          </cell>
          <cell r="H506">
            <v>87.3</v>
          </cell>
          <cell r="I506">
            <v>87.3</v>
          </cell>
        </row>
        <row r="507">
          <cell r="B507" t="str">
            <v>COMPOSICAO</v>
          </cell>
          <cell r="C507" t="str">
            <v>SINAPI</v>
          </cell>
          <cell r="D507">
            <v>88247</v>
          </cell>
          <cell r="E507" t="str">
            <v>AUXILIAR DE ELETRICISTA COM ENCARGOS COMPLEMENTARES</v>
          </cell>
          <cell r="F507" t="str">
            <v>H</v>
          </cell>
          <cell r="G507">
            <v>1.5</v>
          </cell>
          <cell r="H507">
            <v>14.6</v>
          </cell>
          <cell r="I507">
            <v>21.9</v>
          </cell>
        </row>
        <row r="508">
          <cell r="B508" t="str">
            <v>COMPOSICAO</v>
          </cell>
          <cell r="C508" t="str">
            <v>SINAPI</v>
          </cell>
          <cell r="D508">
            <v>88264</v>
          </cell>
          <cell r="E508" t="str">
            <v>ELETRICISTA COM ENCARGOS COMPLEMENTARES</v>
          </cell>
          <cell r="F508" t="str">
            <v>H</v>
          </cell>
          <cell r="G508">
            <v>1.5</v>
          </cell>
          <cell r="H508">
            <v>17.97</v>
          </cell>
          <cell r="I508">
            <v>26.954999999999998</v>
          </cell>
        </row>
        <row r="509">
          <cell r="B509">
            <v>0</v>
          </cell>
          <cell r="C509">
            <v>0</v>
          </cell>
          <cell r="D509">
            <v>0</v>
          </cell>
          <cell r="E509">
            <v>0</v>
          </cell>
          <cell r="F509">
            <v>0</v>
          </cell>
          <cell r="G509">
            <v>0</v>
          </cell>
          <cell r="H509">
            <v>0</v>
          </cell>
          <cell r="I509">
            <v>0</v>
          </cell>
        </row>
        <row r="510">
          <cell r="B510" t="str">
            <v>CP-ELE-15</v>
          </cell>
          <cell r="C510">
            <v>0</v>
          </cell>
          <cell r="D510">
            <v>0</v>
          </cell>
          <cell r="E510" t="str">
            <v>ELETRODUTODUTO PEAD FLEXIVEL PAREDE SIMPLES, CORRUGACAO HELICOIDAL, COR PRETA, SEM ROSCA, DE 1 1/2",  PARA CABEAMENTO SUBTERRANEO (NBR 15715) - FORNECIMENTO E INSTALAÇÃO</v>
          </cell>
          <cell r="F510" t="str">
            <v>UNI</v>
          </cell>
          <cell r="G510">
            <v>1</v>
          </cell>
          <cell r="H510">
            <v>0</v>
          </cell>
          <cell r="I510">
            <v>31.832999999999998</v>
          </cell>
        </row>
        <row r="511">
          <cell r="B511" t="str">
            <v>INSUMO</v>
          </cell>
          <cell r="C511" t="str">
            <v>SINAPI</v>
          </cell>
          <cell r="D511">
            <v>39246</v>
          </cell>
          <cell r="E511" t="str">
            <v>ELETRODUTODUTO PEAD FLEXIVEL PAREDE SIMPLES, CORRUGACAO HELICOIDAL, COR PRETA, SEM ROSCA, DE 1 1/2",  PARA CABEAMENTO SUBTERRANEO (NBR 15715)</v>
          </cell>
          <cell r="F511" t="str">
            <v xml:space="preserve">M     </v>
          </cell>
          <cell r="G511">
            <v>1</v>
          </cell>
          <cell r="H511">
            <v>2.52</v>
          </cell>
          <cell r="I511">
            <v>2.52</v>
          </cell>
        </row>
        <row r="512">
          <cell r="B512" t="str">
            <v>COMPOSICAO</v>
          </cell>
          <cell r="C512" t="str">
            <v>SINAPI</v>
          </cell>
          <cell r="D512">
            <v>88247</v>
          </cell>
          <cell r="E512" t="str">
            <v>AUXILIAR DE ELETRICISTA COM ENCARGOS COMPLEMENTARES</v>
          </cell>
          <cell r="F512" t="str">
            <v>H</v>
          </cell>
          <cell r="G512">
            <v>0.9</v>
          </cell>
          <cell r="H512">
            <v>14.6</v>
          </cell>
          <cell r="I512">
            <v>13.14</v>
          </cell>
        </row>
        <row r="513">
          <cell r="B513" t="str">
            <v>COMPOSICAO</v>
          </cell>
          <cell r="C513" t="str">
            <v>SINAPI</v>
          </cell>
          <cell r="D513">
            <v>88264</v>
          </cell>
          <cell r="E513" t="str">
            <v>ELETRICISTA COM ENCARGOS COMPLEMENTARES</v>
          </cell>
          <cell r="F513" t="str">
            <v>H</v>
          </cell>
          <cell r="G513">
            <v>0.9</v>
          </cell>
          <cell r="H513">
            <v>17.97</v>
          </cell>
          <cell r="I513">
            <v>16.172999999999998</v>
          </cell>
        </row>
        <row r="514">
          <cell r="B514">
            <v>0</v>
          </cell>
          <cell r="C514">
            <v>0</v>
          </cell>
          <cell r="D514">
            <v>0</v>
          </cell>
          <cell r="E514">
            <v>0</v>
          </cell>
          <cell r="F514">
            <v>0</v>
          </cell>
          <cell r="G514">
            <v>0</v>
          </cell>
          <cell r="H514">
            <v>0</v>
          </cell>
          <cell r="I514">
            <v>0</v>
          </cell>
        </row>
        <row r="515">
          <cell r="B515" t="str">
            <v>CP-ELE-16</v>
          </cell>
          <cell r="C515">
            <v>0</v>
          </cell>
          <cell r="D515">
            <v>0</v>
          </cell>
          <cell r="E515" t="str">
            <v>ELETRODUTO/DUTO PEAD FLEXIVEL PAREDE SIMPLES, CORRUGACAO HELICOIDAL, COR PRETA, SEM ROSCA, DE 2",  PARA CABEAMENTO SUBTERRANEO (NBR 15715) - FORNECIMENTO E INSTALAÇÃO</v>
          </cell>
          <cell r="F515" t="str">
            <v>UNI</v>
          </cell>
          <cell r="G515">
            <v>1</v>
          </cell>
          <cell r="H515">
            <v>0</v>
          </cell>
          <cell r="I515">
            <v>32.933</v>
          </cell>
        </row>
        <row r="516">
          <cell r="B516" t="str">
            <v>INSUMO</v>
          </cell>
          <cell r="C516" t="str">
            <v>SINAPI</v>
          </cell>
          <cell r="D516">
            <v>2446</v>
          </cell>
          <cell r="E516" t="str">
            <v>ELETRODUTO/DUTO PEAD FLEXIVEL PAREDE SIMPLES, CORRUGACAO HELICOIDAL, COR PRETA, SEM ROSCA, DE 2",  PARA CABEAMENTO SUBTERRANEO (NBR 15715)</v>
          </cell>
          <cell r="F516" t="str">
            <v xml:space="preserve">M     </v>
          </cell>
          <cell r="G516">
            <v>1</v>
          </cell>
          <cell r="H516">
            <v>3.62</v>
          </cell>
          <cell r="I516">
            <v>3.62</v>
          </cell>
        </row>
        <row r="517">
          <cell r="B517" t="str">
            <v>COMPOSICAO</v>
          </cell>
          <cell r="C517" t="str">
            <v>SINAPI</v>
          </cell>
          <cell r="D517">
            <v>88247</v>
          </cell>
          <cell r="E517" t="str">
            <v>AUXILIAR DE ELETRICISTA COM ENCARGOS COMPLEMENTARES</v>
          </cell>
          <cell r="F517" t="str">
            <v>H</v>
          </cell>
          <cell r="G517">
            <v>0.9</v>
          </cell>
          <cell r="H517">
            <v>14.6</v>
          </cell>
          <cell r="I517">
            <v>13.14</v>
          </cell>
        </row>
        <row r="518">
          <cell r="B518" t="str">
            <v>COMPOSICAO</v>
          </cell>
          <cell r="C518" t="str">
            <v>SINAPI</v>
          </cell>
          <cell r="D518">
            <v>88264</v>
          </cell>
          <cell r="E518" t="str">
            <v>ELETRICISTA COM ENCARGOS COMPLEMENTARES</v>
          </cell>
          <cell r="F518" t="str">
            <v>H</v>
          </cell>
          <cell r="G518">
            <v>0.9</v>
          </cell>
          <cell r="H518">
            <v>17.97</v>
          </cell>
          <cell r="I518">
            <v>16.172999999999998</v>
          </cell>
        </row>
        <row r="519">
          <cell r="B519">
            <v>0</v>
          </cell>
          <cell r="C519">
            <v>0</v>
          </cell>
          <cell r="D519">
            <v>0</v>
          </cell>
          <cell r="E519">
            <v>0</v>
          </cell>
          <cell r="F519">
            <v>0</v>
          </cell>
          <cell r="G519">
            <v>0</v>
          </cell>
          <cell r="H519">
            <v>0</v>
          </cell>
          <cell r="I519">
            <v>0</v>
          </cell>
        </row>
        <row r="520">
          <cell r="B520" t="str">
            <v>CP-ELE-17</v>
          </cell>
          <cell r="C520">
            <v>0</v>
          </cell>
          <cell r="D520">
            <v>0</v>
          </cell>
          <cell r="E520" t="str">
            <v>ELETRODUTO/DUTO PEAD FLEXIVEL PAREDE SIMPLES, CORRUGACAO HELICOIDAL, COR PRETA, SEM ROSCA, DE 3",  PARA CABEAMENTO SUBTERRANEO (NBR 15715) - FORNECIMENTO E INSTALAÇÃO</v>
          </cell>
          <cell r="F520" t="str">
            <v>UNI</v>
          </cell>
          <cell r="G520">
            <v>1</v>
          </cell>
          <cell r="H520">
            <v>0</v>
          </cell>
          <cell r="I520">
            <v>40.897000000000006</v>
          </cell>
        </row>
        <row r="521">
          <cell r="B521" t="str">
            <v>INSUMO</v>
          </cell>
          <cell r="C521" t="str">
            <v>SINAPI</v>
          </cell>
          <cell r="D521">
            <v>2442</v>
          </cell>
          <cell r="E521" t="str">
            <v>ELETRODUTO/DUTO PEAD FLEXIVEL PAREDE SIMPLES, CORRUGACAO HELICOIDAL, COR PRETA, SEM ROSCA, DE 3",  PARA CABEAMENTO SUBTERRANEO (NBR 15715)</v>
          </cell>
          <cell r="F521" t="str">
            <v xml:space="preserve">M     </v>
          </cell>
          <cell r="G521">
            <v>1</v>
          </cell>
          <cell r="H521">
            <v>5.07</v>
          </cell>
          <cell r="I521">
            <v>5.07</v>
          </cell>
        </row>
        <row r="522">
          <cell r="B522" t="str">
            <v>COMPOSICAO</v>
          </cell>
          <cell r="C522" t="str">
            <v>SINAPI</v>
          </cell>
          <cell r="D522">
            <v>88247</v>
          </cell>
          <cell r="E522" t="str">
            <v>AUXILIAR DE ELETRICISTA COM ENCARGOS COMPLEMENTARES</v>
          </cell>
          <cell r="F522" t="str">
            <v>H</v>
          </cell>
          <cell r="G522">
            <v>1.1000000000000001</v>
          </cell>
          <cell r="H522">
            <v>14.6</v>
          </cell>
          <cell r="I522">
            <v>16.060000000000002</v>
          </cell>
        </row>
        <row r="523">
          <cell r="B523" t="str">
            <v>COMPOSICAO</v>
          </cell>
          <cell r="C523" t="str">
            <v>SINAPI</v>
          </cell>
          <cell r="D523">
            <v>88264</v>
          </cell>
          <cell r="E523" t="str">
            <v>ELETRICISTA COM ENCARGOS COMPLEMENTARES</v>
          </cell>
          <cell r="F523" t="str">
            <v>H</v>
          </cell>
          <cell r="G523">
            <v>1.1000000000000001</v>
          </cell>
          <cell r="H523">
            <v>17.97</v>
          </cell>
          <cell r="I523">
            <v>19.766999999999999</v>
          </cell>
        </row>
        <row r="524">
          <cell r="B524">
            <v>0</v>
          </cell>
          <cell r="C524">
            <v>0</v>
          </cell>
          <cell r="D524">
            <v>0</v>
          </cell>
          <cell r="E524">
            <v>0</v>
          </cell>
          <cell r="F524">
            <v>0</v>
          </cell>
          <cell r="G524">
            <v>0</v>
          </cell>
          <cell r="H524">
            <v>0</v>
          </cell>
          <cell r="I524">
            <v>0</v>
          </cell>
        </row>
        <row r="525">
          <cell r="B525" t="str">
            <v>CP-ELE-18</v>
          </cell>
          <cell r="C525">
            <v>0</v>
          </cell>
          <cell r="D525">
            <v>0</v>
          </cell>
          <cell r="E525" t="str">
            <v>ELETRODUTODUTO PEAD FLEXIVEL PAREDE SIMPLES, CORRUGACAO HELICOIDAL, COR PRETA, SEM ROSCA, DE 4",  PARA CABEAMENTO SUBTERRANEO (NBR 15715) - FORNECIMENTO E INSTALAÇÃO</v>
          </cell>
          <cell r="F525" t="str">
            <v>UNI</v>
          </cell>
          <cell r="G525">
            <v>1</v>
          </cell>
          <cell r="H525">
            <v>0</v>
          </cell>
          <cell r="I525">
            <v>43.24</v>
          </cell>
        </row>
        <row r="526">
          <cell r="B526" t="str">
            <v>INSUMO</v>
          </cell>
          <cell r="C526" t="str">
            <v>SINAPI</v>
          </cell>
          <cell r="D526">
            <v>39248</v>
          </cell>
          <cell r="E526" t="str">
            <v>ELETRODUTODUTO PEAD FLEXIVEL PAREDE SIMPLES, CORRUGACAO HELICOIDAL, COR PRETA, SEM ROSCA, DE 4",  PARA CABEAMENTO SUBTERRANEO (NBR 15715)</v>
          </cell>
          <cell r="F526" t="str">
            <v xml:space="preserve">M     </v>
          </cell>
          <cell r="G526">
            <v>1.05</v>
          </cell>
          <cell r="H526">
            <v>7.06</v>
          </cell>
          <cell r="I526">
            <v>7.4130000000000003</v>
          </cell>
        </row>
        <row r="527">
          <cell r="B527" t="str">
            <v>COMPOSICAO</v>
          </cell>
          <cell r="C527" t="str">
            <v>SINAPI</v>
          </cell>
          <cell r="D527">
            <v>88247</v>
          </cell>
          <cell r="E527" t="str">
            <v>AUXILIAR DE ELETRICISTA COM ENCARGOS COMPLEMENTARES</v>
          </cell>
          <cell r="F527" t="str">
            <v>H</v>
          </cell>
          <cell r="G527">
            <v>1.1000000000000001</v>
          </cell>
          <cell r="H527">
            <v>14.6</v>
          </cell>
          <cell r="I527">
            <v>16.060000000000002</v>
          </cell>
        </row>
        <row r="528">
          <cell r="B528" t="str">
            <v>COMPOSICAO</v>
          </cell>
          <cell r="C528" t="str">
            <v>SINAPI</v>
          </cell>
          <cell r="D528">
            <v>88264</v>
          </cell>
          <cell r="E528" t="str">
            <v>ELETRICISTA COM ENCARGOS COMPLEMENTARES</v>
          </cell>
          <cell r="F528" t="str">
            <v>H</v>
          </cell>
          <cell r="G528">
            <v>1.1000000000000001</v>
          </cell>
          <cell r="H528">
            <v>17.97</v>
          </cell>
          <cell r="I528">
            <v>19.766999999999999</v>
          </cell>
        </row>
        <row r="529">
          <cell r="B529">
            <v>0</v>
          </cell>
          <cell r="C529">
            <v>0</v>
          </cell>
          <cell r="D529">
            <v>0</v>
          </cell>
          <cell r="E529">
            <v>0</v>
          </cell>
          <cell r="F529">
            <v>0</v>
          </cell>
          <cell r="G529">
            <v>0</v>
          </cell>
          <cell r="H529">
            <v>0</v>
          </cell>
          <cell r="I529">
            <v>0</v>
          </cell>
        </row>
        <row r="530">
          <cell r="B530" t="str">
            <v>CP-ELE-19</v>
          </cell>
          <cell r="C530">
            <v>0</v>
          </cell>
          <cell r="D530">
            <v>0</v>
          </cell>
          <cell r="E530" t="str">
            <v>LUMINARIA DE TETO PLAFON/PLAFONIER EM PLASTICO COM BASE E27, POTENCIA MAXIMA 60 W (INCLUI LAMPADA) - FORNECIMENTO E INSTALAÇÃO</v>
          </cell>
          <cell r="F530" t="str">
            <v>UNI</v>
          </cell>
          <cell r="G530">
            <v>1</v>
          </cell>
          <cell r="H530">
            <v>0</v>
          </cell>
          <cell r="I530">
            <v>58.405999999999999</v>
          </cell>
        </row>
        <row r="531">
          <cell r="B531" t="str">
            <v>INSUMO</v>
          </cell>
          <cell r="C531" t="str">
            <v>SINAPI</v>
          </cell>
          <cell r="D531">
            <v>38781</v>
          </cell>
          <cell r="E531" t="str">
            <v>LAMPADA FLUORESCENTE ESPIRAL BRANCA 45 W, BASE E27 (127/220 V)</v>
          </cell>
          <cell r="F531" t="str">
            <v xml:space="preserve">UN    </v>
          </cell>
          <cell r="G531">
            <v>1</v>
          </cell>
          <cell r="H531">
            <v>30.12</v>
          </cell>
          <cell r="I531">
            <v>30.12</v>
          </cell>
        </row>
        <row r="532">
          <cell r="B532" t="str">
            <v>COMPOSICAO</v>
          </cell>
          <cell r="C532" t="str">
            <v>SINAPI</v>
          </cell>
          <cell r="D532">
            <v>38773</v>
          </cell>
          <cell r="E532" t="str">
            <v>LUMINARIA DE TETO PLAFON/PLAFONIER EM PLASTICO COM BASE E27, POTENCIA MAXIMA 60 W (NAO INCLUI LAMPADA)</v>
          </cell>
          <cell r="F532" t="str">
            <v xml:space="preserve">UN    </v>
          </cell>
          <cell r="G532">
            <v>1</v>
          </cell>
          <cell r="H532">
            <v>2.23</v>
          </cell>
          <cell r="I532">
            <v>2.23</v>
          </cell>
        </row>
        <row r="533">
          <cell r="B533" t="str">
            <v>COMPOSICAO</v>
          </cell>
          <cell r="C533" t="str">
            <v>SINAPI</v>
          </cell>
          <cell r="D533">
            <v>88247</v>
          </cell>
          <cell r="E533" t="str">
            <v>AUXILIAR DE ELETRICISTA COM ENCARGOS COMPLEMENTARES</v>
          </cell>
          <cell r="F533" t="str">
            <v>H</v>
          </cell>
          <cell r="G533">
            <v>0.8</v>
          </cell>
          <cell r="H533">
            <v>14.6</v>
          </cell>
          <cell r="I533">
            <v>11.68</v>
          </cell>
        </row>
        <row r="534">
          <cell r="B534" t="str">
            <v>COMPOSICAO</v>
          </cell>
          <cell r="C534" t="str">
            <v>SINAPI</v>
          </cell>
          <cell r="D534">
            <v>88264</v>
          </cell>
          <cell r="E534" t="str">
            <v>ELETRICISTA COM ENCARGOS COMPLEMENTARES</v>
          </cell>
          <cell r="F534" t="str">
            <v>H</v>
          </cell>
          <cell r="G534">
            <v>0.8</v>
          </cell>
          <cell r="H534">
            <v>17.97</v>
          </cell>
          <cell r="I534">
            <v>14.375999999999999</v>
          </cell>
        </row>
        <row r="535">
          <cell r="B535">
            <v>0</v>
          </cell>
          <cell r="C535">
            <v>0</v>
          </cell>
          <cell r="D535">
            <v>0</v>
          </cell>
          <cell r="E535">
            <v>0</v>
          </cell>
          <cell r="F535">
            <v>0</v>
          </cell>
          <cell r="G535">
            <v>0</v>
          </cell>
          <cell r="H535">
            <v>0</v>
          </cell>
          <cell r="I535">
            <v>0</v>
          </cell>
        </row>
        <row r="536">
          <cell r="B536" t="str">
            <v>CP-ELE-20</v>
          </cell>
          <cell r="C536">
            <v>0</v>
          </cell>
          <cell r="D536">
            <v>0</v>
          </cell>
          <cell r="E536" t="str">
            <v xml:space="preserve">CAIXA INSPECAO EM CONCRETO PARA ATERRAMENTO E PARA RAIOS DIAMETRO = 300 MM COM TAMPA -  FORNECIMENTO E INSTALAÇÃO </v>
          </cell>
          <cell r="F536" t="str">
            <v>UNI</v>
          </cell>
          <cell r="G536">
            <v>1</v>
          </cell>
          <cell r="H536">
            <v>0</v>
          </cell>
          <cell r="I536">
            <v>151.18700000000001</v>
          </cell>
        </row>
        <row r="537">
          <cell r="B537" t="str">
            <v>INSUMO</v>
          </cell>
          <cell r="C537" t="str">
            <v>SINAPI</v>
          </cell>
          <cell r="D537">
            <v>34641</v>
          </cell>
          <cell r="E537" t="str">
            <v>CAIXA INSPECAO EM CONCRETO PARA ATERRAMENTO E PARA RAIOS DIAMETRO = 300 MM</v>
          </cell>
          <cell r="F537" t="str">
            <v xml:space="preserve">UN    </v>
          </cell>
          <cell r="G537">
            <v>1</v>
          </cell>
          <cell r="H537">
            <v>37.61</v>
          </cell>
          <cell r="I537">
            <v>37.61</v>
          </cell>
        </row>
        <row r="538">
          <cell r="B538" t="str">
            <v>COMPOSICAO</v>
          </cell>
          <cell r="C538" t="str">
            <v>SINAPI</v>
          </cell>
          <cell r="D538">
            <v>88247</v>
          </cell>
          <cell r="E538" t="str">
            <v>AUXILIAR DE ELETRICISTA COM ENCARGOS COMPLEMENTARES</v>
          </cell>
          <cell r="F538" t="str">
            <v>H</v>
          </cell>
          <cell r="G538">
            <v>1.1000000000000001</v>
          </cell>
          <cell r="H538">
            <v>14.6</v>
          </cell>
          <cell r="I538">
            <v>16.060000000000002</v>
          </cell>
        </row>
        <row r="539">
          <cell r="B539" t="str">
            <v>COMPOSICAO</v>
          </cell>
          <cell r="C539" t="str">
            <v>SINAPI</v>
          </cell>
          <cell r="D539">
            <v>88264</v>
          </cell>
          <cell r="E539" t="str">
            <v>ELETRICISTA COM ENCARGOS COMPLEMENTARES</v>
          </cell>
          <cell r="F539" t="str">
            <v>H</v>
          </cell>
          <cell r="G539">
            <v>1.1000000000000001</v>
          </cell>
          <cell r="H539">
            <v>17.97</v>
          </cell>
          <cell r="I539">
            <v>19.766999999999999</v>
          </cell>
        </row>
        <row r="540">
          <cell r="B540" t="str">
            <v>INSUMO</v>
          </cell>
          <cell r="C540" t="str">
            <v>SINAPI</v>
          </cell>
          <cell r="D540">
            <v>11315</v>
          </cell>
          <cell r="E540" t="str">
            <v>TAMPAO FOFO SIMPLES COM BASE, CLASSE A15 CARGA MAX 1,5 T, 300 X 300 MM, REDE PLUVIAL/ESGOTO</v>
          </cell>
          <cell r="F540" t="str">
            <v xml:space="preserve">UN    </v>
          </cell>
          <cell r="G540">
            <v>1</v>
          </cell>
          <cell r="H540">
            <v>77.75</v>
          </cell>
          <cell r="I540">
            <v>77.75</v>
          </cell>
        </row>
        <row r="541">
          <cell r="B541">
            <v>0</v>
          </cell>
          <cell r="C541">
            <v>0</v>
          </cell>
          <cell r="D541">
            <v>0</v>
          </cell>
          <cell r="E541">
            <v>0</v>
          </cell>
          <cell r="F541">
            <v>0</v>
          </cell>
          <cell r="G541">
            <v>0</v>
          </cell>
          <cell r="H541">
            <v>0</v>
          </cell>
          <cell r="I541">
            <v>0</v>
          </cell>
        </row>
        <row r="542">
          <cell r="B542" t="str">
            <v>CP-ELE-21</v>
          </cell>
          <cell r="C542">
            <v>0</v>
          </cell>
          <cell r="D542">
            <v>0</v>
          </cell>
          <cell r="E542" t="str">
            <v>ISOLADOR DE PORCELANA SUSPENSO, DISCO TIPO GARFO OLHAL, DIAMETRO DE 152 MM, PARA TENSAO DE *15* KV - FORNECIMENTO E INSTALAÇÃO</v>
          </cell>
          <cell r="F542" t="str">
            <v>UNI</v>
          </cell>
          <cell r="G542">
            <v>1</v>
          </cell>
          <cell r="H542">
            <v>0</v>
          </cell>
          <cell r="I542">
            <v>77.373500000000007</v>
          </cell>
        </row>
        <row r="543">
          <cell r="B543" t="str">
            <v>INSUMO</v>
          </cell>
          <cell r="C543" t="str">
            <v>SINAPI</v>
          </cell>
          <cell r="D543">
            <v>3405</v>
          </cell>
          <cell r="E543" t="str">
            <v>ISOLADOR DE PORCELANA SUSPENSO, DISCO TIPO GARFO OLHAL, DIAMETRO DE 152 MM, PARA TENSAO DE *15* KV</v>
          </cell>
          <cell r="F543" t="str">
            <v xml:space="preserve">UN    </v>
          </cell>
          <cell r="G543">
            <v>1</v>
          </cell>
          <cell r="H543">
            <v>59.46</v>
          </cell>
          <cell r="I543">
            <v>59.46</v>
          </cell>
        </row>
        <row r="544">
          <cell r="B544" t="str">
            <v>COMPOSICAO</v>
          </cell>
          <cell r="C544" t="str">
            <v>SINAPI</v>
          </cell>
          <cell r="D544">
            <v>88247</v>
          </cell>
          <cell r="E544" t="str">
            <v>AUXILIAR DE ELETRICISTA COM ENCARGOS COMPLEMENTARES</v>
          </cell>
          <cell r="F544" t="str">
            <v>H</v>
          </cell>
          <cell r="G544">
            <v>0.55000000000000004</v>
          </cell>
          <cell r="H544">
            <v>14.6</v>
          </cell>
          <cell r="I544">
            <v>8.0300000000000011</v>
          </cell>
        </row>
        <row r="545">
          <cell r="B545" t="str">
            <v>COMPOSICAO</v>
          </cell>
          <cell r="C545" t="str">
            <v>SINAPI</v>
          </cell>
          <cell r="D545">
            <v>88264</v>
          </cell>
          <cell r="E545" t="str">
            <v>ELETRICISTA COM ENCARGOS COMPLEMENTARES</v>
          </cell>
          <cell r="F545" t="str">
            <v>H</v>
          </cell>
          <cell r="G545">
            <v>0.55000000000000004</v>
          </cell>
          <cell r="H545">
            <v>17.97</v>
          </cell>
          <cell r="I545">
            <v>9.8834999999999997</v>
          </cell>
        </row>
        <row r="546">
          <cell r="B546">
            <v>0</v>
          </cell>
          <cell r="C546">
            <v>0</v>
          </cell>
          <cell r="D546">
            <v>0</v>
          </cell>
          <cell r="E546">
            <v>0</v>
          </cell>
          <cell r="F546">
            <v>0</v>
          </cell>
          <cell r="G546">
            <v>0</v>
          </cell>
          <cell r="H546">
            <v>0</v>
          </cell>
          <cell r="I546">
            <v>0</v>
          </cell>
        </row>
        <row r="547">
          <cell r="B547" t="str">
            <v>CP-ELE-22</v>
          </cell>
          <cell r="C547">
            <v>0</v>
          </cell>
          <cell r="D547">
            <v>0</v>
          </cell>
          <cell r="E547" t="str">
            <v>ELETRODUTO EM ACO GALVANIZADO ELETROLITICO, SEMI-PESADO, DIAMETRO 2.1/2", PAREDE DE 1,52 MM -  FORNECIMENTO E INSTALAÇÃO</v>
          </cell>
          <cell r="F547" t="str">
            <v>M</v>
          </cell>
          <cell r="G547">
            <v>1</v>
          </cell>
          <cell r="H547">
            <v>0</v>
          </cell>
          <cell r="I547">
            <v>43.298651</v>
          </cell>
        </row>
        <row r="548">
          <cell r="B548" t="str">
            <v>INSUMO</v>
          </cell>
          <cell r="C548" t="str">
            <v>SINAPI</v>
          </cell>
          <cell r="D548">
            <v>21131</v>
          </cell>
          <cell r="E548" t="str">
            <v>ELETRODUTO EM ACO GALVANIZADO ELETROLITICO, SEMI-PESADO, DIAMETRO 2 1/2", PAREDE DE 1,52 MM</v>
          </cell>
          <cell r="F548" t="str">
            <v xml:space="preserve">M     </v>
          </cell>
          <cell r="G548">
            <v>1.05</v>
          </cell>
          <cell r="H548">
            <v>30.35</v>
          </cell>
          <cell r="I548">
            <v>31.867500000000003</v>
          </cell>
        </row>
        <row r="549">
          <cell r="B549" t="str">
            <v>COMPOSICAO</v>
          </cell>
          <cell r="C549" t="str">
            <v>SINAPI</v>
          </cell>
          <cell r="D549">
            <v>88247</v>
          </cell>
          <cell r="E549" t="str">
            <v>AUXILIAR DE ELETRICISTA COM ENCARGOS COMPLEMENTARES</v>
          </cell>
          <cell r="F549" t="str">
            <v>H</v>
          </cell>
          <cell r="G549">
            <v>0.23430000000000001</v>
          </cell>
          <cell r="H549">
            <v>14.6</v>
          </cell>
          <cell r="I549">
            <v>3.4207800000000002</v>
          </cell>
        </row>
        <row r="550">
          <cell r="B550" t="str">
            <v>COMPOSICAO</v>
          </cell>
          <cell r="C550" t="str">
            <v>SINAPI</v>
          </cell>
          <cell r="D550">
            <v>88264</v>
          </cell>
          <cell r="E550" t="str">
            <v>ELETRICISTA COM ENCARGOS COMPLEMENTARES</v>
          </cell>
          <cell r="F550" t="str">
            <v>H</v>
          </cell>
          <cell r="G550">
            <v>0.23430000000000001</v>
          </cell>
          <cell r="H550">
            <v>17.97</v>
          </cell>
          <cell r="I550">
            <v>4.2103710000000003</v>
          </cell>
        </row>
        <row r="551">
          <cell r="B551" t="str">
            <v>COMPOSICAO</v>
          </cell>
          <cell r="C551" t="str">
            <v>SINAPI</v>
          </cell>
          <cell r="D551">
            <v>91174</v>
          </cell>
          <cell r="E551" t="str">
            <v>FIXAÇÃO DE TUBOS VERTICAIS DE PPR DIÂMETROS MAIORES QUE 40 MM E MENORES OU IGUAIS A 75 MM COM ABRAÇADEIRA METÁLICA RÍGIDA TIPO D 1 1/2", FIXADA EM PERFILADO EM ALVENARIA. AF_05/2015</v>
          </cell>
          <cell r="F551" t="str">
            <v>M</v>
          </cell>
          <cell r="G551">
            <v>2</v>
          </cell>
          <cell r="H551">
            <v>1.9</v>
          </cell>
          <cell r="I551">
            <v>3.8</v>
          </cell>
        </row>
        <row r="552">
          <cell r="B552">
            <v>0</v>
          </cell>
          <cell r="C552">
            <v>0</v>
          </cell>
          <cell r="D552">
            <v>0</v>
          </cell>
          <cell r="E552">
            <v>0</v>
          </cell>
          <cell r="F552">
            <v>0</v>
          </cell>
          <cell r="G552">
            <v>0</v>
          </cell>
          <cell r="H552">
            <v>0</v>
          </cell>
          <cell r="I552">
            <v>0</v>
          </cell>
        </row>
        <row r="553">
          <cell r="B553" t="str">
            <v>CP-ELE-23</v>
          </cell>
          <cell r="C553">
            <v>0</v>
          </cell>
          <cell r="D553">
            <v>0</v>
          </cell>
          <cell r="E553" t="str">
            <v>QUADRO DE DISTRIBUICAO COM BARRAMENTO TRIFASICO, DE EMBUTIR, EM CHAPA DE ACO GALVANIZADO, PARA 12 DISJUNTORES DIN, 100 A SEM BARRAMENTO - FORNECIMENTO E INSTALAÇÃO</v>
          </cell>
          <cell r="F553" t="str">
            <v>UNI</v>
          </cell>
          <cell r="G553">
            <v>1</v>
          </cell>
          <cell r="H553">
            <v>0</v>
          </cell>
          <cell r="I553">
            <v>213.51</v>
          </cell>
        </row>
        <row r="554">
          <cell r="B554" t="str">
            <v>INSUMO</v>
          </cell>
          <cell r="C554" t="str">
            <v>SINAPI</v>
          </cell>
          <cell r="D554">
            <v>13393</v>
          </cell>
          <cell r="E554" t="str">
            <v>QUADRO DE DISTRIBUICAO COM BARRAMENTO TRIFASICO, DE EMBUTIR, EM CHAPA DE ACO GALVANIZADO, PARA 12 DISJUNTORES DIN, 100 A</v>
          </cell>
          <cell r="F554" t="str">
            <v xml:space="preserve">UN    </v>
          </cell>
          <cell r="G554">
            <v>1</v>
          </cell>
          <cell r="H554">
            <v>180.94</v>
          </cell>
          <cell r="I554">
            <v>180.94</v>
          </cell>
        </row>
        <row r="555">
          <cell r="B555" t="str">
            <v>COMPOSICAO</v>
          </cell>
          <cell r="C555" t="str">
            <v>SINAPI</v>
          </cell>
          <cell r="D555">
            <v>88247</v>
          </cell>
          <cell r="E555" t="str">
            <v>AUXILIAR DE ELETRICISTA COM ENCARGOS COMPLEMENTARES</v>
          </cell>
          <cell r="F555" t="str">
            <v>H</v>
          </cell>
          <cell r="G555">
            <v>1</v>
          </cell>
          <cell r="H555">
            <v>14.6</v>
          </cell>
          <cell r="I555">
            <v>14.6</v>
          </cell>
        </row>
        <row r="556">
          <cell r="B556" t="str">
            <v>COMPOSICAO</v>
          </cell>
          <cell r="C556" t="str">
            <v>SINAPI</v>
          </cell>
          <cell r="D556">
            <v>88264</v>
          </cell>
          <cell r="E556" t="str">
            <v>ELETRICISTA COM ENCARGOS COMPLEMENTARES</v>
          </cell>
          <cell r="F556" t="str">
            <v>H</v>
          </cell>
          <cell r="G556">
            <v>1</v>
          </cell>
          <cell r="H556">
            <v>17.97</v>
          </cell>
          <cell r="I556">
            <v>17.97</v>
          </cell>
        </row>
        <row r="557">
          <cell r="B557">
            <v>0</v>
          </cell>
          <cell r="C557">
            <v>0</v>
          </cell>
          <cell r="D557">
            <v>0</v>
          </cell>
          <cell r="E557">
            <v>0</v>
          </cell>
          <cell r="F557">
            <v>0</v>
          </cell>
          <cell r="G557">
            <v>0</v>
          </cell>
          <cell r="H557">
            <v>0</v>
          </cell>
          <cell r="I557">
            <v>0</v>
          </cell>
        </row>
        <row r="558">
          <cell r="B558" t="str">
            <v>CP-ELE-24</v>
          </cell>
          <cell r="C558">
            <v>0</v>
          </cell>
          <cell r="D558">
            <v>0</v>
          </cell>
          <cell r="E558" t="str">
            <v>CAIXA DE AQUALIZAÇÃO DE POTENCIAS 200X200MM - FORNCIMENTO E INSTALAÇÃO</v>
          </cell>
          <cell r="F558" t="str">
            <v>UNI</v>
          </cell>
          <cell r="G558">
            <v>1</v>
          </cell>
          <cell r="H558">
            <v>0</v>
          </cell>
          <cell r="I558">
            <v>165.94149999999999</v>
          </cell>
        </row>
        <row r="559">
          <cell r="B559" t="str">
            <v>INSUMO</v>
          </cell>
          <cell r="C559" t="str">
            <v>MERCADO</v>
          </cell>
          <cell r="D559">
            <v>0</v>
          </cell>
          <cell r="E559" t="str">
            <v>CAIXA DE AQUALIZAÇÃO DE POTENCIAS 200X200MM</v>
          </cell>
          <cell r="F559" t="str">
            <v>UNI</v>
          </cell>
          <cell r="G559">
            <v>1</v>
          </cell>
          <cell r="H559">
            <v>135</v>
          </cell>
          <cell r="I559">
            <v>135</v>
          </cell>
        </row>
        <row r="560">
          <cell r="B560" t="str">
            <v>COMPOSICAO</v>
          </cell>
          <cell r="C560" t="str">
            <v>SINAPI</v>
          </cell>
          <cell r="D560">
            <v>88247</v>
          </cell>
          <cell r="E560" t="str">
            <v>AUXILIAR DE ELETRICISTA COM ENCARGOS COMPLEMENTARES</v>
          </cell>
          <cell r="F560" t="str">
            <v>H</v>
          </cell>
          <cell r="G560">
            <v>0.95</v>
          </cell>
          <cell r="H560">
            <v>14.6</v>
          </cell>
          <cell r="I560">
            <v>13.87</v>
          </cell>
        </row>
        <row r="561">
          <cell r="B561" t="str">
            <v>COMPOSICAO</v>
          </cell>
          <cell r="C561" t="str">
            <v>SINAPI</v>
          </cell>
          <cell r="D561">
            <v>88264</v>
          </cell>
          <cell r="E561" t="str">
            <v>ELETRICISTA COM ENCARGOS COMPLEMENTARES</v>
          </cell>
          <cell r="F561" t="str">
            <v>H</v>
          </cell>
          <cell r="G561">
            <v>0.95</v>
          </cell>
          <cell r="H561">
            <v>17.97</v>
          </cell>
          <cell r="I561">
            <v>17.071499999999997</v>
          </cell>
        </row>
        <row r="562">
          <cell r="B562">
            <v>0</v>
          </cell>
          <cell r="C562">
            <v>0</v>
          </cell>
          <cell r="D562">
            <v>0</v>
          </cell>
          <cell r="E562">
            <v>0</v>
          </cell>
          <cell r="F562">
            <v>0</v>
          </cell>
          <cell r="G562">
            <v>0</v>
          </cell>
          <cell r="H562">
            <v>0</v>
          </cell>
          <cell r="I562">
            <v>0</v>
          </cell>
        </row>
        <row r="563">
          <cell r="B563" t="str">
            <v>POSTO DE TRANSFORMAÇÃO 15KVA</v>
          </cell>
          <cell r="C563">
            <v>0</v>
          </cell>
          <cell r="D563">
            <v>0</v>
          </cell>
          <cell r="E563">
            <v>0</v>
          </cell>
          <cell r="F563">
            <v>0</v>
          </cell>
          <cell r="G563">
            <v>0</v>
          </cell>
          <cell r="H563">
            <v>0</v>
          </cell>
          <cell r="I563">
            <v>0</v>
          </cell>
        </row>
        <row r="564">
          <cell r="B564">
            <v>0</v>
          </cell>
          <cell r="C564">
            <v>0</v>
          </cell>
          <cell r="D564">
            <v>0</v>
          </cell>
          <cell r="E564">
            <v>0</v>
          </cell>
          <cell r="F564">
            <v>0</v>
          </cell>
          <cell r="G564">
            <v>0</v>
          </cell>
          <cell r="H564">
            <v>0</v>
          </cell>
          <cell r="I564">
            <v>0</v>
          </cell>
        </row>
        <row r="565">
          <cell r="B565" t="str">
            <v>CP-PTR-01</v>
          </cell>
          <cell r="C565">
            <v>0</v>
          </cell>
          <cell r="D565">
            <v>0</v>
          </cell>
          <cell r="E565" t="str">
            <v>ANEL DE AMARRAÇÃO</v>
          </cell>
          <cell r="F565" t="str">
            <v>UN</v>
          </cell>
          <cell r="G565">
            <v>0</v>
          </cell>
          <cell r="H565">
            <v>0</v>
          </cell>
          <cell r="I565">
            <v>9.4755000000000003</v>
          </cell>
        </row>
        <row r="566">
          <cell r="B566">
            <v>0</v>
          </cell>
          <cell r="C566" t="str">
            <v>SINAPI</v>
          </cell>
          <cell r="D566">
            <v>88264</v>
          </cell>
          <cell r="E566" t="str">
            <v>ELETRICISTA COM ENCARGOS COMPLEMENTARES</v>
          </cell>
          <cell r="F566" t="str">
            <v>H</v>
          </cell>
          <cell r="G566">
            <v>0.15</v>
          </cell>
          <cell r="H566">
            <v>17.97</v>
          </cell>
          <cell r="I566">
            <v>2.6954999999999996</v>
          </cell>
        </row>
        <row r="567">
          <cell r="B567">
            <v>0</v>
          </cell>
          <cell r="C567" t="str">
            <v>SINAPI</v>
          </cell>
          <cell r="D567">
            <v>88247</v>
          </cell>
          <cell r="E567" t="str">
            <v>AUXILIAR DE ELETRICISTA COM ENCARGOS COMPLEMENTARES</v>
          </cell>
          <cell r="F567" t="str">
            <v>H</v>
          </cell>
          <cell r="G567">
            <v>0.15</v>
          </cell>
          <cell r="H567">
            <v>14.6</v>
          </cell>
          <cell r="I567">
            <v>2.19</v>
          </cell>
        </row>
        <row r="568">
          <cell r="B568">
            <v>0</v>
          </cell>
          <cell r="C568" t="str">
            <v>PROPRIA</v>
          </cell>
          <cell r="D568">
            <v>0</v>
          </cell>
          <cell r="E568" t="str">
            <v xml:space="preserve">ANEL DE AMARRAÇÃO </v>
          </cell>
          <cell r="F568" t="str">
            <v>UN</v>
          </cell>
          <cell r="G568">
            <v>1</v>
          </cell>
          <cell r="H568">
            <v>4.59</v>
          </cell>
          <cell r="I568">
            <v>4.59</v>
          </cell>
        </row>
        <row r="569">
          <cell r="B569">
            <v>0</v>
          </cell>
          <cell r="C569">
            <v>0</v>
          </cell>
          <cell r="D569">
            <v>0</v>
          </cell>
          <cell r="E569">
            <v>0</v>
          </cell>
          <cell r="F569">
            <v>0</v>
          </cell>
          <cell r="G569">
            <v>0</v>
          </cell>
          <cell r="H569">
            <v>0</v>
          </cell>
          <cell r="I569">
            <v>0</v>
          </cell>
        </row>
        <row r="570">
          <cell r="B570" t="str">
            <v>CP-PTR-02</v>
          </cell>
          <cell r="C570">
            <v>0</v>
          </cell>
          <cell r="D570">
            <v>0</v>
          </cell>
          <cell r="E570" t="str">
            <v>ARAME DE AÇO GALVANIZADO 14BWG</v>
          </cell>
          <cell r="F570" t="str">
            <v>KG</v>
          </cell>
          <cell r="G570">
            <v>0</v>
          </cell>
          <cell r="H570">
            <v>0</v>
          </cell>
          <cell r="I570">
            <v>46.47</v>
          </cell>
        </row>
        <row r="571">
          <cell r="B571">
            <v>0</v>
          </cell>
          <cell r="C571" t="str">
            <v>SINAPI</v>
          </cell>
          <cell r="D571">
            <v>88264</v>
          </cell>
          <cell r="E571" t="str">
            <v>ELETRICISTA COM ENCARGOS COMPLEMENTARES</v>
          </cell>
          <cell r="F571" t="str">
            <v>H</v>
          </cell>
          <cell r="G571">
            <v>1</v>
          </cell>
          <cell r="H571">
            <v>17.97</v>
          </cell>
          <cell r="I571">
            <v>17.97</v>
          </cell>
        </row>
        <row r="572">
          <cell r="B572">
            <v>0</v>
          </cell>
          <cell r="C572" t="str">
            <v>SINAPI</v>
          </cell>
          <cell r="D572">
            <v>88247</v>
          </cell>
          <cell r="E572" t="str">
            <v>AUXILIAR DE ELETRICISTA COM ENCARGOS COMPLEMENTARES</v>
          </cell>
          <cell r="F572" t="str">
            <v>H</v>
          </cell>
          <cell r="G572">
            <v>1</v>
          </cell>
          <cell r="H572">
            <v>14.6</v>
          </cell>
          <cell r="I572">
            <v>14.6</v>
          </cell>
        </row>
        <row r="573">
          <cell r="B573">
            <v>0</v>
          </cell>
          <cell r="C573" t="str">
            <v>PROPRIA</v>
          </cell>
          <cell r="D573">
            <v>0</v>
          </cell>
          <cell r="E573" t="str">
            <v>ARAME GALVANIZADO 14 BWG</v>
          </cell>
          <cell r="F573" t="str">
            <v>KG</v>
          </cell>
          <cell r="G573">
            <v>1</v>
          </cell>
          <cell r="H573">
            <v>13.9</v>
          </cell>
          <cell r="I573">
            <v>13.9</v>
          </cell>
        </row>
        <row r="574">
          <cell r="B574">
            <v>0</v>
          </cell>
          <cell r="C574">
            <v>0</v>
          </cell>
          <cell r="D574">
            <v>0</v>
          </cell>
          <cell r="E574">
            <v>0</v>
          </cell>
          <cell r="F574">
            <v>0</v>
          </cell>
          <cell r="G574">
            <v>0</v>
          </cell>
          <cell r="H574">
            <v>0</v>
          </cell>
          <cell r="I574">
            <v>0</v>
          </cell>
        </row>
        <row r="575">
          <cell r="B575" t="str">
            <v>CP-PTR-03</v>
          </cell>
          <cell r="C575">
            <v>0</v>
          </cell>
          <cell r="D575">
            <v>0</v>
          </cell>
          <cell r="E575" t="str">
            <v>ARMÁRIO DE MEDIÇÃO DIRETA 800A E PROTEÇÃO A ENERGISA-NDU 001</v>
          </cell>
          <cell r="F575" t="str">
            <v>UN</v>
          </cell>
          <cell r="G575">
            <v>0</v>
          </cell>
          <cell r="H575">
            <v>0</v>
          </cell>
          <cell r="I575">
            <v>3232.23</v>
          </cell>
        </row>
        <row r="576">
          <cell r="B576">
            <v>0</v>
          </cell>
          <cell r="C576" t="str">
            <v>SINAPI</v>
          </cell>
          <cell r="D576">
            <v>88264</v>
          </cell>
          <cell r="E576" t="str">
            <v>ELETRICISTA COM ENCARGOS COMPLEMENTARES</v>
          </cell>
          <cell r="F576" t="str">
            <v>H</v>
          </cell>
          <cell r="G576">
            <v>24</v>
          </cell>
          <cell r="H576">
            <v>17.97</v>
          </cell>
          <cell r="I576">
            <v>431.28</v>
          </cell>
        </row>
        <row r="577">
          <cell r="B577">
            <v>0</v>
          </cell>
          <cell r="C577" t="str">
            <v>SINAPI</v>
          </cell>
          <cell r="D577">
            <v>88247</v>
          </cell>
          <cell r="E577" t="str">
            <v>AUXILIAR DE ELETRICISTA COM ENCARGOS COMPLEMENTARES</v>
          </cell>
          <cell r="F577" t="str">
            <v>H</v>
          </cell>
          <cell r="G577">
            <v>24</v>
          </cell>
          <cell r="H577">
            <v>14.6</v>
          </cell>
          <cell r="I577">
            <v>350.4</v>
          </cell>
        </row>
        <row r="578">
          <cell r="B578">
            <v>0</v>
          </cell>
          <cell r="C578" t="str">
            <v>PROPRIA</v>
          </cell>
          <cell r="D578">
            <v>0</v>
          </cell>
          <cell r="E578" t="str">
            <v>ARMÁRIO DE MEDIÇÃO DIRETA 800 A, E PROTEÇÃO ENERGISA-NDU 001</v>
          </cell>
          <cell r="F578" t="str">
            <v>UN</v>
          </cell>
          <cell r="G578">
            <v>1</v>
          </cell>
          <cell r="H578">
            <v>2450.5500000000002</v>
          </cell>
          <cell r="I578">
            <v>2450.5500000000002</v>
          </cell>
        </row>
        <row r="579">
          <cell r="B579">
            <v>0</v>
          </cell>
          <cell r="C579">
            <v>0</v>
          </cell>
          <cell r="D579">
            <v>0</v>
          </cell>
          <cell r="E579">
            <v>0</v>
          </cell>
          <cell r="F579">
            <v>0</v>
          </cell>
          <cell r="G579">
            <v>0</v>
          </cell>
          <cell r="H579">
            <v>0</v>
          </cell>
          <cell r="I579">
            <v>0</v>
          </cell>
        </row>
        <row r="580">
          <cell r="B580" t="str">
            <v>CP-PTR-04</v>
          </cell>
          <cell r="C580">
            <v>0</v>
          </cell>
          <cell r="D580">
            <v>0</v>
          </cell>
          <cell r="E580" t="str">
            <v>ARRUELA ESPAÇADORA 40X80MM.</v>
          </cell>
          <cell r="F580" t="str">
            <v>UN</v>
          </cell>
          <cell r="G580">
            <v>0</v>
          </cell>
          <cell r="H580">
            <v>0</v>
          </cell>
          <cell r="I580">
            <v>27.475999999999999</v>
          </cell>
        </row>
        <row r="581">
          <cell r="B581">
            <v>0</v>
          </cell>
          <cell r="C581" t="str">
            <v>PROPRIA</v>
          </cell>
          <cell r="D581">
            <v>0</v>
          </cell>
          <cell r="E581" t="str">
            <v>ARRUELA ESPAÇADORA 40X80MM</v>
          </cell>
          <cell r="F581" t="str">
            <v>UN</v>
          </cell>
          <cell r="G581">
            <v>1</v>
          </cell>
          <cell r="H581">
            <v>27.33</v>
          </cell>
          <cell r="I581">
            <v>27.33</v>
          </cell>
        </row>
        <row r="582">
          <cell r="B582">
            <v>0</v>
          </cell>
          <cell r="C582" t="str">
            <v>SINAPI</v>
          </cell>
          <cell r="D582">
            <v>88247</v>
          </cell>
          <cell r="E582" t="str">
            <v>AUXILIAR DE ELETRICISTA COM ENCARGOS COMPLEMENTARES</v>
          </cell>
          <cell r="F582" t="str">
            <v>H</v>
          </cell>
          <cell r="G582">
            <v>0.01</v>
          </cell>
          <cell r="H582">
            <v>14.6</v>
          </cell>
          <cell r="I582">
            <v>0.14599999999999999</v>
          </cell>
        </row>
        <row r="583">
          <cell r="B583">
            <v>0</v>
          </cell>
          <cell r="C583">
            <v>0</v>
          </cell>
          <cell r="D583">
            <v>0</v>
          </cell>
          <cell r="E583">
            <v>0</v>
          </cell>
          <cell r="F583">
            <v>0</v>
          </cell>
          <cell r="G583">
            <v>0</v>
          </cell>
          <cell r="H583">
            <v>0</v>
          </cell>
          <cell r="I583">
            <v>0</v>
          </cell>
        </row>
        <row r="584">
          <cell r="B584" t="str">
            <v>CP-PTR-05</v>
          </cell>
          <cell r="C584">
            <v>0</v>
          </cell>
          <cell r="D584">
            <v>0</v>
          </cell>
          <cell r="E584" t="str">
            <v>ARRUELA QUADRADA</v>
          </cell>
          <cell r="F584" t="str">
            <v>UN</v>
          </cell>
          <cell r="G584">
            <v>0</v>
          </cell>
          <cell r="H584">
            <v>0</v>
          </cell>
          <cell r="I584">
            <v>1.016</v>
          </cell>
        </row>
        <row r="585">
          <cell r="B585">
            <v>0</v>
          </cell>
          <cell r="C585" t="str">
            <v>SINAPI</v>
          </cell>
          <cell r="D585">
            <v>88247</v>
          </cell>
          <cell r="E585" t="str">
            <v>AUXILIAR DE ELETRICISTA COM ENCARGOS COMPLEMENTARES</v>
          </cell>
          <cell r="F585" t="str">
            <v>H</v>
          </cell>
          <cell r="G585">
            <v>0.01</v>
          </cell>
          <cell r="H585">
            <v>14.6</v>
          </cell>
          <cell r="I585">
            <v>0.14599999999999999</v>
          </cell>
        </row>
        <row r="586">
          <cell r="B586">
            <v>0</v>
          </cell>
          <cell r="C586" t="str">
            <v>PROPRIA</v>
          </cell>
          <cell r="D586">
            <v>0</v>
          </cell>
          <cell r="E586" t="str">
            <v>ARRUELA QUADRADA</v>
          </cell>
          <cell r="F586" t="str">
            <v>UN</v>
          </cell>
          <cell r="G586">
            <v>1</v>
          </cell>
          <cell r="H586">
            <v>0.87</v>
          </cell>
          <cell r="I586">
            <v>0.87</v>
          </cell>
        </row>
        <row r="587">
          <cell r="B587">
            <v>0</v>
          </cell>
          <cell r="C587">
            <v>0</v>
          </cell>
          <cell r="D587">
            <v>0</v>
          </cell>
          <cell r="E587">
            <v>0</v>
          </cell>
          <cell r="F587">
            <v>0</v>
          </cell>
          <cell r="G587">
            <v>0</v>
          </cell>
          <cell r="H587">
            <v>0</v>
          </cell>
          <cell r="I587">
            <v>0</v>
          </cell>
        </row>
        <row r="588">
          <cell r="B588" t="str">
            <v>CP-PTR-06</v>
          </cell>
          <cell r="C588">
            <v>0</v>
          </cell>
          <cell r="D588">
            <v>0</v>
          </cell>
          <cell r="E588" t="str">
            <v>BASE CONCRETRADA</v>
          </cell>
          <cell r="F588" t="str">
            <v>UN</v>
          </cell>
          <cell r="G588">
            <v>0</v>
          </cell>
          <cell r="H588">
            <v>0</v>
          </cell>
          <cell r="I588">
            <v>250.52340000000001</v>
          </cell>
        </row>
        <row r="589">
          <cell r="B589">
            <v>0</v>
          </cell>
          <cell r="C589" t="str">
            <v>SINAPI</v>
          </cell>
          <cell r="D589">
            <v>88316</v>
          </cell>
          <cell r="E589" t="str">
            <v>SERVENTE COM ENCARGOS COMPLEMENTARES</v>
          </cell>
          <cell r="F589" t="str">
            <v>H</v>
          </cell>
          <cell r="G589">
            <v>11.89</v>
          </cell>
          <cell r="H589">
            <v>14.06</v>
          </cell>
          <cell r="I589">
            <v>167.17340000000002</v>
          </cell>
        </row>
        <row r="590">
          <cell r="B590">
            <v>0</v>
          </cell>
          <cell r="C590" t="str">
            <v>SINAPI</v>
          </cell>
          <cell r="D590">
            <v>88309</v>
          </cell>
          <cell r="E590" t="str">
            <v>PEDREIRO COM ENCARGOS COMPLEMENTARES</v>
          </cell>
          <cell r="F590" t="str">
            <v>H</v>
          </cell>
          <cell r="G590">
            <v>1</v>
          </cell>
          <cell r="H590">
            <v>17.350000000000001</v>
          </cell>
          <cell r="I590">
            <v>17.350000000000001</v>
          </cell>
        </row>
        <row r="591">
          <cell r="B591">
            <v>0</v>
          </cell>
          <cell r="C591" t="str">
            <v>SINAPI</v>
          </cell>
          <cell r="D591">
            <v>1524</v>
          </cell>
          <cell r="E591" t="str">
            <v>CONCRETO USINADO BOMBEAVEL, CLASSE DE RESISTENCIA C20, COM BRITA 0 E 1, SLUMP = 100 +/- 20 MM, INCLUI SERVICO DE BOMBEAMENTO (NBR 8953)</v>
          </cell>
          <cell r="F591" t="str">
            <v xml:space="preserve">M3    </v>
          </cell>
          <cell r="G591">
            <v>0.2</v>
          </cell>
          <cell r="H591">
            <v>330</v>
          </cell>
          <cell r="I591">
            <v>66</v>
          </cell>
        </row>
        <row r="592">
          <cell r="B592">
            <v>0</v>
          </cell>
          <cell r="C592">
            <v>0</v>
          </cell>
          <cell r="D592">
            <v>0</v>
          </cell>
          <cell r="E592">
            <v>0</v>
          </cell>
          <cell r="F592">
            <v>0</v>
          </cell>
          <cell r="G592">
            <v>0</v>
          </cell>
          <cell r="H592">
            <v>0</v>
          </cell>
          <cell r="I592">
            <v>0</v>
          </cell>
        </row>
        <row r="593">
          <cell r="B593" t="str">
            <v>CP-PTR-07</v>
          </cell>
          <cell r="C593">
            <v>0</v>
          </cell>
          <cell r="D593">
            <v>0</v>
          </cell>
          <cell r="E593" t="str">
            <v>BUCHA DE ALUMINIO 4"</v>
          </cell>
          <cell r="F593" t="str">
            <v>UN</v>
          </cell>
          <cell r="G593">
            <v>0</v>
          </cell>
          <cell r="H593">
            <v>0</v>
          </cell>
          <cell r="I593">
            <v>7.7654999999999994</v>
          </cell>
        </row>
        <row r="594">
          <cell r="B594">
            <v>0</v>
          </cell>
          <cell r="C594" t="str">
            <v>SINAPI</v>
          </cell>
          <cell r="D594">
            <v>88264</v>
          </cell>
          <cell r="E594" t="str">
            <v>ELETRICISTA COM ENCARGOS COMPLEMENTARES</v>
          </cell>
          <cell r="F594" t="str">
            <v>H</v>
          </cell>
          <cell r="G594">
            <v>0.15</v>
          </cell>
          <cell r="H594">
            <v>17.97</v>
          </cell>
          <cell r="I594">
            <v>2.6954999999999996</v>
          </cell>
        </row>
        <row r="595">
          <cell r="B595">
            <v>0</v>
          </cell>
          <cell r="C595" t="str">
            <v>SINAPI</v>
          </cell>
          <cell r="D595">
            <v>88247</v>
          </cell>
          <cell r="E595" t="str">
            <v>AUXILIAR DE ELETRICISTA COM ENCARGOS COMPLEMENTARES</v>
          </cell>
          <cell r="F595" t="str">
            <v>H</v>
          </cell>
          <cell r="G595">
            <v>0.15</v>
          </cell>
          <cell r="H595">
            <v>14.6</v>
          </cell>
          <cell r="I595">
            <v>2.19</v>
          </cell>
        </row>
        <row r="596">
          <cell r="B596">
            <v>0</v>
          </cell>
          <cell r="C596" t="str">
            <v>PROPRIA</v>
          </cell>
          <cell r="D596">
            <v>0</v>
          </cell>
          <cell r="E596" t="str">
            <v>BUCHA LIGA ALUMINIO P/ ELETRODUTO ROSCAVEL 4"</v>
          </cell>
          <cell r="F596" t="str">
            <v>UN</v>
          </cell>
          <cell r="G596">
            <v>1</v>
          </cell>
          <cell r="H596">
            <v>2.88</v>
          </cell>
          <cell r="I596">
            <v>2.88</v>
          </cell>
        </row>
        <row r="597">
          <cell r="B597">
            <v>0</v>
          </cell>
          <cell r="C597">
            <v>0</v>
          </cell>
          <cell r="D597">
            <v>0</v>
          </cell>
          <cell r="E597">
            <v>0</v>
          </cell>
          <cell r="F597">
            <v>0</v>
          </cell>
          <cell r="G597">
            <v>0</v>
          </cell>
          <cell r="H597">
            <v>0</v>
          </cell>
          <cell r="I597">
            <v>0</v>
          </cell>
        </row>
        <row r="598">
          <cell r="B598" t="str">
            <v>CP-PTR-08</v>
          </cell>
          <cell r="C598">
            <v>0</v>
          </cell>
          <cell r="D598">
            <v>0</v>
          </cell>
          <cell r="E598" t="str">
            <v>CABEÇOTE PARA ENTRADA DE LINHA DE ALIMENTAÇÃO PARA ELETRODUTO DE 4" COM ACABAMENTO ANTI CORROSIVO</v>
          </cell>
          <cell r="F598" t="str">
            <v>UN</v>
          </cell>
          <cell r="G598">
            <v>0</v>
          </cell>
          <cell r="H598">
            <v>0</v>
          </cell>
          <cell r="I598">
            <v>40.510999999999996</v>
          </cell>
        </row>
        <row r="599">
          <cell r="B599">
            <v>0</v>
          </cell>
          <cell r="C599" t="str">
            <v>SINAPI</v>
          </cell>
          <cell r="D599">
            <v>88264</v>
          </cell>
          <cell r="E599" t="str">
            <v>ELETRICISTA COM ENCARGOS COMPLEMENTARES</v>
          </cell>
          <cell r="F599" t="str">
            <v>H</v>
          </cell>
          <cell r="G599">
            <v>0.3</v>
          </cell>
          <cell r="H599">
            <v>17.97</v>
          </cell>
          <cell r="I599">
            <v>5.3909999999999991</v>
          </cell>
        </row>
        <row r="600">
          <cell r="B600">
            <v>0</v>
          </cell>
          <cell r="C600" t="str">
            <v>SINAPI</v>
          </cell>
          <cell r="D600">
            <v>88247</v>
          </cell>
          <cell r="E600" t="str">
            <v>AUXILIAR DE ELETRICISTA COM ENCARGOS COMPLEMENTARES</v>
          </cell>
          <cell r="F600" t="str">
            <v>H</v>
          </cell>
          <cell r="G600">
            <v>0.3</v>
          </cell>
          <cell r="H600">
            <v>14.6</v>
          </cell>
          <cell r="I600">
            <v>4.38</v>
          </cell>
        </row>
        <row r="601">
          <cell r="B601">
            <v>0</v>
          </cell>
          <cell r="C601" t="str">
            <v>PROPRIA</v>
          </cell>
          <cell r="D601">
            <v>0</v>
          </cell>
          <cell r="E601" t="str">
            <v>CABEÇOTE PARA ENTRADA DE LINHA DE ALIMENTAÇÃO PARA ELETRODUTO DE 4" COM ACABAMENTO ANTI-CORROSIVO</v>
          </cell>
          <cell r="F601" t="str">
            <v>UN</v>
          </cell>
          <cell r="G601">
            <v>1</v>
          </cell>
          <cell r="H601">
            <v>30.74</v>
          </cell>
          <cell r="I601">
            <v>30.74</v>
          </cell>
        </row>
        <row r="602">
          <cell r="B602">
            <v>0</v>
          </cell>
          <cell r="C602">
            <v>0</v>
          </cell>
          <cell r="D602">
            <v>0</v>
          </cell>
          <cell r="E602">
            <v>0</v>
          </cell>
          <cell r="F602">
            <v>0</v>
          </cell>
          <cell r="G602">
            <v>0</v>
          </cell>
          <cell r="H602">
            <v>0</v>
          </cell>
          <cell r="I602">
            <v>0</v>
          </cell>
        </row>
        <row r="603">
          <cell r="B603" t="str">
            <v>CP-PTR-09</v>
          </cell>
          <cell r="C603">
            <v>0</v>
          </cell>
          <cell r="D603">
            <v>0</v>
          </cell>
          <cell r="E603" t="str">
            <v>CABO DE ALUMINIO PROTEGIDO 35MM²- 15KV- XLPE</v>
          </cell>
          <cell r="F603" t="str">
            <v>M</v>
          </cell>
          <cell r="G603">
            <v>0</v>
          </cell>
          <cell r="H603">
            <v>0</v>
          </cell>
          <cell r="I603">
            <v>12.339700000000001</v>
          </cell>
        </row>
        <row r="604">
          <cell r="B604">
            <v>0</v>
          </cell>
          <cell r="C604" t="str">
            <v>SINAPI</v>
          </cell>
          <cell r="D604">
            <v>88264</v>
          </cell>
          <cell r="E604" t="str">
            <v>ELETRICISTA COM ENCARGOS COMPLEMENTARES</v>
          </cell>
          <cell r="F604" t="str">
            <v>H</v>
          </cell>
          <cell r="G604">
            <v>0.21</v>
          </cell>
          <cell r="H604">
            <v>17.97</v>
          </cell>
          <cell r="I604">
            <v>3.7736999999999998</v>
          </cell>
        </row>
        <row r="605">
          <cell r="B605">
            <v>0</v>
          </cell>
          <cell r="C605" t="str">
            <v>SINAPI</v>
          </cell>
          <cell r="D605">
            <v>88247</v>
          </cell>
          <cell r="E605" t="str">
            <v>AUXILIAR DE ELETRICISTA COM ENCARGOS COMPLEMENTARES</v>
          </cell>
          <cell r="F605" t="str">
            <v>H</v>
          </cell>
          <cell r="G605">
            <v>0.21</v>
          </cell>
          <cell r="H605">
            <v>14.6</v>
          </cell>
          <cell r="I605">
            <v>3.0659999999999998</v>
          </cell>
        </row>
        <row r="606">
          <cell r="B606">
            <v>0</v>
          </cell>
          <cell r="C606" t="str">
            <v>PROPRIA</v>
          </cell>
          <cell r="D606">
            <v>0</v>
          </cell>
          <cell r="E606" t="str">
            <v>CABO DE ALUMÍNIO PROTEGIDO 35MM²- 15KV- XLPE</v>
          </cell>
          <cell r="F606" t="str">
            <v>M</v>
          </cell>
          <cell r="G606">
            <v>1</v>
          </cell>
          <cell r="H606">
            <v>5.5</v>
          </cell>
          <cell r="I606">
            <v>5.5</v>
          </cell>
        </row>
        <row r="607">
          <cell r="B607">
            <v>0</v>
          </cell>
          <cell r="C607">
            <v>0</v>
          </cell>
          <cell r="D607">
            <v>0</v>
          </cell>
          <cell r="E607">
            <v>0</v>
          </cell>
          <cell r="F607">
            <v>0</v>
          </cell>
          <cell r="G607">
            <v>0</v>
          </cell>
          <cell r="H607">
            <v>0</v>
          </cell>
          <cell r="I607">
            <v>0</v>
          </cell>
        </row>
        <row r="608">
          <cell r="B608" t="str">
            <v>CP-PTR-10</v>
          </cell>
          <cell r="C608">
            <v>0</v>
          </cell>
          <cell r="D608">
            <v>0</v>
          </cell>
          <cell r="E608" t="str">
            <v>CABO DE AÇO GALVANIZADO 6,4MM</v>
          </cell>
          <cell r="F608" t="str">
            <v>M</v>
          </cell>
          <cell r="G608">
            <v>0</v>
          </cell>
          <cell r="H608">
            <v>0</v>
          </cell>
          <cell r="I608">
            <v>5.7370000000000001</v>
          </cell>
        </row>
        <row r="609">
          <cell r="B609">
            <v>0</v>
          </cell>
          <cell r="C609" t="str">
            <v>SINAPI</v>
          </cell>
          <cell r="D609">
            <v>88264</v>
          </cell>
          <cell r="E609" t="str">
            <v>ELETRICISTA COM ENCARGOS COMPLEMENTARES</v>
          </cell>
          <cell r="F609" t="str">
            <v>H</v>
          </cell>
          <cell r="G609">
            <v>0.1</v>
          </cell>
          <cell r="H609">
            <v>17.97</v>
          </cell>
          <cell r="I609">
            <v>1.7969999999999999</v>
          </cell>
        </row>
        <row r="610">
          <cell r="B610">
            <v>0</v>
          </cell>
          <cell r="C610" t="str">
            <v>SINAPI</v>
          </cell>
          <cell r="D610">
            <v>88247</v>
          </cell>
          <cell r="E610" t="str">
            <v>AUXILIAR DE ELETRICISTA COM ENCARGOS COMPLEMENTARES</v>
          </cell>
          <cell r="F610" t="str">
            <v>H</v>
          </cell>
          <cell r="G610">
            <v>0.1</v>
          </cell>
          <cell r="H610">
            <v>14.6</v>
          </cell>
          <cell r="I610">
            <v>1.46</v>
          </cell>
        </row>
        <row r="611">
          <cell r="B611">
            <v>0</v>
          </cell>
          <cell r="C611" t="str">
            <v>PROPRIA</v>
          </cell>
          <cell r="D611">
            <v>0</v>
          </cell>
          <cell r="E611" t="str">
            <v>CABO DE AÇO GALVANIZADO 6,4MM</v>
          </cell>
          <cell r="F611" t="str">
            <v>M</v>
          </cell>
          <cell r="G611">
            <v>1</v>
          </cell>
          <cell r="H611">
            <v>2.48</v>
          </cell>
          <cell r="I611">
            <v>2.48</v>
          </cell>
        </row>
        <row r="612">
          <cell r="B612">
            <v>0</v>
          </cell>
          <cell r="C612">
            <v>0</v>
          </cell>
          <cell r="D612">
            <v>0</v>
          </cell>
          <cell r="E612">
            <v>0</v>
          </cell>
          <cell r="F612">
            <v>0</v>
          </cell>
          <cell r="G612">
            <v>0</v>
          </cell>
          <cell r="H612">
            <v>0</v>
          </cell>
          <cell r="I612">
            <v>0</v>
          </cell>
        </row>
        <row r="613">
          <cell r="B613" t="str">
            <v>CP-PTR-11</v>
          </cell>
          <cell r="C613">
            <v>0</v>
          </cell>
          <cell r="D613">
            <v>0</v>
          </cell>
          <cell r="E613" t="str">
            <v>CABO DE COBRE XLPE 15KV- 16MM²</v>
          </cell>
          <cell r="F613" t="str">
            <v>M</v>
          </cell>
          <cell r="G613">
            <v>0</v>
          </cell>
          <cell r="H613">
            <v>0</v>
          </cell>
          <cell r="I613">
            <v>19.051200000000001</v>
          </cell>
        </row>
        <row r="614">
          <cell r="B614">
            <v>0</v>
          </cell>
          <cell r="C614" t="str">
            <v>SINAPI</v>
          </cell>
          <cell r="D614">
            <v>88264</v>
          </cell>
          <cell r="E614" t="str">
            <v>ELETRICISTA COM ENCARGOS COMPLEMENTARES</v>
          </cell>
          <cell r="F614" t="str">
            <v>H</v>
          </cell>
          <cell r="G614">
            <v>0.16</v>
          </cell>
          <cell r="H614">
            <v>17.97</v>
          </cell>
          <cell r="I614">
            <v>2.8752</v>
          </cell>
        </row>
        <row r="615">
          <cell r="B615">
            <v>0</v>
          </cell>
          <cell r="C615" t="str">
            <v>SINAPI</v>
          </cell>
          <cell r="D615">
            <v>88247</v>
          </cell>
          <cell r="E615" t="str">
            <v>AUXILIAR DE ELETRICISTA COM ENCARGOS COMPLEMENTARES</v>
          </cell>
          <cell r="F615" t="str">
            <v>H</v>
          </cell>
          <cell r="G615">
            <v>0.16</v>
          </cell>
          <cell r="H615">
            <v>14.6</v>
          </cell>
          <cell r="I615">
            <v>2.3359999999999999</v>
          </cell>
        </row>
        <row r="616">
          <cell r="B616">
            <v>0</v>
          </cell>
          <cell r="C616" t="str">
            <v>PROPRIA</v>
          </cell>
          <cell r="D616">
            <v>0</v>
          </cell>
          <cell r="E616" t="str">
            <v>CABO DE COBRE XLPE 15KV- 16MM²</v>
          </cell>
          <cell r="F616" t="str">
            <v>M</v>
          </cell>
          <cell r="G616">
            <v>1</v>
          </cell>
          <cell r="H616">
            <v>13.84</v>
          </cell>
          <cell r="I616">
            <v>13.84</v>
          </cell>
        </row>
        <row r="617">
          <cell r="B617">
            <v>0</v>
          </cell>
          <cell r="C617">
            <v>0</v>
          </cell>
          <cell r="D617">
            <v>0</v>
          </cell>
          <cell r="E617">
            <v>0</v>
          </cell>
          <cell r="F617">
            <v>0</v>
          </cell>
          <cell r="G617">
            <v>0</v>
          </cell>
          <cell r="H617">
            <v>0</v>
          </cell>
          <cell r="I617">
            <v>0</v>
          </cell>
        </row>
        <row r="618">
          <cell r="B618" t="str">
            <v>CP-PTR-12</v>
          </cell>
          <cell r="C618">
            <v>0</v>
          </cell>
          <cell r="D618">
            <v>0</v>
          </cell>
          <cell r="E618" t="str">
            <v>CAIXA DE ATERRAMENTO 50X50CM</v>
          </cell>
          <cell r="F618" t="str">
            <v>UN</v>
          </cell>
          <cell r="G618">
            <v>0</v>
          </cell>
          <cell r="H618">
            <v>0</v>
          </cell>
          <cell r="I618">
            <v>228.233653</v>
          </cell>
        </row>
        <row r="619">
          <cell r="B619">
            <v>0</v>
          </cell>
          <cell r="C619" t="str">
            <v>SINAPI</v>
          </cell>
          <cell r="D619">
            <v>88316</v>
          </cell>
          <cell r="E619" t="str">
            <v>SERVENTE COM ENCARGOS COMPLEMENTARES</v>
          </cell>
          <cell r="F619" t="str">
            <v>H</v>
          </cell>
          <cell r="G619">
            <v>6.04</v>
          </cell>
          <cell r="H619">
            <v>14.06</v>
          </cell>
          <cell r="I619">
            <v>84.92240000000001</v>
          </cell>
        </row>
        <row r="620">
          <cell r="B620">
            <v>0</v>
          </cell>
          <cell r="C620" t="str">
            <v>SINAPI</v>
          </cell>
          <cell r="D620">
            <v>88309</v>
          </cell>
          <cell r="E620" t="str">
            <v>PEDREIRO COM ENCARGOS COMPLEMENTARES</v>
          </cell>
          <cell r="F620" t="str">
            <v>H</v>
          </cell>
          <cell r="G620">
            <v>3.8</v>
          </cell>
          <cell r="H620">
            <v>17.350000000000001</v>
          </cell>
          <cell r="I620">
            <v>65.930000000000007</v>
          </cell>
        </row>
        <row r="621">
          <cell r="B621">
            <v>0</v>
          </cell>
          <cell r="C621" t="str">
            <v>SINAPI</v>
          </cell>
          <cell r="D621">
            <v>1379</v>
          </cell>
          <cell r="E621" t="str">
            <v>CIMENTO PORTLAND COMPOSTO CP II-32</v>
          </cell>
          <cell r="F621" t="str">
            <v xml:space="preserve">KG    </v>
          </cell>
          <cell r="G621">
            <v>25</v>
          </cell>
          <cell r="H621">
            <v>0.48</v>
          </cell>
          <cell r="I621">
            <v>12</v>
          </cell>
        </row>
        <row r="622">
          <cell r="B622">
            <v>0</v>
          </cell>
          <cell r="C622" t="str">
            <v>SINAPI</v>
          </cell>
          <cell r="D622">
            <v>370</v>
          </cell>
          <cell r="E622" t="str">
            <v>AREIA MEDIA - POSTO JAZIDA/FORNECEDOR (RETIRADO NA JAZIDA, SEM TRANSPORTE)</v>
          </cell>
          <cell r="F622" t="str">
            <v xml:space="preserve">M3    </v>
          </cell>
          <cell r="G622">
            <v>0.108</v>
          </cell>
          <cell r="H622">
            <v>60</v>
          </cell>
          <cell r="I622">
            <v>6.4799999999999995</v>
          </cell>
        </row>
        <row r="623">
          <cell r="B623">
            <v>0</v>
          </cell>
          <cell r="C623" t="str">
            <v>SINAPI</v>
          </cell>
          <cell r="D623">
            <v>1106</v>
          </cell>
          <cell r="E623" t="str">
            <v>CAL HIDRATADA CH-I PARA ARGAMASSAS</v>
          </cell>
          <cell r="F623" t="str">
            <v xml:space="preserve">KG    </v>
          </cell>
          <cell r="G623">
            <v>8.25</v>
          </cell>
          <cell r="H623">
            <v>0.56000000000000005</v>
          </cell>
          <cell r="I623">
            <v>4.62</v>
          </cell>
        </row>
        <row r="624">
          <cell r="B624">
            <v>0</v>
          </cell>
          <cell r="C624" t="str">
            <v>SINAPI</v>
          </cell>
          <cell r="D624">
            <v>7258</v>
          </cell>
          <cell r="E624" t="str">
            <v>TIJOLO CERAMICO MACICO *5 X 10 X 20* CM</v>
          </cell>
          <cell r="F624" t="str">
            <v xml:space="preserve">UN    </v>
          </cell>
          <cell r="G624">
            <v>138</v>
          </cell>
          <cell r="H624">
            <v>0.34</v>
          </cell>
          <cell r="I624">
            <v>46.92</v>
          </cell>
        </row>
        <row r="625">
          <cell r="B625">
            <v>0</v>
          </cell>
          <cell r="C625" t="str">
            <v>PROPRIA</v>
          </cell>
          <cell r="D625">
            <v>0</v>
          </cell>
          <cell r="E625" t="str">
            <v xml:space="preserve">ACO CA-60 VERGALHÃO </v>
          </cell>
          <cell r="F625" t="str">
            <v>KG</v>
          </cell>
          <cell r="G625">
            <v>0.875</v>
          </cell>
          <cell r="H625">
            <v>4.4800000000000004</v>
          </cell>
          <cell r="I625">
            <v>3.9200000000000004</v>
          </cell>
        </row>
        <row r="626">
          <cell r="B626">
            <v>0</v>
          </cell>
          <cell r="C626" t="str">
            <v>PROPRIA</v>
          </cell>
          <cell r="D626">
            <v>0</v>
          </cell>
          <cell r="E626" t="str">
            <v>CHAPA DE MADEIRA COMPENSADA RESINADA E=17MM</v>
          </cell>
          <cell r="F626" t="str">
            <v>M2</v>
          </cell>
          <cell r="G626">
            <v>0.1</v>
          </cell>
          <cell r="H626">
            <v>25.72</v>
          </cell>
          <cell r="I626">
            <v>2.5720000000000001</v>
          </cell>
        </row>
        <row r="627">
          <cell r="B627">
            <v>0</v>
          </cell>
          <cell r="C627" t="str">
            <v>SINAPI</v>
          </cell>
          <cell r="D627">
            <v>4718</v>
          </cell>
          <cell r="E627" t="str">
            <v>PEDRA BRITADA N. 2 (19 A 38 MM) POSTO PEDREIRA/FORNECEDOR, SEM FRETE</v>
          </cell>
          <cell r="F627" t="str">
            <v xml:space="preserve">M3    </v>
          </cell>
          <cell r="G627">
            <v>1.7489999999999999E-2</v>
          </cell>
          <cell r="H627">
            <v>49.7</v>
          </cell>
          <cell r="I627">
            <v>0.86925299999999994</v>
          </cell>
        </row>
        <row r="628">
          <cell r="B628">
            <v>0</v>
          </cell>
          <cell r="C628">
            <v>0</v>
          </cell>
          <cell r="D628">
            <v>0</v>
          </cell>
          <cell r="E628">
            <v>0</v>
          </cell>
          <cell r="F628">
            <v>0</v>
          </cell>
          <cell r="G628">
            <v>0</v>
          </cell>
          <cell r="H628">
            <v>0</v>
          </cell>
          <cell r="I628">
            <v>0</v>
          </cell>
        </row>
        <row r="629">
          <cell r="B629" t="str">
            <v>CP-PTR-13</v>
          </cell>
          <cell r="C629">
            <v>0</v>
          </cell>
          <cell r="D629">
            <v>0</v>
          </cell>
          <cell r="E629" t="str">
            <v>CAPA PROTETORA PARA CONECTOR CUNHA</v>
          </cell>
          <cell r="F629" t="str">
            <v>UN</v>
          </cell>
          <cell r="G629">
            <v>0</v>
          </cell>
          <cell r="H629">
            <v>0</v>
          </cell>
          <cell r="I629">
            <v>35.006999999999998</v>
          </cell>
        </row>
        <row r="630">
          <cell r="B630">
            <v>0</v>
          </cell>
          <cell r="C630" t="str">
            <v>SINAPI</v>
          </cell>
          <cell r="D630">
            <v>88264</v>
          </cell>
          <cell r="E630" t="str">
            <v>ELETRICISTA COM ENCARGOS COMPLEMENTARES</v>
          </cell>
          <cell r="F630" t="str">
            <v>H</v>
          </cell>
          <cell r="G630">
            <v>0.1</v>
          </cell>
          <cell r="H630">
            <v>17.97</v>
          </cell>
          <cell r="I630">
            <v>1.7969999999999999</v>
          </cell>
        </row>
        <row r="631">
          <cell r="B631">
            <v>0</v>
          </cell>
          <cell r="C631" t="str">
            <v>SINAPI</v>
          </cell>
          <cell r="D631">
            <v>88247</v>
          </cell>
          <cell r="E631" t="str">
            <v>AUXILIAR DE ELETRICISTA COM ENCARGOS COMPLEMENTARES</v>
          </cell>
          <cell r="F631" t="str">
            <v>H</v>
          </cell>
          <cell r="G631">
            <v>0.1</v>
          </cell>
          <cell r="H631">
            <v>14.6</v>
          </cell>
          <cell r="I631">
            <v>1.46</v>
          </cell>
        </row>
        <row r="632">
          <cell r="B632">
            <v>0</v>
          </cell>
          <cell r="C632" t="str">
            <v>PROPRIA</v>
          </cell>
          <cell r="D632">
            <v>0</v>
          </cell>
          <cell r="E632" t="str">
            <v>CAPA PROTETORA PARA CONECTOR CUNHA</v>
          </cell>
          <cell r="F632" t="str">
            <v>UN</v>
          </cell>
          <cell r="G632">
            <v>1</v>
          </cell>
          <cell r="H632">
            <v>31.75</v>
          </cell>
          <cell r="I632">
            <v>31.75</v>
          </cell>
        </row>
        <row r="633">
          <cell r="B633">
            <v>0</v>
          </cell>
          <cell r="C633">
            <v>0</v>
          </cell>
          <cell r="D633">
            <v>0</v>
          </cell>
          <cell r="E633">
            <v>0</v>
          </cell>
          <cell r="F633">
            <v>0</v>
          </cell>
          <cell r="G633">
            <v>0</v>
          </cell>
          <cell r="H633">
            <v>0</v>
          </cell>
          <cell r="I633">
            <v>0</v>
          </cell>
        </row>
        <row r="634">
          <cell r="B634" t="str">
            <v>CP-PTR-14</v>
          </cell>
          <cell r="C634">
            <v>0</v>
          </cell>
          <cell r="D634">
            <v>0</v>
          </cell>
          <cell r="E634" t="str">
            <v>CHAVE FUSIVEL TIPO C- 15KV- 10KA</v>
          </cell>
          <cell r="F634" t="str">
            <v>UN</v>
          </cell>
          <cell r="G634">
            <v>0</v>
          </cell>
          <cell r="H634">
            <v>0</v>
          </cell>
          <cell r="I634">
            <v>308.06</v>
          </cell>
        </row>
        <row r="635">
          <cell r="B635">
            <v>0</v>
          </cell>
          <cell r="C635" t="str">
            <v>SINAPI</v>
          </cell>
          <cell r="D635">
            <v>88264</v>
          </cell>
          <cell r="E635" t="str">
            <v>ELETRICISTA COM ENCARGOS COMPLEMENTARES</v>
          </cell>
          <cell r="F635" t="str">
            <v>H</v>
          </cell>
          <cell r="G635">
            <v>2</v>
          </cell>
          <cell r="H635">
            <v>17.97</v>
          </cell>
          <cell r="I635">
            <v>35.94</v>
          </cell>
        </row>
        <row r="636">
          <cell r="B636">
            <v>0</v>
          </cell>
          <cell r="C636" t="str">
            <v>SINAPI</v>
          </cell>
          <cell r="D636">
            <v>88247</v>
          </cell>
          <cell r="E636" t="str">
            <v>AUXILIAR DE ELETRICISTA COM ENCARGOS COMPLEMENTARES</v>
          </cell>
          <cell r="F636" t="str">
            <v>H</v>
          </cell>
          <cell r="G636">
            <v>2</v>
          </cell>
          <cell r="H636">
            <v>14.6</v>
          </cell>
          <cell r="I636">
            <v>29.2</v>
          </cell>
        </row>
        <row r="637">
          <cell r="B637">
            <v>0</v>
          </cell>
          <cell r="C637" t="str">
            <v>PROPRIA</v>
          </cell>
          <cell r="D637">
            <v>0</v>
          </cell>
          <cell r="E637" t="str">
            <v>CHAVE FUSIVEL TIPO C- 15KV- 10KA</v>
          </cell>
          <cell r="F637" t="str">
            <v>UN</v>
          </cell>
          <cell r="G637">
            <v>1</v>
          </cell>
          <cell r="H637">
            <v>242.92</v>
          </cell>
          <cell r="I637">
            <v>242.92</v>
          </cell>
        </row>
        <row r="638">
          <cell r="B638">
            <v>0</v>
          </cell>
          <cell r="C638">
            <v>0</v>
          </cell>
          <cell r="D638">
            <v>0</v>
          </cell>
          <cell r="E638">
            <v>0</v>
          </cell>
          <cell r="F638">
            <v>0</v>
          </cell>
          <cell r="G638">
            <v>0</v>
          </cell>
          <cell r="H638">
            <v>0</v>
          </cell>
          <cell r="I638">
            <v>0</v>
          </cell>
        </row>
        <row r="639">
          <cell r="B639" t="str">
            <v>CP-PTR-15</v>
          </cell>
          <cell r="C639">
            <v>0</v>
          </cell>
          <cell r="D639">
            <v>0</v>
          </cell>
          <cell r="E639" t="str">
            <v>CONECTOR DERIVAÇÃO PARA LINHA VIVA</v>
          </cell>
          <cell r="F639" t="str">
            <v>UN</v>
          </cell>
          <cell r="G639">
            <v>0</v>
          </cell>
          <cell r="H639">
            <v>0</v>
          </cell>
          <cell r="I639">
            <v>12.438500000000001</v>
          </cell>
        </row>
        <row r="640">
          <cell r="B640">
            <v>0</v>
          </cell>
          <cell r="C640" t="str">
            <v>SINAPI</v>
          </cell>
          <cell r="D640">
            <v>88264</v>
          </cell>
          <cell r="E640" t="str">
            <v>ELETRICISTA COM ENCARGOS COMPLEMENTARES</v>
          </cell>
          <cell r="F640" t="str">
            <v>H</v>
          </cell>
          <cell r="G640">
            <v>0.05</v>
          </cell>
          <cell r="H640">
            <v>17.97</v>
          </cell>
          <cell r="I640">
            <v>0.89849999999999997</v>
          </cell>
        </row>
        <row r="641">
          <cell r="B641">
            <v>0</v>
          </cell>
          <cell r="C641" t="str">
            <v>SINAPI</v>
          </cell>
          <cell r="D641">
            <v>88247</v>
          </cell>
          <cell r="E641" t="str">
            <v>AUXILIAR DE ELETRICISTA COM ENCARGOS COMPLEMENTARES</v>
          </cell>
          <cell r="F641" t="str">
            <v>H</v>
          </cell>
          <cell r="G641">
            <v>0.05</v>
          </cell>
          <cell r="H641">
            <v>14.6</v>
          </cell>
          <cell r="I641">
            <v>0.73</v>
          </cell>
        </row>
        <row r="642">
          <cell r="B642">
            <v>0</v>
          </cell>
          <cell r="C642" t="str">
            <v>PROPRIA</v>
          </cell>
          <cell r="D642">
            <v>0</v>
          </cell>
          <cell r="E642" t="str">
            <v>CONECTOR DERIVAÇÃO PARA LINHA VIVA</v>
          </cell>
          <cell r="F642" t="str">
            <v>UN</v>
          </cell>
          <cell r="G642">
            <v>1</v>
          </cell>
          <cell r="H642">
            <v>10.81</v>
          </cell>
          <cell r="I642">
            <v>10.81</v>
          </cell>
        </row>
        <row r="643">
          <cell r="B643">
            <v>0</v>
          </cell>
          <cell r="C643">
            <v>0</v>
          </cell>
          <cell r="D643">
            <v>0</v>
          </cell>
          <cell r="E643">
            <v>0</v>
          </cell>
          <cell r="F643">
            <v>0</v>
          </cell>
          <cell r="G643">
            <v>0</v>
          </cell>
          <cell r="H643">
            <v>0</v>
          </cell>
          <cell r="I643">
            <v>0</v>
          </cell>
        </row>
        <row r="644">
          <cell r="B644" t="str">
            <v>CP-PTR-16</v>
          </cell>
          <cell r="C644">
            <v>0</v>
          </cell>
          <cell r="D644">
            <v>0</v>
          </cell>
          <cell r="E644" t="str">
            <v>CONECTOR DERIVAÇÃO TIPO CUNHA</v>
          </cell>
          <cell r="F644" t="str">
            <v>UN</v>
          </cell>
          <cell r="G644">
            <v>0</v>
          </cell>
          <cell r="H644">
            <v>0</v>
          </cell>
          <cell r="I644">
            <v>5.8285</v>
          </cell>
        </row>
        <row r="645">
          <cell r="B645">
            <v>0</v>
          </cell>
          <cell r="C645" t="str">
            <v>SINAPI</v>
          </cell>
          <cell r="D645">
            <v>88264</v>
          </cell>
          <cell r="E645" t="str">
            <v>ELETRICISTA COM ENCARGOS COMPLEMENTARES</v>
          </cell>
          <cell r="F645" t="str">
            <v>H</v>
          </cell>
          <cell r="G645">
            <v>0.05</v>
          </cell>
          <cell r="H645">
            <v>17.97</v>
          </cell>
          <cell r="I645">
            <v>0.89849999999999997</v>
          </cell>
        </row>
        <row r="646">
          <cell r="B646">
            <v>0</v>
          </cell>
          <cell r="C646" t="str">
            <v>SINAPI</v>
          </cell>
          <cell r="D646">
            <v>88247</v>
          </cell>
          <cell r="E646" t="str">
            <v>AUXILIAR DE ELETRICISTA COM ENCARGOS COMPLEMENTARES</v>
          </cell>
          <cell r="F646" t="str">
            <v>H</v>
          </cell>
          <cell r="G646">
            <v>0.05</v>
          </cell>
          <cell r="H646">
            <v>14.6</v>
          </cell>
          <cell r="I646">
            <v>0.73</v>
          </cell>
        </row>
        <row r="647">
          <cell r="B647">
            <v>0</v>
          </cell>
          <cell r="C647" t="str">
            <v>PROPRIA</v>
          </cell>
          <cell r="D647">
            <v>0</v>
          </cell>
          <cell r="E647" t="str">
            <v>CONECTOR DERIVAÇÃO TIPO CUNHA</v>
          </cell>
          <cell r="F647" t="str">
            <v>UN</v>
          </cell>
          <cell r="G647">
            <v>1</v>
          </cell>
          <cell r="H647">
            <v>4.2</v>
          </cell>
          <cell r="I647">
            <v>4.2</v>
          </cell>
        </row>
        <row r="648">
          <cell r="B648">
            <v>0</v>
          </cell>
          <cell r="C648">
            <v>0</v>
          </cell>
          <cell r="D648">
            <v>0</v>
          </cell>
          <cell r="E648">
            <v>0</v>
          </cell>
          <cell r="F648">
            <v>0</v>
          </cell>
          <cell r="G648">
            <v>0</v>
          </cell>
          <cell r="H648">
            <v>0</v>
          </cell>
          <cell r="I648">
            <v>0</v>
          </cell>
        </row>
        <row r="649">
          <cell r="B649" t="str">
            <v>CP-PTR-17</v>
          </cell>
          <cell r="C649">
            <v>0</v>
          </cell>
          <cell r="D649">
            <v>0</v>
          </cell>
          <cell r="E649" t="str">
            <v>CRUZETA DE CONCRETO 250 DAN RETANGULAR</v>
          </cell>
          <cell r="F649" t="str">
            <v>UN</v>
          </cell>
          <cell r="G649">
            <v>0</v>
          </cell>
          <cell r="H649">
            <v>0</v>
          </cell>
          <cell r="I649">
            <v>118.955</v>
          </cell>
        </row>
        <row r="650">
          <cell r="B650">
            <v>0</v>
          </cell>
          <cell r="C650" t="str">
            <v>SINAPI</v>
          </cell>
          <cell r="D650">
            <v>88264</v>
          </cell>
          <cell r="E650" t="str">
            <v>ELETRICISTA COM ENCARGOS COMPLEMENTARES</v>
          </cell>
          <cell r="F650" t="str">
            <v>H</v>
          </cell>
          <cell r="G650">
            <v>0.5</v>
          </cell>
          <cell r="H650">
            <v>17.97</v>
          </cell>
          <cell r="I650">
            <v>8.9849999999999994</v>
          </cell>
        </row>
        <row r="651">
          <cell r="B651">
            <v>0</v>
          </cell>
          <cell r="C651" t="str">
            <v>SINAPI</v>
          </cell>
          <cell r="D651">
            <v>88247</v>
          </cell>
          <cell r="E651" t="str">
            <v>AUXILIAR DE ELETRICISTA COM ENCARGOS COMPLEMENTARES</v>
          </cell>
          <cell r="F651" t="str">
            <v>H</v>
          </cell>
          <cell r="G651">
            <v>0.5</v>
          </cell>
          <cell r="H651">
            <v>14.6</v>
          </cell>
          <cell r="I651">
            <v>7.3</v>
          </cell>
        </row>
        <row r="652">
          <cell r="B652">
            <v>0</v>
          </cell>
          <cell r="C652" t="str">
            <v>PROPRIA</v>
          </cell>
          <cell r="D652">
            <v>0</v>
          </cell>
          <cell r="E652" t="str">
            <v>CRUZETA DE CONCRETO 250 DAN RETANGULAR</v>
          </cell>
          <cell r="F652" t="str">
            <v>UN</v>
          </cell>
          <cell r="G652">
            <v>1</v>
          </cell>
          <cell r="H652">
            <v>102.67</v>
          </cell>
          <cell r="I652">
            <v>102.67</v>
          </cell>
        </row>
        <row r="653">
          <cell r="B653">
            <v>0</v>
          </cell>
          <cell r="C653">
            <v>0</v>
          </cell>
          <cell r="D653">
            <v>0</v>
          </cell>
          <cell r="E653">
            <v>0</v>
          </cell>
          <cell r="F653">
            <v>0</v>
          </cell>
          <cell r="G653">
            <v>0</v>
          </cell>
          <cell r="H653">
            <v>0</v>
          </cell>
          <cell r="I653">
            <v>0</v>
          </cell>
        </row>
        <row r="654">
          <cell r="B654" t="str">
            <v>CP-PTR-18</v>
          </cell>
          <cell r="C654">
            <v>0</v>
          </cell>
          <cell r="D654">
            <v>0</v>
          </cell>
          <cell r="E654" t="str">
            <v>CURVA DE PVC ROSCAVEL 4"</v>
          </cell>
          <cell r="F654" t="str">
            <v>UN</v>
          </cell>
          <cell r="G654">
            <v>0</v>
          </cell>
          <cell r="H654">
            <v>0</v>
          </cell>
          <cell r="I654">
            <v>44.337999999999994</v>
          </cell>
        </row>
        <row r="655">
          <cell r="B655">
            <v>0</v>
          </cell>
          <cell r="C655" t="str">
            <v>SINAPI</v>
          </cell>
          <cell r="D655">
            <v>88264</v>
          </cell>
          <cell r="E655" t="str">
            <v>ELETRICISTA COM ENCARGOS COMPLEMENTARES</v>
          </cell>
          <cell r="F655" t="str">
            <v>H</v>
          </cell>
          <cell r="G655">
            <v>0.4</v>
          </cell>
          <cell r="H655">
            <v>17.97</v>
          </cell>
          <cell r="I655">
            <v>7.1879999999999997</v>
          </cell>
        </row>
        <row r="656">
          <cell r="B656">
            <v>0</v>
          </cell>
          <cell r="C656" t="str">
            <v>SINAPI</v>
          </cell>
          <cell r="D656">
            <v>88247</v>
          </cell>
          <cell r="E656" t="str">
            <v>AUXILIAR DE ELETRICISTA COM ENCARGOS COMPLEMENTARES</v>
          </cell>
          <cell r="F656" t="str">
            <v>H</v>
          </cell>
          <cell r="G656">
            <v>0.4</v>
          </cell>
          <cell r="H656">
            <v>14.6</v>
          </cell>
          <cell r="I656">
            <v>5.84</v>
          </cell>
        </row>
        <row r="657">
          <cell r="B657">
            <v>0</v>
          </cell>
          <cell r="C657" t="str">
            <v>SINAPI</v>
          </cell>
          <cell r="D657">
            <v>1878</v>
          </cell>
          <cell r="E657" t="str">
            <v>CURVA 90 GRAUS, LONGA, DE PVC RIGIDO ROSCAVEL, DE 4", PARA ELETRODUTO</v>
          </cell>
          <cell r="F657" t="str">
            <v xml:space="preserve">UN    </v>
          </cell>
          <cell r="G657">
            <v>1</v>
          </cell>
          <cell r="H657">
            <v>31.31</v>
          </cell>
          <cell r="I657">
            <v>31.31</v>
          </cell>
        </row>
        <row r="658">
          <cell r="B658">
            <v>0</v>
          </cell>
          <cell r="C658">
            <v>0</v>
          </cell>
          <cell r="D658">
            <v>0</v>
          </cell>
          <cell r="E658">
            <v>0</v>
          </cell>
          <cell r="F658">
            <v>0</v>
          </cell>
          <cell r="G658">
            <v>0</v>
          </cell>
          <cell r="H658">
            <v>0</v>
          </cell>
          <cell r="I658">
            <v>0</v>
          </cell>
        </row>
        <row r="659">
          <cell r="B659" t="str">
            <v>CP-PTR-19</v>
          </cell>
          <cell r="C659">
            <v>0</v>
          </cell>
          <cell r="D659">
            <v>0</v>
          </cell>
          <cell r="E659" t="str">
            <v>ELETRODUTO AÇO CARBONO C/ COSTURA A GALV. A FOGO 4"</v>
          </cell>
          <cell r="F659" t="str">
            <v>M</v>
          </cell>
          <cell r="G659">
            <v>0</v>
          </cell>
          <cell r="H659">
            <v>0</v>
          </cell>
          <cell r="I659">
            <v>91.185999999999993</v>
          </cell>
        </row>
        <row r="660">
          <cell r="B660">
            <v>0</v>
          </cell>
          <cell r="C660" t="str">
            <v>SINAPI</v>
          </cell>
          <cell r="D660">
            <v>88264</v>
          </cell>
          <cell r="E660" t="str">
            <v>ELETRICISTA COM ENCARGOS COMPLEMENTARES</v>
          </cell>
          <cell r="F660" t="str">
            <v>H</v>
          </cell>
          <cell r="G660">
            <v>0.8</v>
          </cell>
          <cell r="H660">
            <v>17.97</v>
          </cell>
          <cell r="I660">
            <v>14.375999999999999</v>
          </cell>
        </row>
        <row r="661">
          <cell r="B661">
            <v>0</v>
          </cell>
          <cell r="C661" t="str">
            <v>SINAPI</v>
          </cell>
          <cell r="D661">
            <v>88247</v>
          </cell>
          <cell r="E661" t="str">
            <v>AUXILIAR DE ELETRICISTA COM ENCARGOS COMPLEMENTARES</v>
          </cell>
          <cell r="F661" t="str">
            <v>H</v>
          </cell>
          <cell r="G661">
            <v>0.8</v>
          </cell>
          <cell r="H661">
            <v>14.6</v>
          </cell>
          <cell r="I661">
            <v>11.68</v>
          </cell>
        </row>
        <row r="662">
          <cell r="B662">
            <v>0</v>
          </cell>
          <cell r="C662" t="str">
            <v>PROPRIA</v>
          </cell>
          <cell r="D662">
            <v>0</v>
          </cell>
          <cell r="E662" t="str">
            <v>ELETRODUTO DE AÇO CARBONO COM COSTURA GALVANIZADO ELETROLITICO 4''</v>
          </cell>
          <cell r="F662" t="str">
            <v>M</v>
          </cell>
          <cell r="G662">
            <v>1</v>
          </cell>
          <cell r="H662">
            <v>65.13</v>
          </cell>
          <cell r="I662">
            <v>65.13</v>
          </cell>
        </row>
        <row r="663">
          <cell r="B663">
            <v>0</v>
          </cell>
          <cell r="C663">
            <v>0</v>
          </cell>
          <cell r="D663">
            <v>0</v>
          </cell>
          <cell r="E663">
            <v>0</v>
          </cell>
          <cell r="F663">
            <v>0</v>
          </cell>
          <cell r="G663">
            <v>0</v>
          </cell>
          <cell r="H663">
            <v>0</v>
          </cell>
          <cell r="I663">
            <v>0</v>
          </cell>
        </row>
        <row r="664">
          <cell r="B664" t="str">
            <v>CP-PTR-20</v>
          </cell>
          <cell r="C664">
            <v>0</v>
          </cell>
          <cell r="D664">
            <v>0</v>
          </cell>
          <cell r="E664" t="str">
            <v>ELO FUSIVEL 6K</v>
          </cell>
          <cell r="F664" t="str">
            <v>UN</v>
          </cell>
          <cell r="G664">
            <v>0</v>
          </cell>
          <cell r="H664">
            <v>0</v>
          </cell>
          <cell r="I664">
            <v>7.7210999999999999</v>
          </cell>
        </row>
        <row r="665">
          <cell r="B665">
            <v>0</v>
          </cell>
          <cell r="C665" t="str">
            <v>SINAPI</v>
          </cell>
          <cell r="D665">
            <v>88264</v>
          </cell>
          <cell r="E665" t="str">
            <v>ELETRICISTA COM ENCARGOS COMPLEMENTARES</v>
          </cell>
          <cell r="F665" t="str">
            <v>H</v>
          </cell>
          <cell r="G665">
            <v>0.15</v>
          </cell>
          <cell r="H665">
            <v>17.97</v>
          </cell>
          <cell r="I665">
            <v>2.6954999999999996</v>
          </cell>
        </row>
        <row r="666">
          <cell r="B666">
            <v>0</v>
          </cell>
          <cell r="C666" t="str">
            <v>SINAPI</v>
          </cell>
          <cell r="D666">
            <v>88247</v>
          </cell>
          <cell r="E666" t="str">
            <v>AUXILIAR DE ELETRICISTA COM ENCARGOS COMPLEMENTARES</v>
          </cell>
          <cell r="F666" t="str">
            <v>H</v>
          </cell>
          <cell r="G666">
            <v>0.15</v>
          </cell>
          <cell r="H666">
            <v>14.6</v>
          </cell>
          <cell r="I666">
            <v>2.19</v>
          </cell>
        </row>
        <row r="667">
          <cell r="B667">
            <v>0</v>
          </cell>
          <cell r="C667" t="str">
            <v>PROPRIA</v>
          </cell>
          <cell r="D667">
            <v>0</v>
          </cell>
          <cell r="E667" t="str">
            <v>ELO FUSIVEL 6K</v>
          </cell>
          <cell r="F667" t="str">
            <v>UN</v>
          </cell>
          <cell r="G667">
            <v>1.02</v>
          </cell>
          <cell r="H667">
            <v>2.78</v>
          </cell>
          <cell r="I667">
            <v>2.8355999999999999</v>
          </cell>
        </row>
        <row r="668">
          <cell r="B668">
            <v>0</v>
          </cell>
          <cell r="C668">
            <v>0</v>
          </cell>
          <cell r="D668">
            <v>0</v>
          </cell>
          <cell r="E668">
            <v>0</v>
          </cell>
          <cell r="F668">
            <v>0</v>
          </cell>
          <cell r="G668">
            <v>0</v>
          </cell>
          <cell r="H668">
            <v>0</v>
          </cell>
          <cell r="I668">
            <v>0</v>
          </cell>
        </row>
        <row r="669">
          <cell r="B669" t="str">
            <v>CP-PTR-21</v>
          </cell>
          <cell r="C669">
            <v>0</v>
          </cell>
          <cell r="D669">
            <v>0</v>
          </cell>
          <cell r="E669" t="str">
            <v>ESPAÇADOR LOSANGULAR PARA CABO DE ALUMÍNIO - 15KV</v>
          </cell>
          <cell r="F669" t="str">
            <v>UN</v>
          </cell>
          <cell r="G669">
            <v>0</v>
          </cell>
          <cell r="H669">
            <v>0</v>
          </cell>
          <cell r="I669">
            <v>24.202500000000001</v>
          </cell>
        </row>
        <row r="670">
          <cell r="B670">
            <v>0</v>
          </cell>
          <cell r="C670" t="str">
            <v>SINAPI</v>
          </cell>
          <cell r="D670">
            <v>88264</v>
          </cell>
          <cell r="E670" t="str">
            <v>ELETRICISTA COM ENCARGOS COMPLEMENTARES</v>
          </cell>
          <cell r="F670" t="str">
            <v>H</v>
          </cell>
          <cell r="G670">
            <v>0.25</v>
          </cell>
          <cell r="H670">
            <v>17.97</v>
          </cell>
          <cell r="I670">
            <v>4.4924999999999997</v>
          </cell>
        </row>
        <row r="671">
          <cell r="B671">
            <v>0</v>
          </cell>
          <cell r="C671" t="str">
            <v>SINAPI</v>
          </cell>
          <cell r="D671">
            <v>88247</v>
          </cell>
          <cell r="E671" t="str">
            <v>AUXILIAR DE ELETRICISTA COM ENCARGOS COMPLEMENTARES</v>
          </cell>
          <cell r="F671" t="str">
            <v>H</v>
          </cell>
          <cell r="G671">
            <v>0.25</v>
          </cell>
          <cell r="H671">
            <v>14.6</v>
          </cell>
          <cell r="I671">
            <v>3.65</v>
          </cell>
        </row>
        <row r="672">
          <cell r="B672">
            <v>0</v>
          </cell>
          <cell r="C672" t="str">
            <v>PROPRIA</v>
          </cell>
          <cell r="D672">
            <v>0</v>
          </cell>
          <cell r="E672" t="str">
            <v>ESPAÇADOR LOSANGULAR PARA CABO DE ALUMÍNIO- 15KV</v>
          </cell>
          <cell r="F672" t="str">
            <v>UN</v>
          </cell>
          <cell r="G672">
            <v>1</v>
          </cell>
          <cell r="H672">
            <v>16.059999999999999</v>
          </cell>
          <cell r="I672">
            <v>16.059999999999999</v>
          </cell>
        </row>
        <row r="673">
          <cell r="B673">
            <v>0</v>
          </cell>
          <cell r="C673">
            <v>0</v>
          </cell>
          <cell r="D673">
            <v>0</v>
          </cell>
          <cell r="E673">
            <v>0</v>
          </cell>
          <cell r="F673">
            <v>0</v>
          </cell>
          <cell r="G673">
            <v>0</v>
          </cell>
          <cell r="H673">
            <v>0</v>
          </cell>
          <cell r="I673">
            <v>0</v>
          </cell>
        </row>
        <row r="674">
          <cell r="B674" t="str">
            <v>CP-PTR-22</v>
          </cell>
          <cell r="C674">
            <v>0</v>
          </cell>
          <cell r="D674">
            <v>0</v>
          </cell>
          <cell r="E674" t="str">
            <v>FITA ISOLANTE ADESIVA ANTI CHAMA USO ATE 750V EM ROLO DE 19MMX20M (AZUL)</v>
          </cell>
          <cell r="F674" t="str">
            <v>UN</v>
          </cell>
          <cell r="G674">
            <v>0</v>
          </cell>
          <cell r="H674">
            <v>0</v>
          </cell>
          <cell r="I674">
            <v>44.75</v>
          </cell>
        </row>
        <row r="675">
          <cell r="B675">
            <v>0</v>
          </cell>
          <cell r="C675" t="str">
            <v>SINAPI</v>
          </cell>
          <cell r="D675">
            <v>88264</v>
          </cell>
          <cell r="E675" t="str">
            <v>ELETRICISTA COM ENCARGOS COMPLEMENTARES</v>
          </cell>
          <cell r="F675" t="str">
            <v>H</v>
          </cell>
          <cell r="G675">
            <v>1</v>
          </cell>
          <cell r="H675">
            <v>17.97</v>
          </cell>
          <cell r="I675">
            <v>17.97</v>
          </cell>
        </row>
        <row r="676">
          <cell r="B676">
            <v>0</v>
          </cell>
          <cell r="C676" t="str">
            <v>SINAPI</v>
          </cell>
          <cell r="D676">
            <v>88247</v>
          </cell>
          <cell r="E676" t="str">
            <v>AUXILIAR DE ELETRICISTA COM ENCARGOS COMPLEMENTARES</v>
          </cell>
          <cell r="F676" t="str">
            <v>H</v>
          </cell>
          <cell r="G676">
            <v>1</v>
          </cell>
          <cell r="H676">
            <v>14.6</v>
          </cell>
          <cell r="I676">
            <v>14.6</v>
          </cell>
        </row>
        <row r="677">
          <cell r="B677">
            <v>0</v>
          </cell>
          <cell r="C677" t="str">
            <v>PROPRIA</v>
          </cell>
          <cell r="D677">
            <v>0</v>
          </cell>
          <cell r="E677" t="str">
            <v>FITA ISOLANTE ADESIVA ANTI-CHAMAS USO ATÉ 750V, EM ROLO DE 19MMX20M. (AZUL)</v>
          </cell>
          <cell r="F677" t="str">
            <v>M</v>
          </cell>
          <cell r="G677">
            <v>1</v>
          </cell>
          <cell r="H677">
            <v>12.18</v>
          </cell>
          <cell r="I677">
            <v>12.18</v>
          </cell>
        </row>
        <row r="678">
          <cell r="B678">
            <v>0</v>
          </cell>
          <cell r="C678">
            <v>0</v>
          </cell>
          <cell r="D678">
            <v>0</v>
          </cell>
          <cell r="E678">
            <v>0</v>
          </cell>
          <cell r="F678">
            <v>0</v>
          </cell>
          <cell r="G678">
            <v>0</v>
          </cell>
          <cell r="H678">
            <v>0</v>
          </cell>
          <cell r="I678">
            <v>0</v>
          </cell>
        </row>
        <row r="679">
          <cell r="B679" t="str">
            <v>CP-PTR-23</v>
          </cell>
          <cell r="C679">
            <v>0</v>
          </cell>
          <cell r="D679">
            <v>0</v>
          </cell>
          <cell r="E679" t="str">
            <v>FITA ISOLANTE ADESIVA ANTI CHAMA USO ATE 750V EM ROLO DE 19MMX20M (VERDE)</v>
          </cell>
          <cell r="F679" t="str">
            <v>UN</v>
          </cell>
          <cell r="G679">
            <v>0</v>
          </cell>
          <cell r="H679">
            <v>0</v>
          </cell>
          <cell r="I679">
            <v>44.75</v>
          </cell>
        </row>
        <row r="680">
          <cell r="B680">
            <v>0</v>
          </cell>
          <cell r="C680" t="str">
            <v>SINAPI</v>
          </cell>
          <cell r="D680">
            <v>88264</v>
          </cell>
          <cell r="E680" t="str">
            <v>ELETRICISTA COM ENCARGOS COMPLEMENTARES</v>
          </cell>
          <cell r="F680" t="str">
            <v>H</v>
          </cell>
          <cell r="G680">
            <v>1</v>
          </cell>
          <cell r="H680">
            <v>17.97</v>
          </cell>
          <cell r="I680">
            <v>17.97</v>
          </cell>
        </row>
        <row r="681">
          <cell r="B681">
            <v>0</v>
          </cell>
          <cell r="C681" t="str">
            <v>SINAPI</v>
          </cell>
          <cell r="D681">
            <v>88247</v>
          </cell>
          <cell r="E681" t="str">
            <v>AUXILIAR DE ELETRICISTA COM ENCARGOS COMPLEMENTARES</v>
          </cell>
          <cell r="F681" t="str">
            <v>H</v>
          </cell>
          <cell r="G681">
            <v>1</v>
          </cell>
          <cell r="H681">
            <v>14.6</v>
          </cell>
          <cell r="I681">
            <v>14.6</v>
          </cell>
        </row>
        <row r="682">
          <cell r="B682">
            <v>0</v>
          </cell>
          <cell r="C682" t="str">
            <v>PROPRIA</v>
          </cell>
          <cell r="D682">
            <v>0</v>
          </cell>
          <cell r="E682" t="str">
            <v>FITA ISOLANTE ADESIVA ANTI-CHAMAS USO ATÉ 750V, EM ROLO DE 19MMX20M. (VERDE)</v>
          </cell>
          <cell r="F682" t="str">
            <v>M</v>
          </cell>
          <cell r="G682">
            <v>1</v>
          </cell>
          <cell r="H682">
            <v>12.18</v>
          </cell>
          <cell r="I682">
            <v>12.18</v>
          </cell>
        </row>
        <row r="683">
          <cell r="B683">
            <v>0</v>
          </cell>
          <cell r="C683">
            <v>0</v>
          </cell>
          <cell r="D683">
            <v>0</v>
          </cell>
          <cell r="E683">
            <v>0</v>
          </cell>
          <cell r="F683">
            <v>0</v>
          </cell>
          <cell r="G683">
            <v>0</v>
          </cell>
          <cell r="H683">
            <v>0</v>
          </cell>
          <cell r="I683">
            <v>0</v>
          </cell>
        </row>
        <row r="684">
          <cell r="B684" t="str">
            <v>CP-PTR-24</v>
          </cell>
          <cell r="C684">
            <v>0</v>
          </cell>
          <cell r="D684">
            <v>0</v>
          </cell>
          <cell r="E684" t="str">
            <v>FITA ISOLANTE ADESIVA ANTI CHAMA USO ATE 750V EM ROLO DE 19MMX20M (VERMELHA)</v>
          </cell>
          <cell r="F684" t="str">
            <v>UN</v>
          </cell>
          <cell r="G684">
            <v>0</v>
          </cell>
          <cell r="H684">
            <v>0</v>
          </cell>
          <cell r="I684">
            <v>44.75</v>
          </cell>
        </row>
        <row r="685">
          <cell r="B685">
            <v>0</v>
          </cell>
          <cell r="C685" t="str">
            <v>SINAPI</v>
          </cell>
          <cell r="D685">
            <v>88264</v>
          </cell>
          <cell r="E685" t="str">
            <v>ELETRICISTA COM ENCARGOS COMPLEMENTARES</v>
          </cell>
          <cell r="F685" t="str">
            <v>H</v>
          </cell>
          <cell r="G685">
            <v>1</v>
          </cell>
          <cell r="H685">
            <v>17.97</v>
          </cell>
          <cell r="I685">
            <v>17.97</v>
          </cell>
        </row>
        <row r="686">
          <cell r="B686">
            <v>0</v>
          </cell>
          <cell r="C686" t="str">
            <v>SINAPI</v>
          </cell>
          <cell r="D686">
            <v>88247</v>
          </cell>
          <cell r="E686" t="str">
            <v>AUXILIAR DE ELETRICISTA COM ENCARGOS COMPLEMENTARES</v>
          </cell>
          <cell r="F686" t="str">
            <v>H</v>
          </cell>
          <cell r="G686">
            <v>1</v>
          </cell>
          <cell r="H686">
            <v>14.6</v>
          </cell>
          <cell r="I686">
            <v>14.6</v>
          </cell>
        </row>
        <row r="687">
          <cell r="B687">
            <v>0</v>
          </cell>
          <cell r="C687" t="str">
            <v>PROPRIA</v>
          </cell>
          <cell r="D687">
            <v>0</v>
          </cell>
          <cell r="E687" t="str">
            <v>FITA ISOLANTE ADESIVA ANTI-CHAMAS USO ATÉ 750V, EM ROLO DE 19MMX20M. (VERMELHO)</v>
          </cell>
          <cell r="F687" t="str">
            <v>M</v>
          </cell>
          <cell r="G687">
            <v>1</v>
          </cell>
          <cell r="H687">
            <v>12.18</v>
          </cell>
          <cell r="I687">
            <v>12.18</v>
          </cell>
        </row>
        <row r="688">
          <cell r="B688">
            <v>0</v>
          </cell>
          <cell r="C688">
            <v>0</v>
          </cell>
          <cell r="D688">
            <v>0</v>
          </cell>
          <cell r="E688">
            <v>0</v>
          </cell>
          <cell r="F688">
            <v>0</v>
          </cell>
          <cell r="G688">
            <v>0</v>
          </cell>
          <cell r="H688">
            <v>0</v>
          </cell>
          <cell r="I688">
            <v>0</v>
          </cell>
        </row>
        <row r="689">
          <cell r="B689" t="str">
            <v>CP-PTR-25</v>
          </cell>
          <cell r="C689">
            <v>0</v>
          </cell>
          <cell r="D689">
            <v>0</v>
          </cell>
          <cell r="E689" t="str">
            <v>FIXADOR DE PERFIL U</v>
          </cell>
          <cell r="F689" t="str">
            <v>UN</v>
          </cell>
          <cell r="G689">
            <v>0</v>
          </cell>
          <cell r="H689">
            <v>0</v>
          </cell>
          <cell r="I689">
            <v>39.930999999999997</v>
          </cell>
        </row>
        <row r="690">
          <cell r="B690">
            <v>0</v>
          </cell>
          <cell r="C690" t="str">
            <v>SINAPI</v>
          </cell>
          <cell r="D690">
            <v>88264</v>
          </cell>
          <cell r="E690" t="str">
            <v>ELETRICISTA COM ENCARGOS COMPLEMENTARES</v>
          </cell>
          <cell r="F690" t="str">
            <v>H</v>
          </cell>
          <cell r="G690">
            <v>0.3</v>
          </cell>
          <cell r="H690">
            <v>17.97</v>
          </cell>
          <cell r="I690">
            <v>5.3909999999999991</v>
          </cell>
        </row>
        <row r="691">
          <cell r="B691">
            <v>0</v>
          </cell>
          <cell r="C691" t="str">
            <v>SINAPI</v>
          </cell>
          <cell r="D691">
            <v>88247</v>
          </cell>
          <cell r="E691" t="str">
            <v>AUXILIAR DE ELETRICISTA COM ENCARGOS COMPLEMENTARES</v>
          </cell>
          <cell r="F691" t="str">
            <v>H</v>
          </cell>
          <cell r="G691">
            <v>0.3</v>
          </cell>
          <cell r="H691">
            <v>14.6</v>
          </cell>
          <cell r="I691">
            <v>4.38</v>
          </cell>
        </row>
        <row r="692">
          <cell r="B692">
            <v>0</v>
          </cell>
          <cell r="C692" t="str">
            <v>PROPRIA</v>
          </cell>
          <cell r="D692">
            <v>0</v>
          </cell>
          <cell r="E692" t="str">
            <v>FIXADOR DE PERFIL U</v>
          </cell>
          <cell r="F692" t="str">
            <v>UN</v>
          </cell>
          <cell r="G692">
            <v>1</v>
          </cell>
          <cell r="H692">
            <v>30.16</v>
          </cell>
          <cell r="I692">
            <v>30.16</v>
          </cell>
        </row>
        <row r="693">
          <cell r="B693">
            <v>0</v>
          </cell>
          <cell r="C693">
            <v>0</v>
          </cell>
          <cell r="D693">
            <v>0</v>
          </cell>
          <cell r="E693">
            <v>0</v>
          </cell>
          <cell r="F693">
            <v>0</v>
          </cell>
          <cell r="G693">
            <v>0</v>
          </cell>
          <cell r="H693">
            <v>0</v>
          </cell>
          <cell r="I693">
            <v>0</v>
          </cell>
        </row>
        <row r="694">
          <cell r="B694" t="str">
            <v>CP-PTR-26</v>
          </cell>
          <cell r="C694">
            <v>0</v>
          </cell>
          <cell r="D694">
            <v>0</v>
          </cell>
          <cell r="E694" t="str">
            <v>GANCHO OLHAL</v>
          </cell>
          <cell r="F694" t="str">
            <v>UN</v>
          </cell>
          <cell r="G694">
            <v>0</v>
          </cell>
          <cell r="H694">
            <v>0</v>
          </cell>
          <cell r="I694">
            <v>11.988499999999998</v>
          </cell>
        </row>
        <row r="695">
          <cell r="B695">
            <v>0</v>
          </cell>
          <cell r="C695" t="str">
            <v>SINAPI</v>
          </cell>
          <cell r="D695">
            <v>88264</v>
          </cell>
          <cell r="E695" t="str">
            <v>ELETRICISTA COM ENCARGOS COMPLEMENTARES</v>
          </cell>
          <cell r="F695" t="str">
            <v>H</v>
          </cell>
          <cell r="G695">
            <v>0.05</v>
          </cell>
          <cell r="H695">
            <v>17.97</v>
          </cell>
          <cell r="I695">
            <v>0.89849999999999997</v>
          </cell>
        </row>
        <row r="696">
          <cell r="B696">
            <v>0</v>
          </cell>
          <cell r="C696" t="str">
            <v>SINAPI</v>
          </cell>
          <cell r="D696">
            <v>88247</v>
          </cell>
          <cell r="E696" t="str">
            <v>AUXILIAR DE ELETRICISTA COM ENCARGOS COMPLEMENTARES</v>
          </cell>
          <cell r="F696" t="str">
            <v>H</v>
          </cell>
          <cell r="G696">
            <v>0.05</v>
          </cell>
          <cell r="H696">
            <v>14.6</v>
          </cell>
          <cell r="I696">
            <v>0.73</v>
          </cell>
        </row>
        <row r="697">
          <cell r="B697">
            <v>0</v>
          </cell>
          <cell r="C697" t="str">
            <v>PROPRIA</v>
          </cell>
          <cell r="D697">
            <v>0</v>
          </cell>
          <cell r="E697" t="str">
            <v>GANCHO OLHAL</v>
          </cell>
          <cell r="F697" t="str">
            <v>UN</v>
          </cell>
          <cell r="G697">
            <v>1</v>
          </cell>
          <cell r="H697">
            <v>10.36</v>
          </cell>
          <cell r="I697">
            <v>10.36</v>
          </cell>
        </row>
        <row r="698">
          <cell r="B698">
            <v>0</v>
          </cell>
          <cell r="C698">
            <v>0</v>
          </cell>
          <cell r="D698">
            <v>0</v>
          </cell>
          <cell r="E698">
            <v>0</v>
          </cell>
          <cell r="F698">
            <v>0</v>
          </cell>
          <cell r="G698">
            <v>0</v>
          </cell>
          <cell r="H698">
            <v>0</v>
          </cell>
          <cell r="I698">
            <v>0</v>
          </cell>
        </row>
        <row r="699">
          <cell r="B699" t="str">
            <v>CP-PTR-27</v>
          </cell>
          <cell r="C699">
            <v>0</v>
          </cell>
          <cell r="D699">
            <v>0</v>
          </cell>
          <cell r="E699" t="str">
            <v>GRAMPO DE ANCORAGEM TIPO BASTÃO POLIMÉRICO 15KV -50MM²</v>
          </cell>
          <cell r="F699" t="str">
            <v>UN</v>
          </cell>
          <cell r="G699">
            <v>0</v>
          </cell>
          <cell r="H699">
            <v>0</v>
          </cell>
          <cell r="I699">
            <v>47.128500000000003</v>
          </cell>
        </row>
        <row r="700">
          <cell r="B700">
            <v>0</v>
          </cell>
          <cell r="C700" t="str">
            <v>SINAPI</v>
          </cell>
          <cell r="D700">
            <v>88264</v>
          </cell>
          <cell r="E700" t="str">
            <v>ELETRICISTA COM ENCARGOS COMPLEMENTARES</v>
          </cell>
          <cell r="F700" t="str">
            <v>H</v>
          </cell>
          <cell r="G700">
            <v>0.05</v>
          </cell>
          <cell r="H700">
            <v>17.97</v>
          </cell>
          <cell r="I700">
            <v>0.89849999999999997</v>
          </cell>
        </row>
        <row r="701">
          <cell r="B701">
            <v>0</v>
          </cell>
          <cell r="C701" t="str">
            <v>SINAPI</v>
          </cell>
          <cell r="D701">
            <v>88247</v>
          </cell>
          <cell r="E701" t="str">
            <v>AUXILIAR DE ELETRICISTA COM ENCARGOS COMPLEMENTARES</v>
          </cell>
          <cell r="F701" t="str">
            <v>H</v>
          </cell>
          <cell r="G701">
            <v>0.05</v>
          </cell>
          <cell r="H701">
            <v>14.6</v>
          </cell>
          <cell r="I701">
            <v>0.73</v>
          </cell>
        </row>
        <row r="702">
          <cell r="B702">
            <v>0</v>
          </cell>
          <cell r="C702" t="str">
            <v>PROPRIA</v>
          </cell>
          <cell r="D702">
            <v>0</v>
          </cell>
          <cell r="E702" t="str">
            <v>GRAMPO DE ANCORAGEM TIPO BASTÃO POLIMÉRICO 15KV- 50MM²</v>
          </cell>
          <cell r="F702" t="str">
            <v>UN</v>
          </cell>
          <cell r="G702">
            <v>1</v>
          </cell>
          <cell r="H702">
            <v>45.5</v>
          </cell>
          <cell r="I702">
            <v>45.5</v>
          </cell>
        </row>
        <row r="703">
          <cell r="B703">
            <v>0</v>
          </cell>
          <cell r="C703">
            <v>0</v>
          </cell>
          <cell r="D703">
            <v>0</v>
          </cell>
          <cell r="E703">
            <v>0</v>
          </cell>
          <cell r="F703">
            <v>0</v>
          </cell>
          <cell r="G703">
            <v>0</v>
          </cell>
          <cell r="H703">
            <v>0</v>
          </cell>
          <cell r="I703">
            <v>0</v>
          </cell>
        </row>
        <row r="704">
          <cell r="B704" t="str">
            <v>CP-PTR-28</v>
          </cell>
          <cell r="C704">
            <v>0</v>
          </cell>
          <cell r="D704">
            <v>0</v>
          </cell>
          <cell r="E704" t="str">
            <v>GRAMPO DE ANCORAGEM TIPO BASTÃO POLIMÉRICO 15KV- 35MM²</v>
          </cell>
          <cell r="F704" t="str">
            <v>UN</v>
          </cell>
          <cell r="G704">
            <v>0</v>
          </cell>
          <cell r="H704">
            <v>0</v>
          </cell>
          <cell r="I704">
            <v>38.978500000000004</v>
          </cell>
        </row>
        <row r="705">
          <cell r="B705">
            <v>0</v>
          </cell>
          <cell r="C705" t="str">
            <v>SINAPI</v>
          </cell>
          <cell r="D705">
            <v>88264</v>
          </cell>
          <cell r="E705" t="str">
            <v>ELETRICISTA COM ENCARGOS COMPLEMENTARES</v>
          </cell>
          <cell r="F705" t="str">
            <v>H</v>
          </cell>
          <cell r="G705">
            <v>0.05</v>
          </cell>
          <cell r="H705">
            <v>17.97</v>
          </cell>
          <cell r="I705">
            <v>0.89849999999999997</v>
          </cell>
        </row>
        <row r="706">
          <cell r="B706">
            <v>0</v>
          </cell>
          <cell r="C706" t="str">
            <v>SINAPI</v>
          </cell>
          <cell r="D706">
            <v>88247</v>
          </cell>
          <cell r="E706" t="str">
            <v>AUXILIAR DE ELETRICISTA COM ENCARGOS COMPLEMENTARES</v>
          </cell>
          <cell r="F706" t="str">
            <v>H</v>
          </cell>
          <cell r="G706">
            <v>0.05</v>
          </cell>
          <cell r="H706">
            <v>14.6</v>
          </cell>
          <cell r="I706">
            <v>0.73</v>
          </cell>
        </row>
        <row r="707">
          <cell r="B707">
            <v>0</v>
          </cell>
          <cell r="C707" t="str">
            <v>PROPRIA</v>
          </cell>
          <cell r="D707">
            <v>0</v>
          </cell>
          <cell r="E707" t="str">
            <v>GRAMPO DE ANCORAGEM TIPO BASTÃO POLIMÉTRICO 15KV- 35MM²</v>
          </cell>
          <cell r="F707" t="str">
            <v>UN</v>
          </cell>
          <cell r="G707">
            <v>1</v>
          </cell>
          <cell r="H707">
            <v>37.35</v>
          </cell>
          <cell r="I707">
            <v>37.35</v>
          </cell>
        </row>
        <row r="708">
          <cell r="B708">
            <v>0</v>
          </cell>
          <cell r="C708">
            <v>0</v>
          </cell>
          <cell r="D708">
            <v>0</v>
          </cell>
          <cell r="E708">
            <v>0</v>
          </cell>
          <cell r="F708">
            <v>0</v>
          </cell>
          <cell r="G708">
            <v>0</v>
          </cell>
          <cell r="H708">
            <v>0</v>
          </cell>
          <cell r="I708">
            <v>0</v>
          </cell>
        </row>
        <row r="709">
          <cell r="B709" t="str">
            <v>CP-PTR-29</v>
          </cell>
          <cell r="C709">
            <v>0</v>
          </cell>
          <cell r="D709">
            <v>0</v>
          </cell>
          <cell r="E709" t="str">
            <v>GRAMPO DE LINHA VIVA</v>
          </cell>
          <cell r="F709" t="str">
            <v>UN</v>
          </cell>
          <cell r="G709">
            <v>0</v>
          </cell>
          <cell r="H709">
            <v>0</v>
          </cell>
          <cell r="I709">
            <v>17.266999999999999</v>
          </cell>
        </row>
        <row r="710">
          <cell r="B710">
            <v>0</v>
          </cell>
          <cell r="C710" t="str">
            <v>SINAPI</v>
          </cell>
          <cell r="D710">
            <v>88264</v>
          </cell>
          <cell r="E710" t="str">
            <v>ELETRICISTA COM ENCARGOS COMPLEMENTARES</v>
          </cell>
          <cell r="F710" t="str">
            <v>H</v>
          </cell>
          <cell r="G710">
            <v>0.1</v>
          </cell>
          <cell r="H710">
            <v>17.97</v>
          </cell>
          <cell r="I710">
            <v>1.7969999999999999</v>
          </cell>
        </row>
        <row r="711">
          <cell r="B711">
            <v>0</v>
          </cell>
          <cell r="C711" t="str">
            <v>SINAPI</v>
          </cell>
          <cell r="D711">
            <v>88247</v>
          </cell>
          <cell r="E711" t="str">
            <v>AUXILIAR DE ELETRICISTA COM ENCARGOS COMPLEMENTARES</v>
          </cell>
          <cell r="F711" t="str">
            <v>H</v>
          </cell>
          <cell r="G711">
            <v>0.1</v>
          </cell>
          <cell r="H711">
            <v>14.6</v>
          </cell>
          <cell r="I711">
            <v>1.46</v>
          </cell>
        </row>
        <row r="712">
          <cell r="B712">
            <v>0</v>
          </cell>
          <cell r="C712" t="str">
            <v>PROPRIA</v>
          </cell>
          <cell r="D712">
            <v>0</v>
          </cell>
          <cell r="E712" t="str">
            <v>GRAMPO DE LINHA VIVA</v>
          </cell>
          <cell r="F712" t="str">
            <v>UN</v>
          </cell>
          <cell r="G712">
            <v>1</v>
          </cell>
          <cell r="H712">
            <v>14.01</v>
          </cell>
          <cell r="I712">
            <v>14.01</v>
          </cell>
        </row>
        <row r="713">
          <cell r="B713">
            <v>0</v>
          </cell>
          <cell r="C713">
            <v>0</v>
          </cell>
          <cell r="D713">
            <v>0</v>
          </cell>
          <cell r="E713">
            <v>0</v>
          </cell>
          <cell r="F713">
            <v>0</v>
          </cell>
          <cell r="G713">
            <v>0</v>
          </cell>
          <cell r="H713">
            <v>0</v>
          </cell>
          <cell r="I713">
            <v>0</v>
          </cell>
        </row>
        <row r="714">
          <cell r="B714" t="str">
            <v>CP-PTR-30</v>
          </cell>
          <cell r="C714">
            <v>0</v>
          </cell>
          <cell r="D714">
            <v>0</v>
          </cell>
          <cell r="E714" t="str">
            <v>ISOLADOR DE ANCORAGEM TIPO BASTÃO POLIMÉRICO 15KV</v>
          </cell>
          <cell r="F714" t="str">
            <v>UN</v>
          </cell>
          <cell r="G714">
            <v>0</v>
          </cell>
          <cell r="H714">
            <v>0</v>
          </cell>
          <cell r="I714">
            <v>66.185000000000002</v>
          </cell>
        </row>
        <row r="715">
          <cell r="B715">
            <v>0</v>
          </cell>
          <cell r="C715" t="str">
            <v>SINAPI</v>
          </cell>
          <cell r="D715">
            <v>88264</v>
          </cell>
          <cell r="E715" t="str">
            <v>ELETRICISTA COM ENCARGOS COMPLEMENTARES</v>
          </cell>
          <cell r="F715" t="str">
            <v>H</v>
          </cell>
          <cell r="G715">
            <v>0.5</v>
          </cell>
          <cell r="H715">
            <v>17.97</v>
          </cell>
          <cell r="I715">
            <v>8.9849999999999994</v>
          </cell>
        </row>
        <row r="716">
          <cell r="B716">
            <v>0</v>
          </cell>
          <cell r="C716" t="str">
            <v>SINAPI</v>
          </cell>
          <cell r="D716">
            <v>88247</v>
          </cell>
          <cell r="E716" t="str">
            <v>AUXILIAR DE ELETRICISTA COM ENCARGOS COMPLEMENTARES</v>
          </cell>
          <cell r="F716" t="str">
            <v>H</v>
          </cell>
          <cell r="G716">
            <v>0.5</v>
          </cell>
          <cell r="H716">
            <v>14.6</v>
          </cell>
          <cell r="I716">
            <v>7.3</v>
          </cell>
        </row>
        <row r="717">
          <cell r="B717">
            <v>0</v>
          </cell>
          <cell r="C717" t="str">
            <v>PROPRIA</v>
          </cell>
          <cell r="D717">
            <v>0</v>
          </cell>
          <cell r="E717" t="str">
            <v>ISOLADOR DE ANCORAGEM TIPO BASTÃO POLÍMERO 15KV</v>
          </cell>
          <cell r="F717" t="str">
            <v>UN</v>
          </cell>
          <cell r="G717">
            <v>1</v>
          </cell>
          <cell r="H717">
            <v>49.9</v>
          </cell>
          <cell r="I717">
            <v>49.9</v>
          </cell>
        </row>
        <row r="718">
          <cell r="B718">
            <v>0</v>
          </cell>
          <cell r="C718">
            <v>0</v>
          </cell>
          <cell r="D718">
            <v>0</v>
          </cell>
          <cell r="E718">
            <v>0</v>
          </cell>
          <cell r="F718">
            <v>0</v>
          </cell>
          <cell r="G718">
            <v>0</v>
          </cell>
          <cell r="H718">
            <v>0</v>
          </cell>
          <cell r="I718">
            <v>0</v>
          </cell>
        </row>
        <row r="719">
          <cell r="B719" t="str">
            <v>CP-PTR-31</v>
          </cell>
          <cell r="C719">
            <v>0</v>
          </cell>
          <cell r="D719">
            <v>0</v>
          </cell>
          <cell r="E719" t="str">
            <v>ISOLADOR DE PINO POLIMÉRICO</v>
          </cell>
          <cell r="F719" t="str">
            <v>UN</v>
          </cell>
          <cell r="G719">
            <v>0</v>
          </cell>
          <cell r="H719">
            <v>0</v>
          </cell>
          <cell r="I719">
            <v>71.784999999999997</v>
          </cell>
        </row>
        <row r="720">
          <cell r="B720">
            <v>0</v>
          </cell>
          <cell r="C720" t="str">
            <v>SINAPI</v>
          </cell>
          <cell r="D720">
            <v>88264</v>
          </cell>
          <cell r="E720" t="str">
            <v>ELETRICISTA COM ENCARGOS COMPLEMENTARES</v>
          </cell>
          <cell r="F720" t="str">
            <v>H</v>
          </cell>
          <cell r="G720">
            <v>0.5</v>
          </cell>
          <cell r="H720">
            <v>17.97</v>
          </cell>
          <cell r="I720">
            <v>8.9849999999999994</v>
          </cell>
        </row>
        <row r="721">
          <cell r="B721">
            <v>0</v>
          </cell>
          <cell r="C721" t="str">
            <v>SINAPI</v>
          </cell>
          <cell r="D721">
            <v>88247</v>
          </cell>
          <cell r="E721" t="str">
            <v>AUXILIAR DE ELETRICISTA COM ENCARGOS COMPLEMENTARES</v>
          </cell>
          <cell r="F721" t="str">
            <v>H</v>
          </cell>
          <cell r="G721">
            <v>0.5</v>
          </cell>
          <cell r="H721">
            <v>14.6</v>
          </cell>
          <cell r="I721">
            <v>7.3</v>
          </cell>
        </row>
        <row r="722">
          <cell r="B722">
            <v>0</v>
          </cell>
          <cell r="C722" t="str">
            <v>PROPRIA</v>
          </cell>
          <cell r="D722">
            <v>0</v>
          </cell>
          <cell r="E722" t="str">
            <v>ISOLADOR DE PINO POLIMÉRICO</v>
          </cell>
          <cell r="F722" t="str">
            <v>UN</v>
          </cell>
          <cell r="G722">
            <v>1</v>
          </cell>
          <cell r="H722">
            <v>55.5</v>
          </cell>
          <cell r="I722">
            <v>55.5</v>
          </cell>
        </row>
        <row r="723">
          <cell r="B723">
            <v>0</v>
          </cell>
          <cell r="C723">
            <v>0</v>
          </cell>
          <cell r="D723">
            <v>0</v>
          </cell>
          <cell r="E723">
            <v>0</v>
          </cell>
          <cell r="F723">
            <v>0</v>
          </cell>
          <cell r="G723">
            <v>0</v>
          </cell>
          <cell r="H723">
            <v>0</v>
          </cell>
          <cell r="I723">
            <v>0</v>
          </cell>
        </row>
        <row r="724">
          <cell r="B724" t="str">
            <v>CP-PTR-32</v>
          </cell>
          <cell r="C724">
            <v>0</v>
          </cell>
          <cell r="D724">
            <v>0</v>
          </cell>
          <cell r="E724" t="str">
            <v>ISOLADOR PILAR 110KV</v>
          </cell>
          <cell r="F724" t="str">
            <v>UN</v>
          </cell>
          <cell r="G724">
            <v>0</v>
          </cell>
          <cell r="H724">
            <v>0</v>
          </cell>
          <cell r="I724">
            <v>85.164999999999992</v>
          </cell>
        </row>
        <row r="725">
          <cell r="B725">
            <v>0</v>
          </cell>
          <cell r="C725" t="str">
            <v>SINAPI</v>
          </cell>
          <cell r="D725">
            <v>88264</v>
          </cell>
          <cell r="E725" t="str">
            <v>ELETRICISTA COM ENCARGOS COMPLEMENTARES</v>
          </cell>
          <cell r="F725" t="str">
            <v>H</v>
          </cell>
          <cell r="G725">
            <v>0.5</v>
          </cell>
          <cell r="H725">
            <v>17.97</v>
          </cell>
          <cell r="I725">
            <v>8.9849999999999994</v>
          </cell>
        </row>
        <row r="726">
          <cell r="B726">
            <v>0</v>
          </cell>
          <cell r="C726" t="str">
            <v>SINAPI</v>
          </cell>
          <cell r="D726">
            <v>88247</v>
          </cell>
          <cell r="E726" t="str">
            <v>AUXILIAR DE ELETRICISTA COM ENCARGOS COMPLEMENTARES</v>
          </cell>
          <cell r="F726" t="str">
            <v>H</v>
          </cell>
          <cell r="G726">
            <v>0.5</v>
          </cell>
          <cell r="H726">
            <v>14.6</v>
          </cell>
          <cell r="I726">
            <v>7.3</v>
          </cell>
        </row>
        <row r="727">
          <cell r="B727">
            <v>0</v>
          </cell>
          <cell r="C727" t="str">
            <v>PROPRIA</v>
          </cell>
          <cell r="D727">
            <v>0</v>
          </cell>
          <cell r="E727" t="str">
            <v>ISOLADOR PILAR 110KV</v>
          </cell>
          <cell r="F727" t="str">
            <v>UN</v>
          </cell>
          <cell r="G727">
            <v>1</v>
          </cell>
          <cell r="H727">
            <v>68.88</v>
          </cell>
          <cell r="I727">
            <v>68.88</v>
          </cell>
        </row>
        <row r="728">
          <cell r="B728">
            <v>0</v>
          </cell>
          <cell r="C728">
            <v>0</v>
          </cell>
          <cell r="D728">
            <v>0</v>
          </cell>
          <cell r="E728">
            <v>0</v>
          </cell>
          <cell r="F728">
            <v>0</v>
          </cell>
          <cell r="G728">
            <v>0</v>
          </cell>
          <cell r="H728">
            <v>0</v>
          </cell>
          <cell r="I728">
            <v>0</v>
          </cell>
        </row>
        <row r="729">
          <cell r="B729" t="str">
            <v>CP-PTR-33</v>
          </cell>
          <cell r="C729">
            <v>0</v>
          </cell>
          <cell r="D729">
            <v>0</v>
          </cell>
          <cell r="E729" t="str">
            <v>MANILHA SAPATILHA</v>
          </cell>
          <cell r="F729" t="str">
            <v>UN</v>
          </cell>
          <cell r="G729">
            <v>0</v>
          </cell>
          <cell r="H729">
            <v>0</v>
          </cell>
          <cell r="I729">
            <v>20.581</v>
          </cell>
        </row>
        <row r="730">
          <cell r="B730">
            <v>0</v>
          </cell>
          <cell r="C730" t="str">
            <v>SINAPI</v>
          </cell>
          <cell r="D730">
            <v>88264</v>
          </cell>
          <cell r="E730" t="str">
            <v>ELETRICISTA COM ENCARGOS COMPLEMENTARES</v>
          </cell>
          <cell r="F730" t="str">
            <v>H</v>
          </cell>
          <cell r="G730">
            <v>0.3</v>
          </cell>
          <cell r="H730">
            <v>17.97</v>
          </cell>
          <cell r="I730">
            <v>5.3909999999999991</v>
          </cell>
        </row>
        <row r="731">
          <cell r="B731">
            <v>0</v>
          </cell>
          <cell r="C731" t="str">
            <v>SINAPI</v>
          </cell>
          <cell r="D731">
            <v>88247</v>
          </cell>
          <cell r="E731" t="str">
            <v>AUXILIAR DE ELETRICISTA COM ENCARGOS COMPLEMENTARES</v>
          </cell>
          <cell r="F731" t="str">
            <v>H</v>
          </cell>
          <cell r="G731">
            <v>0.3</v>
          </cell>
          <cell r="H731">
            <v>14.6</v>
          </cell>
          <cell r="I731">
            <v>4.38</v>
          </cell>
        </row>
        <row r="732">
          <cell r="B732">
            <v>0</v>
          </cell>
          <cell r="C732" t="str">
            <v>PROPRIA</v>
          </cell>
          <cell r="D732">
            <v>0</v>
          </cell>
          <cell r="E732" t="str">
            <v>MANILHA SAPATILHA</v>
          </cell>
          <cell r="F732" t="str">
            <v>UN</v>
          </cell>
          <cell r="G732">
            <v>1</v>
          </cell>
          <cell r="H732">
            <v>10.81</v>
          </cell>
          <cell r="I732">
            <v>10.81</v>
          </cell>
        </row>
        <row r="733">
          <cell r="B733">
            <v>0</v>
          </cell>
          <cell r="C733">
            <v>0</v>
          </cell>
          <cell r="D733">
            <v>0</v>
          </cell>
          <cell r="E733">
            <v>0</v>
          </cell>
          <cell r="F733">
            <v>0</v>
          </cell>
          <cell r="G733">
            <v>0</v>
          </cell>
          <cell r="H733">
            <v>0</v>
          </cell>
          <cell r="I733">
            <v>0</v>
          </cell>
        </row>
        <row r="734">
          <cell r="B734" t="str">
            <v>CP-PTR-34</v>
          </cell>
          <cell r="C734">
            <v>0</v>
          </cell>
          <cell r="D734">
            <v>0</v>
          </cell>
          <cell r="E734" t="str">
            <v>MASSA CALEFETORA</v>
          </cell>
          <cell r="F734" t="str">
            <v>KG</v>
          </cell>
          <cell r="G734">
            <v>0</v>
          </cell>
          <cell r="H734">
            <v>0</v>
          </cell>
          <cell r="I734">
            <v>45.825999999999993</v>
          </cell>
        </row>
        <row r="735">
          <cell r="B735">
            <v>0</v>
          </cell>
          <cell r="C735" t="str">
            <v>SINAPI</v>
          </cell>
          <cell r="D735">
            <v>88264</v>
          </cell>
          <cell r="E735" t="str">
            <v>ELETRICISTA COM ENCARGOS COMPLEMENTARES</v>
          </cell>
          <cell r="F735" t="str">
            <v>H</v>
          </cell>
          <cell r="G735">
            <v>0.8</v>
          </cell>
          <cell r="H735">
            <v>17.97</v>
          </cell>
          <cell r="I735">
            <v>14.375999999999999</v>
          </cell>
        </row>
        <row r="736">
          <cell r="B736">
            <v>0</v>
          </cell>
          <cell r="C736" t="str">
            <v>SINAPI</v>
          </cell>
          <cell r="D736">
            <v>88247</v>
          </cell>
          <cell r="E736" t="str">
            <v>AUXILIAR DE ELETRICISTA COM ENCARGOS COMPLEMENTARES</v>
          </cell>
          <cell r="F736" t="str">
            <v>H</v>
          </cell>
          <cell r="G736">
            <v>0.8</v>
          </cell>
          <cell r="H736">
            <v>14.6</v>
          </cell>
          <cell r="I736">
            <v>11.68</v>
          </cell>
        </row>
        <row r="737">
          <cell r="B737">
            <v>0</v>
          </cell>
          <cell r="C737" t="str">
            <v>PROPRIA</v>
          </cell>
          <cell r="D737">
            <v>0</v>
          </cell>
          <cell r="E737" t="str">
            <v>MASSA CALEFETORA</v>
          </cell>
          <cell r="F737" t="str">
            <v>KG</v>
          </cell>
          <cell r="G737">
            <v>1</v>
          </cell>
          <cell r="H737">
            <v>19.77</v>
          </cell>
          <cell r="I737">
            <v>19.77</v>
          </cell>
        </row>
        <row r="738">
          <cell r="B738">
            <v>0</v>
          </cell>
          <cell r="C738">
            <v>0</v>
          </cell>
          <cell r="D738">
            <v>0</v>
          </cell>
          <cell r="E738">
            <v>0</v>
          </cell>
          <cell r="F738">
            <v>0</v>
          </cell>
          <cell r="G738">
            <v>0</v>
          </cell>
          <cell r="H738">
            <v>0</v>
          </cell>
          <cell r="I738">
            <v>0</v>
          </cell>
        </row>
        <row r="739">
          <cell r="B739" t="str">
            <v>CP-PTR-35</v>
          </cell>
          <cell r="C739">
            <v>0</v>
          </cell>
          <cell r="D739">
            <v>0</v>
          </cell>
          <cell r="E739" t="str">
            <v>MURETA EM ALVENARIA 1VEZ DIM. 1,20X2M C/ COBERTURA DE 5% I.</v>
          </cell>
          <cell r="F739" t="str">
            <v>UN</v>
          </cell>
          <cell r="G739">
            <v>0</v>
          </cell>
          <cell r="H739">
            <v>0</v>
          </cell>
          <cell r="I739">
            <v>670.25900000000001</v>
          </cell>
        </row>
        <row r="740">
          <cell r="B740">
            <v>0</v>
          </cell>
          <cell r="C740" t="str">
            <v>SINAPI</v>
          </cell>
          <cell r="D740">
            <v>88316</v>
          </cell>
          <cell r="E740" t="str">
            <v>SERVENTE COM ENCARGOS COMPLEMENTARES</v>
          </cell>
          <cell r="F740" t="str">
            <v>H</v>
          </cell>
          <cell r="G740">
            <v>4</v>
          </cell>
          <cell r="H740">
            <v>14.06</v>
          </cell>
          <cell r="I740">
            <v>56.24</v>
          </cell>
        </row>
        <row r="741">
          <cell r="B741">
            <v>0</v>
          </cell>
          <cell r="C741" t="str">
            <v>SINAPI</v>
          </cell>
          <cell r="D741">
            <v>88309</v>
          </cell>
          <cell r="E741" t="str">
            <v>PEDREIRO COM ENCARGOS COMPLEMENTARES</v>
          </cell>
          <cell r="F741" t="str">
            <v>H</v>
          </cell>
          <cell r="G741">
            <v>4</v>
          </cell>
          <cell r="H741">
            <v>17.350000000000001</v>
          </cell>
          <cell r="I741">
            <v>69.400000000000006</v>
          </cell>
        </row>
        <row r="742">
          <cell r="B742">
            <v>0</v>
          </cell>
          <cell r="C742" t="str">
            <v>SINAPI</v>
          </cell>
          <cell r="D742">
            <v>88245</v>
          </cell>
          <cell r="E742" t="str">
            <v>ARMADOR COM ENCARGOS COMPLEMENTARES</v>
          </cell>
          <cell r="F742" t="str">
            <v>H</v>
          </cell>
          <cell r="G742">
            <v>2</v>
          </cell>
          <cell r="H742">
            <v>17.25</v>
          </cell>
          <cell r="I742">
            <v>34.5</v>
          </cell>
        </row>
        <row r="743">
          <cell r="B743">
            <v>0</v>
          </cell>
          <cell r="C743" t="str">
            <v>SINAPI</v>
          </cell>
          <cell r="D743">
            <v>88310</v>
          </cell>
          <cell r="E743" t="str">
            <v>PINTOR COM ENCARGOS COMPLEMENTARES</v>
          </cell>
          <cell r="F743" t="str">
            <v>H</v>
          </cell>
          <cell r="G743">
            <v>2</v>
          </cell>
          <cell r="H743">
            <v>17.29</v>
          </cell>
          <cell r="I743">
            <v>34.58</v>
          </cell>
        </row>
        <row r="744">
          <cell r="B744">
            <v>0</v>
          </cell>
          <cell r="C744" t="str">
            <v>SINAPI</v>
          </cell>
          <cell r="D744">
            <v>88262</v>
          </cell>
          <cell r="E744" t="str">
            <v>CARPINTEIRO DE FORMAS COM ENCARGOS COMPLEMENTARES</v>
          </cell>
          <cell r="F744" t="str">
            <v>H</v>
          </cell>
          <cell r="G744">
            <v>1</v>
          </cell>
          <cell r="H744">
            <v>17.25</v>
          </cell>
          <cell r="I744">
            <v>17.25</v>
          </cell>
        </row>
        <row r="745">
          <cell r="B745">
            <v>0</v>
          </cell>
          <cell r="C745" t="str">
            <v>SINAPI</v>
          </cell>
          <cell r="D745">
            <v>7271</v>
          </cell>
          <cell r="E745" t="str">
            <v>BLOCO CERAMICO (ALVENARIA DE VEDACAO), 8 FUROS, DE 9 X 19 X 19 CM</v>
          </cell>
          <cell r="F745" t="str">
            <v xml:space="preserve">UN    </v>
          </cell>
          <cell r="G745">
            <v>110</v>
          </cell>
          <cell r="H745">
            <v>0.54</v>
          </cell>
          <cell r="I745">
            <v>59.400000000000006</v>
          </cell>
        </row>
        <row r="746">
          <cell r="B746">
            <v>0</v>
          </cell>
          <cell r="C746" t="str">
            <v>SINAPI</v>
          </cell>
          <cell r="D746">
            <v>1379</v>
          </cell>
          <cell r="E746" t="str">
            <v>CIMENTO PORTLAND COMPOSTO CP II-32</v>
          </cell>
          <cell r="F746" t="str">
            <v xml:space="preserve">KG    </v>
          </cell>
          <cell r="G746">
            <v>80</v>
          </cell>
          <cell r="H746">
            <v>0.48</v>
          </cell>
          <cell r="I746">
            <v>38.4</v>
          </cell>
        </row>
        <row r="747">
          <cell r="B747">
            <v>0</v>
          </cell>
          <cell r="C747" t="str">
            <v>SINAPI</v>
          </cell>
          <cell r="D747">
            <v>370</v>
          </cell>
          <cell r="E747" t="str">
            <v>AREIA MEDIA - POSTO JAZIDA/FORNECEDOR (RETIRADO NA JAZIDA, SEM TRANSPORTE)</v>
          </cell>
          <cell r="F747" t="str">
            <v xml:space="preserve">M3    </v>
          </cell>
          <cell r="G747">
            <v>0.11</v>
          </cell>
          <cell r="H747">
            <v>60</v>
          </cell>
          <cell r="I747">
            <v>6.6</v>
          </cell>
        </row>
        <row r="748">
          <cell r="B748">
            <v>0</v>
          </cell>
          <cell r="C748" t="str">
            <v>SINAPI</v>
          </cell>
          <cell r="D748">
            <v>1106</v>
          </cell>
          <cell r="E748" t="str">
            <v>CAL HIDRATADA CH-I PARA ARGAMASSAS</v>
          </cell>
          <cell r="F748" t="str">
            <v xml:space="preserve">KG    </v>
          </cell>
          <cell r="G748">
            <v>45</v>
          </cell>
          <cell r="H748">
            <v>0.56000000000000005</v>
          </cell>
          <cell r="I748">
            <v>25.200000000000003</v>
          </cell>
        </row>
        <row r="749">
          <cell r="B749">
            <v>0</v>
          </cell>
          <cell r="C749" t="str">
            <v>SINAPI</v>
          </cell>
          <cell r="D749">
            <v>4721</v>
          </cell>
          <cell r="E749" t="str">
            <v>PEDRA BRITADA N. 1 (9,5 a 19 MM) POSTO PEDREIRA/FORNECEDOR, SEM FRETE</v>
          </cell>
          <cell r="F749" t="str">
            <v xml:space="preserve">M3    </v>
          </cell>
          <cell r="G749">
            <v>0.15</v>
          </cell>
          <cell r="H749">
            <v>49.7</v>
          </cell>
          <cell r="I749">
            <v>7.4550000000000001</v>
          </cell>
        </row>
        <row r="750">
          <cell r="B750">
            <v>0</v>
          </cell>
          <cell r="C750" t="str">
            <v>SINAPI</v>
          </cell>
          <cell r="D750">
            <v>27</v>
          </cell>
          <cell r="E750" t="str">
            <v>ACO CA-50, 16,0 MM, VERGALHAO</v>
          </cell>
          <cell r="F750" t="str">
            <v xml:space="preserve">KG    </v>
          </cell>
          <cell r="G750">
            <v>7.25</v>
          </cell>
          <cell r="H750">
            <v>4.0599999999999996</v>
          </cell>
          <cell r="I750">
            <v>29.434999999999999</v>
          </cell>
        </row>
        <row r="751">
          <cell r="B751">
            <v>0</v>
          </cell>
          <cell r="C751" t="str">
            <v>SINAPI</v>
          </cell>
          <cell r="D751">
            <v>2692</v>
          </cell>
          <cell r="E751" t="str">
            <v>DESMOLDANTE PROTETOR PARA FORMAS DE MADEIRA, DE BASE OLEOSA EMULSIONADA EM AGUA</v>
          </cell>
          <cell r="F751" t="str">
            <v xml:space="preserve">L     </v>
          </cell>
          <cell r="G751">
            <v>3.5</v>
          </cell>
          <cell r="H751">
            <v>6.15</v>
          </cell>
          <cell r="I751">
            <v>21.525000000000002</v>
          </cell>
        </row>
        <row r="752">
          <cell r="B752">
            <v>0</v>
          </cell>
          <cell r="C752" t="str">
            <v>PROPRIA</v>
          </cell>
          <cell r="D752">
            <v>0</v>
          </cell>
          <cell r="E752" t="str">
            <v>MADEIRA SERRADA</v>
          </cell>
          <cell r="F752" t="str">
            <v>M3</v>
          </cell>
          <cell r="G752">
            <v>0.05</v>
          </cell>
          <cell r="H752">
            <v>1149.42</v>
          </cell>
          <cell r="I752">
            <v>57.471000000000004</v>
          </cell>
        </row>
        <row r="753">
          <cell r="B753">
            <v>0</v>
          </cell>
          <cell r="C753" t="str">
            <v>SINAPI</v>
          </cell>
          <cell r="D753">
            <v>5061</v>
          </cell>
          <cell r="E753" t="str">
            <v>PREGO DE ACO POLIDO COM CABECA 18 X 27 (2 1/2 X 10)</v>
          </cell>
          <cell r="F753" t="str">
            <v xml:space="preserve">KG    </v>
          </cell>
          <cell r="G753">
            <v>0.5</v>
          </cell>
          <cell r="H753">
            <v>8.75</v>
          </cell>
          <cell r="I753">
            <v>4.375</v>
          </cell>
        </row>
        <row r="754">
          <cell r="B754">
            <v>0</v>
          </cell>
          <cell r="C754" t="str">
            <v>SINAPI</v>
          </cell>
          <cell r="D754">
            <v>6085</v>
          </cell>
          <cell r="E754" t="str">
            <v>SELADOR ACRILICO PAREDES INTERNAS/EXTERNAS</v>
          </cell>
          <cell r="F754" t="str">
            <v xml:space="preserve">L     </v>
          </cell>
          <cell r="G754">
            <v>2.5</v>
          </cell>
          <cell r="H754">
            <v>4.25</v>
          </cell>
          <cell r="I754">
            <v>10.625</v>
          </cell>
        </row>
        <row r="755">
          <cell r="B755">
            <v>0</v>
          </cell>
          <cell r="C755" t="str">
            <v>SINAPI</v>
          </cell>
          <cell r="D755">
            <v>7350</v>
          </cell>
          <cell r="E755" t="str">
            <v>TINTA ACRILICA PARA CERAMICA</v>
          </cell>
          <cell r="F755" t="str">
            <v xml:space="preserve">L     </v>
          </cell>
          <cell r="G755">
            <v>9.6</v>
          </cell>
          <cell r="H755">
            <v>19.87</v>
          </cell>
          <cell r="I755">
            <v>190.75200000000001</v>
          </cell>
        </row>
        <row r="756">
          <cell r="B756">
            <v>0</v>
          </cell>
          <cell r="C756" t="str">
            <v>PROPRIA</v>
          </cell>
          <cell r="D756">
            <v>0</v>
          </cell>
          <cell r="E756" t="str">
            <v>MASSA ACRILICA</v>
          </cell>
          <cell r="F756" t="str">
            <v>L</v>
          </cell>
          <cell r="G756">
            <v>1.1000000000000001</v>
          </cell>
          <cell r="H756">
            <v>6.41</v>
          </cell>
          <cell r="I756">
            <v>7.051000000000001</v>
          </cell>
        </row>
        <row r="757">
          <cell r="B757">
            <v>0</v>
          </cell>
          <cell r="C757">
            <v>0</v>
          </cell>
          <cell r="D757">
            <v>0</v>
          </cell>
          <cell r="E757">
            <v>0</v>
          </cell>
          <cell r="F757">
            <v>0</v>
          </cell>
          <cell r="G757">
            <v>0</v>
          </cell>
          <cell r="H757">
            <v>0</v>
          </cell>
          <cell r="I757">
            <v>0</v>
          </cell>
        </row>
        <row r="758">
          <cell r="B758" t="str">
            <v>CP-PTR-36</v>
          </cell>
          <cell r="C758">
            <v>0</v>
          </cell>
          <cell r="D758">
            <v>0</v>
          </cell>
          <cell r="E758" t="str">
            <v>MÃO FRANCESA 619MM</v>
          </cell>
          <cell r="F758" t="str">
            <v>UN</v>
          </cell>
          <cell r="G758">
            <v>0</v>
          </cell>
          <cell r="H758">
            <v>0</v>
          </cell>
          <cell r="I758">
            <v>24.074999999999999</v>
          </cell>
        </row>
        <row r="759">
          <cell r="B759">
            <v>0</v>
          </cell>
          <cell r="C759" t="str">
            <v>SINAPI</v>
          </cell>
          <cell r="D759">
            <v>88264</v>
          </cell>
          <cell r="E759" t="str">
            <v>ELETRICISTA COM ENCARGOS COMPLEMENTARES</v>
          </cell>
          <cell r="F759" t="str">
            <v>H</v>
          </cell>
          <cell r="G759">
            <v>0.5</v>
          </cell>
          <cell r="H759">
            <v>17.97</v>
          </cell>
          <cell r="I759">
            <v>8.9849999999999994</v>
          </cell>
        </row>
        <row r="760">
          <cell r="B760">
            <v>0</v>
          </cell>
          <cell r="C760" t="str">
            <v>SINAPI</v>
          </cell>
          <cell r="D760">
            <v>88247</v>
          </cell>
          <cell r="E760" t="str">
            <v>AUXILIAR DE ELETRICISTA COM ENCARGOS COMPLEMENTARES</v>
          </cell>
          <cell r="F760" t="str">
            <v>H</v>
          </cell>
          <cell r="G760">
            <v>0.5</v>
          </cell>
          <cell r="H760">
            <v>14.6</v>
          </cell>
          <cell r="I760">
            <v>7.3</v>
          </cell>
        </row>
        <row r="761">
          <cell r="B761">
            <v>0</v>
          </cell>
          <cell r="C761" t="str">
            <v>PROPRIA</v>
          </cell>
          <cell r="D761">
            <v>0</v>
          </cell>
          <cell r="E761" t="str">
            <v>MÃO FRANCESA 619MM</v>
          </cell>
          <cell r="F761" t="str">
            <v>UN</v>
          </cell>
          <cell r="G761">
            <v>1</v>
          </cell>
          <cell r="H761">
            <v>7.79</v>
          </cell>
          <cell r="I761">
            <v>7.79</v>
          </cell>
        </row>
        <row r="762">
          <cell r="B762">
            <v>0</v>
          </cell>
          <cell r="C762">
            <v>0</v>
          </cell>
          <cell r="D762">
            <v>0</v>
          </cell>
          <cell r="E762">
            <v>0</v>
          </cell>
          <cell r="F762">
            <v>0</v>
          </cell>
          <cell r="G762">
            <v>0</v>
          </cell>
          <cell r="H762">
            <v>0</v>
          </cell>
          <cell r="I762">
            <v>0</v>
          </cell>
        </row>
        <row r="763">
          <cell r="B763" t="str">
            <v>CP-PTR-37</v>
          </cell>
          <cell r="C763">
            <v>0</v>
          </cell>
          <cell r="D763">
            <v>0</v>
          </cell>
          <cell r="E763" t="str">
            <v>OLHAL PARA PARAFUSO</v>
          </cell>
          <cell r="F763" t="str">
            <v>UN</v>
          </cell>
          <cell r="G763">
            <v>0</v>
          </cell>
          <cell r="H763">
            <v>0</v>
          </cell>
          <cell r="I763">
            <v>10.301400000000001</v>
          </cell>
        </row>
        <row r="764">
          <cell r="B764">
            <v>0</v>
          </cell>
          <cell r="C764" t="str">
            <v>SINAPI</v>
          </cell>
          <cell r="D764">
            <v>88264</v>
          </cell>
          <cell r="E764" t="str">
            <v>ELETRICISTA COM ENCARGOS COMPLEMENTARES</v>
          </cell>
          <cell r="F764" t="str">
            <v>H</v>
          </cell>
          <cell r="G764">
            <v>0.02</v>
          </cell>
          <cell r="H764">
            <v>17.97</v>
          </cell>
          <cell r="I764">
            <v>0.3594</v>
          </cell>
        </row>
        <row r="765">
          <cell r="B765">
            <v>0</v>
          </cell>
          <cell r="C765" t="str">
            <v>SINAPI</v>
          </cell>
          <cell r="D765">
            <v>88247</v>
          </cell>
          <cell r="E765" t="str">
            <v>AUXILIAR DE ELETRICISTA COM ENCARGOS COMPLEMENTARES</v>
          </cell>
          <cell r="F765" t="str">
            <v>H</v>
          </cell>
          <cell r="G765">
            <v>0.02</v>
          </cell>
          <cell r="H765">
            <v>14.6</v>
          </cell>
          <cell r="I765">
            <v>0.29199999999999998</v>
          </cell>
        </row>
        <row r="766">
          <cell r="B766">
            <v>0</v>
          </cell>
          <cell r="C766" t="str">
            <v>PROPRIA</v>
          </cell>
          <cell r="D766">
            <v>0</v>
          </cell>
          <cell r="E766" t="str">
            <v>OLHAL PARA PARAFUSO</v>
          </cell>
          <cell r="F766" t="str">
            <v>UN</v>
          </cell>
          <cell r="G766">
            <v>1</v>
          </cell>
          <cell r="H766">
            <v>9.65</v>
          </cell>
          <cell r="I766">
            <v>9.65</v>
          </cell>
        </row>
        <row r="767">
          <cell r="B767">
            <v>0</v>
          </cell>
          <cell r="C767">
            <v>0</v>
          </cell>
          <cell r="D767">
            <v>0</v>
          </cell>
          <cell r="E767">
            <v>0</v>
          </cell>
          <cell r="F767">
            <v>0</v>
          </cell>
          <cell r="G767">
            <v>0</v>
          </cell>
          <cell r="H767">
            <v>0</v>
          </cell>
          <cell r="I767">
            <v>0</v>
          </cell>
        </row>
        <row r="768">
          <cell r="B768" t="str">
            <v>CP-PTR-38</v>
          </cell>
          <cell r="C768">
            <v>0</v>
          </cell>
          <cell r="D768">
            <v>0</v>
          </cell>
          <cell r="E768" t="str">
            <v>PARA-RAIO DE DISTRIBUIÇÃO 12KV- POLIMÉRICO- 10KA</v>
          </cell>
          <cell r="F768" t="str">
            <v>UN</v>
          </cell>
          <cell r="G768">
            <v>0</v>
          </cell>
          <cell r="H768">
            <v>0</v>
          </cell>
          <cell r="I768">
            <v>216.14</v>
          </cell>
        </row>
        <row r="769">
          <cell r="B769">
            <v>0</v>
          </cell>
          <cell r="C769" t="str">
            <v>SINAPI</v>
          </cell>
          <cell r="D769">
            <v>88264</v>
          </cell>
          <cell r="E769" t="str">
            <v>ELETRICISTA COM ENCARGOS COMPLEMENTARES</v>
          </cell>
          <cell r="F769" t="str">
            <v>H</v>
          </cell>
          <cell r="G769">
            <v>1</v>
          </cell>
          <cell r="H769">
            <v>17.97</v>
          </cell>
          <cell r="I769">
            <v>17.97</v>
          </cell>
        </row>
        <row r="770">
          <cell r="B770">
            <v>0</v>
          </cell>
          <cell r="C770" t="str">
            <v>SINAPI</v>
          </cell>
          <cell r="D770">
            <v>88247</v>
          </cell>
          <cell r="E770" t="str">
            <v>AUXILIAR DE ELETRICISTA COM ENCARGOS COMPLEMENTARES</v>
          </cell>
          <cell r="F770" t="str">
            <v>H</v>
          </cell>
          <cell r="G770">
            <v>1</v>
          </cell>
          <cell r="H770">
            <v>14.6</v>
          </cell>
          <cell r="I770">
            <v>14.6</v>
          </cell>
        </row>
        <row r="771">
          <cell r="B771">
            <v>0</v>
          </cell>
          <cell r="C771" t="str">
            <v>PROPRIA</v>
          </cell>
          <cell r="D771">
            <v>0</v>
          </cell>
          <cell r="E771" t="str">
            <v>PARA RAIO DE DISTRIBUIÇÃO 12KV- POLIMÉTRICO- 10KA</v>
          </cell>
          <cell r="F771" t="str">
            <v>UN</v>
          </cell>
          <cell r="G771">
            <v>1</v>
          </cell>
          <cell r="H771">
            <v>183.57</v>
          </cell>
          <cell r="I771">
            <v>183.57</v>
          </cell>
        </row>
        <row r="772">
          <cell r="B772">
            <v>0</v>
          </cell>
          <cell r="C772">
            <v>0</v>
          </cell>
          <cell r="D772">
            <v>0</v>
          </cell>
          <cell r="E772">
            <v>0</v>
          </cell>
          <cell r="F772">
            <v>0</v>
          </cell>
          <cell r="G772">
            <v>0</v>
          </cell>
          <cell r="H772">
            <v>0</v>
          </cell>
          <cell r="I772">
            <v>0</v>
          </cell>
        </row>
        <row r="773">
          <cell r="B773" t="str">
            <v>CP-PTR-39</v>
          </cell>
          <cell r="C773">
            <v>0</v>
          </cell>
          <cell r="D773">
            <v>0</v>
          </cell>
          <cell r="E773" t="str">
            <v>PARAFUSO CABEÇA QUADRADA 100MM</v>
          </cell>
          <cell r="F773" t="str">
            <v>UN</v>
          </cell>
          <cell r="G773">
            <v>0</v>
          </cell>
          <cell r="H773">
            <v>0</v>
          </cell>
          <cell r="I773">
            <v>5.1959999999999997</v>
          </cell>
        </row>
        <row r="774">
          <cell r="B774">
            <v>0</v>
          </cell>
          <cell r="C774" t="str">
            <v>SINAPI</v>
          </cell>
          <cell r="D774">
            <v>88247</v>
          </cell>
          <cell r="E774" t="str">
            <v>AUXILIAR DE ELETRICISTA COM ENCARGOS COMPLEMENTARES</v>
          </cell>
          <cell r="F774" t="str">
            <v>H</v>
          </cell>
          <cell r="G774">
            <v>0.01</v>
          </cell>
          <cell r="H774">
            <v>14.6</v>
          </cell>
          <cell r="I774">
            <v>0.14599999999999999</v>
          </cell>
        </row>
        <row r="775">
          <cell r="B775">
            <v>0</v>
          </cell>
          <cell r="C775" t="str">
            <v>PROPRIA</v>
          </cell>
          <cell r="D775">
            <v>0</v>
          </cell>
          <cell r="E775" t="str">
            <v>PARAFUSO CABEÇA QUADRADA DE 100MM</v>
          </cell>
          <cell r="F775" t="str">
            <v>UN</v>
          </cell>
          <cell r="G775">
            <v>1</v>
          </cell>
          <cell r="H775">
            <v>5.05</v>
          </cell>
          <cell r="I775">
            <v>5.05</v>
          </cell>
        </row>
        <row r="776">
          <cell r="B776">
            <v>0</v>
          </cell>
          <cell r="C776">
            <v>0</v>
          </cell>
          <cell r="D776">
            <v>0</v>
          </cell>
          <cell r="E776">
            <v>0</v>
          </cell>
          <cell r="F776">
            <v>0</v>
          </cell>
          <cell r="G776">
            <v>0</v>
          </cell>
          <cell r="H776">
            <v>0</v>
          </cell>
          <cell r="I776">
            <v>0</v>
          </cell>
        </row>
        <row r="777">
          <cell r="B777" t="str">
            <v>CP-PTR-40</v>
          </cell>
          <cell r="C777">
            <v>0</v>
          </cell>
          <cell r="D777">
            <v>0</v>
          </cell>
          <cell r="E777" t="str">
            <v>PARAFUSO CABEÇA QUADRADA 125MM</v>
          </cell>
          <cell r="F777" t="str">
            <v>UN</v>
          </cell>
          <cell r="G777">
            <v>0</v>
          </cell>
          <cell r="H777">
            <v>0</v>
          </cell>
          <cell r="I777">
            <v>5.3360000000000003</v>
          </cell>
        </row>
        <row r="778">
          <cell r="B778">
            <v>0</v>
          </cell>
          <cell r="C778" t="str">
            <v>SINAPI</v>
          </cell>
          <cell r="D778">
            <v>88247</v>
          </cell>
          <cell r="E778" t="str">
            <v>AUXILIAR DE ELETRICISTA COM ENCARGOS COMPLEMENTARES</v>
          </cell>
          <cell r="F778" t="str">
            <v>H</v>
          </cell>
          <cell r="G778">
            <v>0.01</v>
          </cell>
          <cell r="H778">
            <v>14.6</v>
          </cell>
          <cell r="I778">
            <v>0.14599999999999999</v>
          </cell>
        </row>
        <row r="779">
          <cell r="B779">
            <v>0</v>
          </cell>
          <cell r="C779" t="str">
            <v>PROPRIA</v>
          </cell>
          <cell r="D779">
            <v>0</v>
          </cell>
          <cell r="E779" t="str">
            <v>PARAFUSO CABEÇA QUADRADA 125MM</v>
          </cell>
          <cell r="F779" t="str">
            <v>UN</v>
          </cell>
          <cell r="G779">
            <v>1</v>
          </cell>
          <cell r="H779">
            <v>5.19</v>
          </cell>
          <cell r="I779">
            <v>5.19</v>
          </cell>
        </row>
        <row r="780">
          <cell r="B780">
            <v>0</v>
          </cell>
          <cell r="C780">
            <v>0</v>
          </cell>
          <cell r="D780">
            <v>0</v>
          </cell>
          <cell r="E780">
            <v>0</v>
          </cell>
          <cell r="F780">
            <v>0</v>
          </cell>
          <cell r="G780">
            <v>0</v>
          </cell>
          <cell r="H780">
            <v>0</v>
          </cell>
          <cell r="I780">
            <v>0</v>
          </cell>
        </row>
        <row r="781">
          <cell r="B781" t="str">
            <v>CP-PTR-41</v>
          </cell>
          <cell r="C781">
            <v>0</v>
          </cell>
          <cell r="D781">
            <v>0</v>
          </cell>
          <cell r="E781" t="str">
            <v>PARAFUSO CABEÇA QUADRADA 200MM</v>
          </cell>
          <cell r="F781" t="str">
            <v>UN</v>
          </cell>
          <cell r="G781">
            <v>0</v>
          </cell>
          <cell r="H781">
            <v>0</v>
          </cell>
          <cell r="I781">
            <v>6.7359999999999998</v>
          </cell>
        </row>
        <row r="782">
          <cell r="B782">
            <v>0</v>
          </cell>
          <cell r="C782" t="str">
            <v>SINAPI</v>
          </cell>
          <cell r="D782">
            <v>88247</v>
          </cell>
          <cell r="E782" t="str">
            <v>AUXILIAR DE ELETRICISTA COM ENCARGOS COMPLEMENTARES</v>
          </cell>
          <cell r="F782" t="str">
            <v>H</v>
          </cell>
          <cell r="G782">
            <v>0.01</v>
          </cell>
          <cell r="H782">
            <v>14.6</v>
          </cell>
          <cell r="I782">
            <v>0.14599999999999999</v>
          </cell>
        </row>
        <row r="783">
          <cell r="B783">
            <v>0</v>
          </cell>
          <cell r="C783" t="str">
            <v>PROPRIA</v>
          </cell>
          <cell r="D783">
            <v>0</v>
          </cell>
          <cell r="E783" t="str">
            <v>PARAFUSO DE CABEÇA QUADRADA 200MM</v>
          </cell>
          <cell r="F783" t="str">
            <v>UN</v>
          </cell>
          <cell r="G783">
            <v>1</v>
          </cell>
          <cell r="H783">
            <v>6.59</v>
          </cell>
          <cell r="I783">
            <v>6.59</v>
          </cell>
        </row>
        <row r="784">
          <cell r="B784">
            <v>0</v>
          </cell>
          <cell r="C784">
            <v>0</v>
          </cell>
          <cell r="D784">
            <v>0</v>
          </cell>
          <cell r="E784">
            <v>0</v>
          </cell>
          <cell r="F784">
            <v>0</v>
          </cell>
          <cell r="G784">
            <v>0</v>
          </cell>
          <cell r="H784">
            <v>0</v>
          </cell>
          <cell r="I784">
            <v>0</v>
          </cell>
        </row>
        <row r="785">
          <cell r="B785" t="str">
            <v>CP-PTR-42</v>
          </cell>
          <cell r="C785">
            <v>0</v>
          </cell>
          <cell r="D785">
            <v>0</v>
          </cell>
          <cell r="E785" t="str">
            <v>PARAFUSO CABEÇA QUADRADA 250MM</v>
          </cell>
          <cell r="F785" t="str">
            <v>UN</v>
          </cell>
          <cell r="G785">
            <v>0</v>
          </cell>
          <cell r="H785">
            <v>0</v>
          </cell>
          <cell r="I785">
            <v>7.5960000000000001</v>
          </cell>
        </row>
        <row r="786">
          <cell r="B786">
            <v>0</v>
          </cell>
          <cell r="C786" t="str">
            <v>SINAPI</v>
          </cell>
          <cell r="D786">
            <v>88247</v>
          </cell>
          <cell r="E786" t="str">
            <v>AUXILIAR DE ELETRICISTA COM ENCARGOS COMPLEMENTARES</v>
          </cell>
          <cell r="F786" t="str">
            <v>H</v>
          </cell>
          <cell r="G786">
            <v>0.01</v>
          </cell>
          <cell r="H786">
            <v>14.6</v>
          </cell>
          <cell r="I786">
            <v>0.14599999999999999</v>
          </cell>
        </row>
        <row r="787">
          <cell r="B787">
            <v>0</v>
          </cell>
          <cell r="C787" t="str">
            <v>PROPRIA</v>
          </cell>
          <cell r="D787">
            <v>0</v>
          </cell>
          <cell r="E787" t="str">
            <v>PARAFUSO DE CABEÇA QUADRADA 250MM</v>
          </cell>
          <cell r="F787" t="str">
            <v>UN</v>
          </cell>
          <cell r="G787">
            <v>1</v>
          </cell>
          <cell r="H787">
            <v>7.45</v>
          </cell>
          <cell r="I787">
            <v>7.45</v>
          </cell>
        </row>
        <row r="788">
          <cell r="B788">
            <v>0</v>
          </cell>
          <cell r="C788">
            <v>0</v>
          </cell>
          <cell r="D788">
            <v>0</v>
          </cell>
          <cell r="E788">
            <v>0</v>
          </cell>
          <cell r="F788">
            <v>0</v>
          </cell>
          <cell r="G788">
            <v>0</v>
          </cell>
          <cell r="H788">
            <v>0</v>
          </cell>
          <cell r="I788">
            <v>0</v>
          </cell>
        </row>
        <row r="789">
          <cell r="B789" t="str">
            <v>CP-PTR-43</v>
          </cell>
          <cell r="C789">
            <v>0</v>
          </cell>
          <cell r="D789">
            <v>0</v>
          </cell>
          <cell r="E789" t="str">
            <v>PARAFUSO CABEÇA QUADRADA 300MM</v>
          </cell>
          <cell r="F789" t="str">
            <v>UN</v>
          </cell>
          <cell r="G789">
            <v>0</v>
          </cell>
          <cell r="H789">
            <v>0</v>
          </cell>
          <cell r="I789">
            <v>6.8659999999999997</v>
          </cell>
        </row>
        <row r="790">
          <cell r="B790">
            <v>0</v>
          </cell>
          <cell r="C790" t="str">
            <v>SINAPI</v>
          </cell>
          <cell r="D790">
            <v>88247</v>
          </cell>
          <cell r="E790" t="str">
            <v>AUXILIAR DE ELETRICISTA COM ENCARGOS COMPLEMENTARES</v>
          </cell>
          <cell r="F790" t="str">
            <v>H</v>
          </cell>
          <cell r="G790">
            <v>0.01</v>
          </cell>
          <cell r="H790">
            <v>14.6</v>
          </cell>
          <cell r="I790">
            <v>0.14599999999999999</v>
          </cell>
        </row>
        <row r="791">
          <cell r="B791">
            <v>0</v>
          </cell>
          <cell r="C791" t="str">
            <v>PROPRIA</v>
          </cell>
          <cell r="D791">
            <v>0</v>
          </cell>
          <cell r="E791" t="str">
            <v>PARAFUSO DE CABEÇA QUADRADA 300MM</v>
          </cell>
          <cell r="F791" t="str">
            <v>UN</v>
          </cell>
          <cell r="G791">
            <v>1</v>
          </cell>
          <cell r="H791">
            <v>6.72</v>
          </cell>
          <cell r="I791">
            <v>6.72</v>
          </cell>
        </row>
        <row r="792">
          <cell r="B792">
            <v>0</v>
          </cell>
          <cell r="C792">
            <v>0</v>
          </cell>
          <cell r="D792">
            <v>0</v>
          </cell>
          <cell r="E792">
            <v>0</v>
          </cell>
          <cell r="F792">
            <v>0</v>
          </cell>
          <cell r="G792">
            <v>0</v>
          </cell>
          <cell r="H792">
            <v>0</v>
          </cell>
          <cell r="I792">
            <v>0</v>
          </cell>
        </row>
        <row r="793">
          <cell r="B793" t="str">
            <v>CP-PTR-44</v>
          </cell>
          <cell r="C793">
            <v>0</v>
          </cell>
          <cell r="D793">
            <v>0</v>
          </cell>
          <cell r="E793" t="str">
            <v>PERFIL U</v>
          </cell>
          <cell r="F793" t="str">
            <v>UN</v>
          </cell>
          <cell r="G793">
            <v>0</v>
          </cell>
          <cell r="H793">
            <v>0</v>
          </cell>
          <cell r="I793">
            <v>120.425</v>
          </cell>
        </row>
        <row r="794">
          <cell r="B794">
            <v>0</v>
          </cell>
          <cell r="C794" t="str">
            <v>SINAPI</v>
          </cell>
          <cell r="D794">
            <v>88264</v>
          </cell>
          <cell r="E794" t="str">
            <v>ELETRICISTA COM ENCARGOS COMPLEMENTARES</v>
          </cell>
          <cell r="F794" t="str">
            <v>H</v>
          </cell>
          <cell r="G794">
            <v>0.5</v>
          </cell>
          <cell r="H794">
            <v>17.97</v>
          </cell>
          <cell r="I794">
            <v>8.9849999999999994</v>
          </cell>
        </row>
        <row r="795">
          <cell r="B795">
            <v>0</v>
          </cell>
          <cell r="C795" t="str">
            <v>SINAPI</v>
          </cell>
          <cell r="D795">
            <v>88247</v>
          </cell>
          <cell r="E795" t="str">
            <v>AUXILIAR DE ELETRICISTA COM ENCARGOS COMPLEMENTARES</v>
          </cell>
          <cell r="F795" t="str">
            <v>H</v>
          </cell>
          <cell r="G795">
            <v>0.5</v>
          </cell>
          <cell r="H795">
            <v>14.6</v>
          </cell>
          <cell r="I795">
            <v>7.3</v>
          </cell>
        </row>
        <row r="796">
          <cell r="B796">
            <v>0</v>
          </cell>
          <cell r="C796" t="str">
            <v>PROPRIA</v>
          </cell>
          <cell r="D796">
            <v>0</v>
          </cell>
          <cell r="E796" t="str">
            <v>PERFIL U</v>
          </cell>
          <cell r="F796" t="str">
            <v>UN</v>
          </cell>
          <cell r="G796">
            <v>1</v>
          </cell>
          <cell r="H796">
            <v>104.14</v>
          </cell>
          <cell r="I796">
            <v>104.14</v>
          </cell>
        </row>
        <row r="797">
          <cell r="B797">
            <v>0</v>
          </cell>
          <cell r="C797">
            <v>0</v>
          </cell>
          <cell r="D797">
            <v>0</v>
          </cell>
          <cell r="E797">
            <v>0</v>
          </cell>
          <cell r="F797">
            <v>0</v>
          </cell>
          <cell r="G797">
            <v>0</v>
          </cell>
          <cell r="H797">
            <v>0</v>
          </cell>
          <cell r="I797">
            <v>0</v>
          </cell>
        </row>
        <row r="798">
          <cell r="B798" t="str">
            <v>CP-PTR-45</v>
          </cell>
          <cell r="C798">
            <v>0</v>
          </cell>
          <cell r="D798">
            <v>0</v>
          </cell>
          <cell r="E798" t="str">
            <v>PINO ALTO TRAVANTE 140MM PARA ISOLAR PILAR</v>
          </cell>
          <cell r="F798" t="str">
            <v>UN</v>
          </cell>
          <cell r="G798">
            <v>0</v>
          </cell>
          <cell r="H798">
            <v>0</v>
          </cell>
          <cell r="I798">
            <v>18.780999999999999</v>
          </cell>
        </row>
        <row r="799">
          <cell r="B799">
            <v>0</v>
          </cell>
          <cell r="C799" t="str">
            <v>SINAPI</v>
          </cell>
          <cell r="D799">
            <v>88264</v>
          </cell>
          <cell r="E799" t="str">
            <v>ELETRICISTA COM ENCARGOS COMPLEMENTARES</v>
          </cell>
          <cell r="F799" t="str">
            <v>H</v>
          </cell>
          <cell r="G799">
            <v>0.3</v>
          </cell>
          <cell r="H799">
            <v>17.97</v>
          </cell>
          <cell r="I799">
            <v>5.3909999999999991</v>
          </cell>
        </row>
        <row r="800">
          <cell r="B800">
            <v>0</v>
          </cell>
          <cell r="C800" t="str">
            <v>SINAPI</v>
          </cell>
          <cell r="D800">
            <v>88247</v>
          </cell>
          <cell r="E800" t="str">
            <v>AUXILIAR DE ELETRICISTA COM ENCARGOS COMPLEMENTARES</v>
          </cell>
          <cell r="F800" t="str">
            <v>H</v>
          </cell>
          <cell r="G800">
            <v>0.3</v>
          </cell>
          <cell r="H800">
            <v>14.6</v>
          </cell>
          <cell r="I800">
            <v>4.38</v>
          </cell>
        </row>
        <row r="801">
          <cell r="B801">
            <v>0</v>
          </cell>
          <cell r="C801" t="str">
            <v>PROPRIA</v>
          </cell>
          <cell r="D801">
            <v>0</v>
          </cell>
          <cell r="E801" t="str">
            <v>PINO ALTO TRAVANTE 140MM PARA ISOLADOR PILAR</v>
          </cell>
          <cell r="F801" t="str">
            <v>UN</v>
          </cell>
          <cell r="G801">
            <v>1</v>
          </cell>
          <cell r="H801">
            <v>9.01</v>
          </cell>
          <cell r="I801">
            <v>9.01</v>
          </cell>
        </row>
        <row r="802">
          <cell r="B802">
            <v>0</v>
          </cell>
          <cell r="C802">
            <v>0</v>
          </cell>
          <cell r="D802">
            <v>0</v>
          </cell>
          <cell r="E802">
            <v>0</v>
          </cell>
          <cell r="F802">
            <v>0</v>
          </cell>
          <cell r="G802">
            <v>0</v>
          </cell>
          <cell r="H802">
            <v>0</v>
          </cell>
          <cell r="I802">
            <v>0</v>
          </cell>
        </row>
        <row r="803">
          <cell r="B803" t="str">
            <v>CP-PTR-46</v>
          </cell>
          <cell r="C803">
            <v>0</v>
          </cell>
          <cell r="D803">
            <v>0</v>
          </cell>
          <cell r="E803" t="str">
            <v>PINO CURTO PARA ISOLADOR DE PINO</v>
          </cell>
          <cell r="F803" t="str">
            <v>UN</v>
          </cell>
          <cell r="G803">
            <v>0</v>
          </cell>
          <cell r="H803">
            <v>0</v>
          </cell>
          <cell r="I803">
            <v>9.7569999999999997</v>
          </cell>
        </row>
        <row r="804">
          <cell r="B804">
            <v>0</v>
          </cell>
          <cell r="C804" t="str">
            <v>SINAPI</v>
          </cell>
          <cell r="D804">
            <v>88264</v>
          </cell>
          <cell r="E804" t="str">
            <v>ELETRICISTA COM ENCARGOS COMPLEMENTARES</v>
          </cell>
          <cell r="F804" t="str">
            <v>H</v>
          </cell>
          <cell r="G804">
            <v>0.1</v>
          </cell>
          <cell r="H804">
            <v>17.97</v>
          </cell>
          <cell r="I804">
            <v>1.7969999999999999</v>
          </cell>
        </row>
        <row r="805">
          <cell r="B805">
            <v>0</v>
          </cell>
          <cell r="C805" t="str">
            <v>SINAPI</v>
          </cell>
          <cell r="D805">
            <v>88247</v>
          </cell>
          <cell r="E805" t="str">
            <v>AUXILIAR DE ELETRICISTA COM ENCARGOS COMPLEMENTARES</v>
          </cell>
          <cell r="F805" t="str">
            <v>H</v>
          </cell>
          <cell r="G805">
            <v>0.1</v>
          </cell>
          <cell r="H805">
            <v>14.6</v>
          </cell>
          <cell r="I805">
            <v>1.46</v>
          </cell>
        </row>
        <row r="806">
          <cell r="B806">
            <v>0</v>
          </cell>
          <cell r="C806" t="str">
            <v>PROPRIA</v>
          </cell>
          <cell r="D806">
            <v>0</v>
          </cell>
          <cell r="E806" t="str">
            <v>PINO CURTO PARA ISOLADOR DE PINO</v>
          </cell>
          <cell r="F806" t="str">
            <v>UN</v>
          </cell>
          <cell r="G806">
            <v>1</v>
          </cell>
          <cell r="H806">
            <v>6.5</v>
          </cell>
          <cell r="I806">
            <v>6.5</v>
          </cell>
        </row>
        <row r="807">
          <cell r="B807">
            <v>0</v>
          </cell>
          <cell r="C807">
            <v>0</v>
          </cell>
          <cell r="D807">
            <v>0</v>
          </cell>
          <cell r="E807">
            <v>0</v>
          </cell>
          <cell r="F807">
            <v>0</v>
          </cell>
          <cell r="G807">
            <v>0</v>
          </cell>
          <cell r="H807">
            <v>0</v>
          </cell>
          <cell r="I807">
            <v>0</v>
          </cell>
        </row>
        <row r="808">
          <cell r="B808" t="str">
            <v>CP-PTR-47</v>
          </cell>
          <cell r="C808">
            <v>0</v>
          </cell>
          <cell r="D808">
            <v>0</v>
          </cell>
          <cell r="E808" t="str">
            <v>PROTETOR DE BUCHA DE AT DE TRANSFORMADOR 15KV</v>
          </cell>
          <cell r="F808" t="str">
            <v>UN</v>
          </cell>
          <cell r="G808">
            <v>0</v>
          </cell>
          <cell r="H808">
            <v>0</v>
          </cell>
          <cell r="I808">
            <v>26.661000000000001</v>
          </cell>
        </row>
        <row r="809">
          <cell r="B809">
            <v>0</v>
          </cell>
          <cell r="C809" t="str">
            <v>SINAPI</v>
          </cell>
          <cell r="D809">
            <v>88264</v>
          </cell>
          <cell r="E809" t="str">
            <v>ELETRICISTA COM ENCARGOS COMPLEMENTARES</v>
          </cell>
          <cell r="F809" t="str">
            <v>H</v>
          </cell>
          <cell r="G809">
            <v>0.3</v>
          </cell>
          <cell r="H809">
            <v>17.97</v>
          </cell>
          <cell r="I809">
            <v>5.3909999999999991</v>
          </cell>
        </row>
        <row r="810">
          <cell r="B810">
            <v>0</v>
          </cell>
          <cell r="C810" t="str">
            <v>SINAPI</v>
          </cell>
          <cell r="D810">
            <v>88247</v>
          </cell>
          <cell r="E810" t="str">
            <v>AUXILIAR DE ELETRICISTA COM ENCARGOS COMPLEMENTARES</v>
          </cell>
          <cell r="F810" t="str">
            <v>H</v>
          </cell>
          <cell r="G810">
            <v>0.3</v>
          </cell>
          <cell r="H810">
            <v>14.6</v>
          </cell>
          <cell r="I810">
            <v>4.38</v>
          </cell>
        </row>
        <row r="811">
          <cell r="B811">
            <v>0</v>
          </cell>
          <cell r="C811" t="str">
            <v>PROPRIA</v>
          </cell>
          <cell r="D811">
            <v>0</v>
          </cell>
          <cell r="E811" t="str">
            <v>PROTETOR DE BUCHA DE AT DE TRANSFORMADOR 15KV</v>
          </cell>
          <cell r="F811" t="str">
            <v>UN</v>
          </cell>
          <cell r="G811">
            <v>1</v>
          </cell>
          <cell r="H811">
            <v>16.89</v>
          </cell>
          <cell r="I811">
            <v>16.89</v>
          </cell>
        </row>
        <row r="812">
          <cell r="B812">
            <v>0</v>
          </cell>
          <cell r="C812">
            <v>0</v>
          </cell>
          <cell r="D812">
            <v>0</v>
          </cell>
          <cell r="E812">
            <v>0</v>
          </cell>
          <cell r="F812">
            <v>0</v>
          </cell>
          <cell r="G812">
            <v>0</v>
          </cell>
          <cell r="H812">
            <v>0</v>
          </cell>
          <cell r="I812">
            <v>0</v>
          </cell>
        </row>
        <row r="813">
          <cell r="B813" t="str">
            <v>CP-PTR-48</v>
          </cell>
          <cell r="C813">
            <v>0</v>
          </cell>
          <cell r="D813">
            <v>0</v>
          </cell>
          <cell r="E813" t="str">
            <v>SAPATILHA</v>
          </cell>
          <cell r="F813" t="str">
            <v>UN</v>
          </cell>
          <cell r="G813">
            <v>0</v>
          </cell>
          <cell r="H813">
            <v>0</v>
          </cell>
          <cell r="I813">
            <v>2.9893999999999998</v>
          </cell>
        </row>
        <row r="814">
          <cell r="B814">
            <v>0</v>
          </cell>
          <cell r="C814" t="str">
            <v>SINAPI</v>
          </cell>
          <cell r="D814">
            <v>88264</v>
          </cell>
          <cell r="E814" t="str">
            <v>ELETRICISTA COM ENCARGOS COMPLEMENTARES</v>
          </cell>
          <cell r="F814" t="str">
            <v>H</v>
          </cell>
          <cell r="G814">
            <v>0.02</v>
          </cell>
          <cell r="H814">
            <v>17.97</v>
          </cell>
          <cell r="I814">
            <v>0.3594</v>
          </cell>
        </row>
        <row r="815">
          <cell r="B815">
            <v>0</v>
          </cell>
          <cell r="C815" t="str">
            <v>SINAPI</v>
          </cell>
          <cell r="D815">
            <v>88247</v>
          </cell>
          <cell r="E815" t="str">
            <v>AUXILIAR DE ELETRICISTA COM ENCARGOS COMPLEMENTARES</v>
          </cell>
          <cell r="F815" t="str">
            <v>H</v>
          </cell>
          <cell r="G815">
            <v>0.05</v>
          </cell>
          <cell r="H815">
            <v>14.6</v>
          </cell>
          <cell r="I815">
            <v>0.73</v>
          </cell>
        </row>
        <row r="816">
          <cell r="B816">
            <v>0</v>
          </cell>
          <cell r="C816" t="str">
            <v>SINAPI</v>
          </cell>
          <cell r="D816">
            <v>7581</v>
          </cell>
          <cell r="E816" t="str">
            <v>SAPATILHA EM ACO GALVANIZADO PARA CABOS COM DIAMETRO NOMINAL ATE 5/8"</v>
          </cell>
          <cell r="F816" t="str">
            <v>UN</v>
          </cell>
          <cell r="G816">
            <v>1</v>
          </cell>
          <cell r="H816">
            <v>1.9</v>
          </cell>
          <cell r="I816">
            <v>1.9</v>
          </cell>
        </row>
        <row r="817">
          <cell r="B817">
            <v>0</v>
          </cell>
          <cell r="C817">
            <v>0</v>
          </cell>
          <cell r="D817">
            <v>0</v>
          </cell>
          <cell r="E817">
            <v>0</v>
          </cell>
          <cell r="F817">
            <v>0</v>
          </cell>
          <cell r="G817">
            <v>0</v>
          </cell>
          <cell r="H817">
            <v>0</v>
          </cell>
          <cell r="I817">
            <v>0</v>
          </cell>
        </row>
        <row r="818">
          <cell r="B818" t="str">
            <v>CP-PTR-49</v>
          </cell>
          <cell r="C818">
            <v>0</v>
          </cell>
          <cell r="D818">
            <v>0</v>
          </cell>
          <cell r="E818" t="str">
            <v>SERVIÇO DE CAMINHÃO LINHA VIVA PARA IMPLANTAÇÃO DE 2 POSTES E SERVIÇO DE CONEXÃO.</v>
          </cell>
          <cell r="F818" t="str">
            <v>UN</v>
          </cell>
          <cell r="G818">
            <v>0</v>
          </cell>
          <cell r="H818">
            <v>0</v>
          </cell>
          <cell r="I818">
            <v>4616.5599999999995</v>
          </cell>
        </row>
        <row r="819">
          <cell r="B819">
            <v>0</v>
          </cell>
          <cell r="C819" t="str">
            <v>PROPRIA</v>
          </cell>
          <cell r="D819">
            <v>0</v>
          </cell>
          <cell r="E819" t="str">
            <v>MUNCK 6T EM CAMINHÃO CARROCEIRO</v>
          </cell>
          <cell r="F819" t="str">
            <v>H</v>
          </cell>
          <cell r="G819">
            <v>21</v>
          </cell>
          <cell r="H819">
            <v>80</v>
          </cell>
          <cell r="I819">
            <v>1680</v>
          </cell>
        </row>
        <row r="820">
          <cell r="B820">
            <v>0</v>
          </cell>
          <cell r="C820" t="str">
            <v>SINAPI</v>
          </cell>
          <cell r="D820">
            <v>88247</v>
          </cell>
          <cell r="E820" t="str">
            <v>AUXILIAR DE ELETRICISTA COM ENCARGOS COMPLEMENTARES</v>
          </cell>
          <cell r="F820" t="str">
            <v>H</v>
          </cell>
          <cell r="G820">
            <v>59.6</v>
          </cell>
          <cell r="H820">
            <v>14.6</v>
          </cell>
          <cell r="I820">
            <v>870.16</v>
          </cell>
        </row>
        <row r="821">
          <cell r="B821">
            <v>0</v>
          </cell>
          <cell r="C821" t="str">
            <v>SINAPI</v>
          </cell>
          <cell r="D821">
            <v>88264</v>
          </cell>
          <cell r="E821" t="str">
            <v>ELETRICISTA COM ENCARGOS COMPLEMENTARES</v>
          </cell>
          <cell r="F821" t="str">
            <v>H</v>
          </cell>
          <cell r="G821">
            <v>48</v>
          </cell>
          <cell r="H821">
            <v>17.97</v>
          </cell>
          <cell r="I821">
            <v>862.56</v>
          </cell>
        </row>
        <row r="822">
          <cell r="B822">
            <v>0</v>
          </cell>
          <cell r="C822" t="str">
            <v>SINAPI</v>
          </cell>
          <cell r="D822">
            <v>88266</v>
          </cell>
          <cell r="E822" t="str">
            <v>ELETROTÉCNICO COM ENCARGOS COMPLEMENTARES</v>
          </cell>
          <cell r="F822" t="str">
            <v>H</v>
          </cell>
          <cell r="G822">
            <v>48</v>
          </cell>
          <cell r="H822">
            <v>25.08</v>
          </cell>
          <cell r="I822">
            <v>1203.8399999999999</v>
          </cell>
        </row>
        <row r="823">
          <cell r="B823">
            <v>0</v>
          </cell>
          <cell r="C823">
            <v>0</v>
          </cell>
          <cell r="D823">
            <v>0</v>
          </cell>
          <cell r="E823">
            <v>0</v>
          </cell>
          <cell r="F823">
            <v>0</v>
          </cell>
          <cell r="G823">
            <v>0</v>
          </cell>
          <cell r="H823">
            <v>0</v>
          </cell>
          <cell r="I823">
            <v>0</v>
          </cell>
        </row>
        <row r="824">
          <cell r="B824" t="str">
            <v>CP-PTR-50</v>
          </cell>
          <cell r="C824">
            <v>0</v>
          </cell>
          <cell r="D824">
            <v>0</v>
          </cell>
          <cell r="E824" t="str">
            <v>SUPORTE DE TRANSFORMADOR</v>
          </cell>
          <cell r="F824" t="str">
            <v>UN</v>
          </cell>
          <cell r="G824">
            <v>0</v>
          </cell>
          <cell r="H824">
            <v>0</v>
          </cell>
          <cell r="I824">
            <v>131.67500000000001</v>
          </cell>
        </row>
        <row r="825">
          <cell r="B825">
            <v>0</v>
          </cell>
          <cell r="C825" t="str">
            <v>SINAPI</v>
          </cell>
          <cell r="D825">
            <v>88264</v>
          </cell>
          <cell r="E825" t="str">
            <v>ELETRICISTA COM ENCARGOS COMPLEMENTARES</v>
          </cell>
          <cell r="F825" t="str">
            <v>H</v>
          </cell>
          <cell r="G825">
            <v>0.5</v>
          </cell>
          <cell r="H825">
            <v>17.97</v>
          </cell>
          <cell r="I825">
            <v>8.9849999999999994</v>
          </cell>
        </row>
        <row r="826">
          <cell r="B826">
            <v>0</v>
          </cell>
          <cell r="C826" t="str">
            <v>SINAPI</v>
          </cell>
          <cell r="D826">
            <v>88247</v>
          </cell>
          <cell r="E826" t="str">
            <v>AUXILIAR DE ELETRICISTA COM ENCARGOS COMPLEMENTARES</v>
          </cell>
          <cell r="F826" t="str">
            <v>H</v>
          </cell>
          <cell r="G826">
            <v>0.5</v>
          </cell>
          <cell r="H826">
            <v>14.6</v>
          </cell>
          <cell r="I826">
            <v>7.3</v>
          </cell>
        </row>
        <row r="827">
          <cell r="B827">
            <v>0</v>
          </cell>
          <cell r="C827" t="str">
            <v>PROPRIA</v>
          </cell>
          <cell r="D827">
            <v>0</v>
          </cell>
          <cell r="E827" t="str">
            <v>SUPORTE DE TRANSFORMADOR</v>
          </cell>
          <cell r="F827" t="str">
            <v>UN</v>
          </cell>
          <cell r="G827">
            <v>1</v>
          </cell>
          <cell r="H827">
            <v>115.39</v>
          </cell>
          <cell r="I827">
            <v>115.39</v>
          </cell>
        </row>
        <row r="828">
          <cell r="B828">
            <v>0</v>
          </cell>
          <cell r="C828">
            <v>0</v>
          </cell>
          <cell r="D828">
            <v>0</v>
          </cell>
          <cell r="E828">
            <v>0</v>
          </cell>
          <cell r="F828">
            <v>0</v>
          </cell>
          <cell r="G828">
            <v>0</v>
          </cell>
          <cell r="H828">
            <v>0</v>
          </cell>
          <cell r="I828">
            <v>0</v>
          </cell>
        </row>
        <row r="829">
          <cell r="B829" t="str">
            <v>SERVIÇOS DIVERSOS</v>
          </cell>
          <cell r="C829">
            <v>0</v>
          </cell>
          <cell r="D829">
            <v>0</v>
          </cell>
          <cell r="E829">
            <v>0</v>
          </cell>
          <cell r="F829">
            <v>0</v>
          </cell>
          <cell r="G829">
            <v>0</v>
          </cell>
          <cell r="H829">
            <v>0</v>
          </cell>
          <cell r="I829">
            <v>0</v>
          </cell>
        </row>
        <row r="830">
          <cell r="B830">
            <v>0</v>
          </cell>
          <cell r="C830">
            <v>0</v>
          </cell>
          <cell r="D830">
            <v>0</v>
          </cell>
          <cell r="E830">
            <v>0</v>
          </cell>
          <cell r="F830">
            <v>0</v>
          </cell>
          <cell r="G830">
            <v>0</v>
          </cell>
          <cell r="H830">
            <v>0</v>
          </cell>
          <cell r="I830">
            <v>0</v>
          </cell>
        </row>
        <row r="831">
          <cell r="B831">
            <v>0</v>
          </cell>
          <cell r="C831">
            <v>0</v>
          </cell>
          <cell r="D831">
            <v>0</v>
          </cell>
          <cell r="E831">
            <v>0</v>
          </cell>
          <cell r="F831">
            <v>0</v>
          </cell>
          <cell r="G831">
            <v>0</v>
          </cell>
          <cell r="H831">
            <v>0</v>
          </cell>
          <cell r="I831">
            <v>0</v>
          </cell>
        </row>
        <row r="832">
          <cell r="B832" t="str">
            <v>COMP-SD-1</v>
          </cell>
          <cell r="C832">
            <v>0</v>
          </cell>
          <cell r="D832">
            <v>0</v>
          </cell>
          <cell r="E832" t="str">
            <v>CONJUNTO ESPORTIVO CONTENDO PAR DE TRAVE DE FUTSAL OFICIAL DE AÇO GALVANIZADO 3" COM ACABAMENTO EM ESMALTE SINTÉTICO INCLUSO REDE, E PAR DE TABELA DE BASQUETE EM COMPENSADO NAVAL COM ARO DE METAL E REDE</v>
          </cell>
          <cell r="F832" t="str">
            <v>UN</v>
          </cell>
          <cell r="G832">
            <v>0</v>
          </cell>
          <cell r="H832">
            <v>0</v>
          </cell>
          <cell r="I832">
            <v>3696.9599999999996</v>
          </cell>
        </row>
        <row r="833">
          <cell r="B833" t="str">
            <v xml:space="preserve">INSUMO </v>
          </cell>
          <cell r="C833" t="str">
            <v>SINAPI</v>
          </cell>
          <cell r="D833">
            <v>25398</v>
          </cell>
          <cell r="E833" t="str">
            <v>CONJUNTO PARA FUTSAL COM TRAVES OFICIAIS DE 3,00 X 2,00 M EM TUBO DE ACO GALVANIZADO 3" COM REQUADRO EM TUBO DE 1", PINTURA EM PRIMER COM TINTA ESMALTE SINTETICO E REDES DE POLIETILENO FIO 4 MM</v>
          </cell>
          <cell r="F833" t="str">
            <v xml:space="preserve">UN    </v>
          </cell>
          <cell r="G833">
            <v>1</v>
          </cell>
          <cell r="H833">
            <v>2679.29</v>
          </cell>
          <cell r="I833">
            <v>2679.29</v>
          </cell>
        </row>
        <row r="834">
          <cell r="B834" t="str">
            <v xml:space="preserve">INSUMO </v>
          </cell>
          <cell r="C834" t="str">
            <v>SINAPI</v>
          </cell>
          <cell r="D834">
            <v>25400</v>
          </cell>
          <cell r="E834" t="str">
            <v>PAR DE TABELAS DE BASQUETE EM COMPENSADO NAVAL DE *1,80 X 1,20* M, COM ARO DE METAL E REDE (SEM SUPORTE DE FIXACAO)</v>
          </cell>
          <cell r="F834" t="str">
            <v xml:space="preserve">UN    </v>
          </cell>
          <cell r="G834">
            <v>1</v>
          </cell>
          <cell r="H834">
            <v>975.49</v>
          </cell>
          <cell r="I834">
            <v>975.49</v>
          </cell>
        </row>
        <row r="835">
          <cell r="B835">
            <v>0</v>
          </cell>
          <cell r="C835">
            <v>0</v>
          </cell>
          <cell r="D835">
            <v>88316</v>
          </cell>
          <cell r="E835" t="str">
            <v>SERVENTE COM ENCARGOS COMPLEMENTARES</v>
          </cell>
          <cell r="F835" t="str">
            <v>H</v>
          </cell>
          <cell r="G835">
            <v>3</v>
          </cell>
          <cell r="H835">
            <v>14.06</v>
          </cell>
          <cell r="I835">
            <v>42.18</v>
          </cell>
        </row>
        <row r="836">
          <cell r="B836">
            <v>0</v>
          </cell>
          <cell r="C836">
            <v>0</v>
          </cell>
          <cell r="D836">
            <v>0</v>
          </cell>
          <cell r="E836">
            <v>0</v>
          </cell>
          <cell r="F836">
            <v>0</v>
          </cell>
          <cell r="G836">
            <v>0</v>
          </cell>
          <cell r="H836">
            <v>0</v>
          </cell>
          <cell r="I836">
            <v>0</v>
          </cell>
        </row>
        <row r="837">
          <cell r="B837">
            <v>0</v>
          </cell>
          <cell r="C837">
            <v>0</v>
          </cell>
          <cell r="D837">
            <v>0</v>
          </cell>
          <cell r="E837">
            <v>0</v>
          </cell>
          <cell r="F837">
            <v>0</v>
          </cell>
          <cell r="G837">
            <v>0</v>
          </cell>
          <cell r="H837">
            <v>0</v>
          </cell>
          <cell r="I837">
            <v>0</v>
          </cell>
        </row>
      </sheetData>
      <sheetData sheetId="3"/>
      <sheetData sheetId="4">
        <row r="29">
          <cell r="E29">
            <v>1.2824</v>
          </cell>
        </row>
      </sheetData>
      <sheetData sheetId="5"/>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1556"/>
  <sheetViews>
    <sheetView topLeftCell="A5931" workbookViewId="0">
      <selection activeCell="B5946" sqref="B5946"/>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342">
        <v>97141</v>
      </c>
      <c r="B1" s="349" t="s">
        <v>0</v>
      </c>
      <c r="C1" s="392" t="s">
        <v>1</v>
      </c>
      <c r="D1" s="392">
        <v>5.35</v>
      </c>
    </row>
    <row r="2" spans="1:4" ht="67.5">
      <c r="A2" s="342">
        <v>97142</v>
      </c>
      <c r="B2" s="349" t="s">
        <v>2</v>
      </c>
      <c r="C2" s="392" t="s">
        <v>1</v>
      </c>
      <c r="D2" s="392">
        <v>5.94</v>
      </c>
    </row>
    <row r="3" spans="1:4" ht="67.5">
      <c r="A3" s="342">
        <v>97143</v>
      </c>
      <c r="B3" s="349" t="s">
        <v>3</v>
      </c>
      <c r="C3" s="392" t="s">
        <v>1</v>
      </c>
      <c r="D3" s="392">
        <v>7.5</v>
      </c>
    </row>
    <row r="4" spans="1:4" ht="67.5">
      <c r="A4" s="342">
        <v>97144</v>
      </c>
      <c r="B4" s="349" t="s">
        <v>4</v>
      </c>
      <c r="C4" s="392" t="s">
        <v>1</v>
      </c>
      <c r="D4" s="392">
        <v>9.02</v>
      </c>
    </row>
    <row r="5" spans="1:4" ht="67.5">
      <c r="A5" s="342">
        <v>97145</v>
      </c>
      <c r="B5" s="349" t="s">
        <v>5</v>
      </c>
      <c r="C5" s="392" t="s">
        <v>1</v>
      </c>
      <c r="D5" s="392">
        <v>10.58</v>
      </c>
    </row>
    <row r="6" spans="1:4" ht="67.5">
      <c r="A6" s="342">
        <v>97146</v>
      </c>
      <c r="B6" s="349" t="s">
        <v>6</v>
      </c>
      <c r="C6" s="392" t="s">
        <v>1</v>
      </c>
      <c r="D6" s="392">
        <v>12.14</v>
      </c>
    </row>
    <row r="7" spans="1:4" ht="67.5">
      <c r="A7" s="342">
        <v>97147</v>
      </c>
      <c r="B7" s="349" t="s">
        <v>7</v>
      </c>
      <c r="C7" s="392" t="s">
        <v>1</v>
      </c>
      <c r="D7" s="392">
        <v>13.68</v>
      </c>
    </row>
    <row r="8" spans="1:4" ht="67.5">
      <c r="A8" s="342">
        <v>97148</v>
      </c>
      <c r="B8" s="349" t="s">
        <v>8</v>
      </c>
      <c r="C8" s="392" t="s">
        <v>1</v>
      </c>
      <c r="D8" s="392">
        <v>15.24</v>
      </c>
    </row>
    <row r="9" spans="1:4" ht="67.5">
      <c r="A9" s="342">
        <v>97149</v>
      </c>
      <c r="B9" s="349" t="s">
        <v>9</v>
      </c>
      <c r="C9" s="392" t="s">
        <v>1</v>
      </c>
      <c r="D9" s="392">
        <v>16.79</v>
      </c>
    </row>
    <row r="10" spans="1:4" ht="67.5">
      <c r="A10" s="342">
        <v>97150</v>
      </c>
      <c r="B10" s="349" t="s">
        <v>10</v>
      </c>
      <c r="C10" s="392" t="s">
        <v>1</v>
      </c>
      <c r="D10" s="392">
        <v>20.66</v>
      </c>
    </row>
    <row r="11" spans="1:4" ht="67.5">
      <c r="A11" s="342">
        <v>97151</v>
      </c>
      <c r="B11" s="349" t="s">
        <v>11</v>
      </c>
      <c r="C11" s="392" t="s">
        <v>1</v>
      </c>
      <c r="D11" s="392">
        <v>24.1</v>
      </c>
    </row>
    <row r="12" spans="1:4" ht="67.5">
      <c r="A12" s="342">
        <v>97152</v>
      </c>
      <c r="B12" s="349" t="s">
        <v>12</v>
      </c>
      <c r="C12" s="392" t="s">
        <v>1</v>
      </c>
      <c r="D12" s="392">
        <v>27.39</v>
      </c>
    </row>
    <row r="13" spans="1:4" ht="67.5">
      <c r="A13" s="342">
        <v>97153</v>
      </c>
      <c r="B13" s="349" t="s">
        <v>13</v>
      </c>
      <c r="C13" s="392" t="s">
        <v>1</v>
      </c>
      <c r="D13" s="392">
        <v>30.78</v>
      </c>
    </row>
    <row r="14" spans="1:4" ht="67.5">
      <c r="A14" s="342">
        <v>97154</v>
      </c>
      <c r="B14" s="349" t="s">
        <v>14</v>
      </c>
      <c r="C14" s="392" t="s">
        <v>1</v>
      </c>
      <c r="D14" s="392">
        <v>34.18</v>
      </c>
    </row>
    <row r="15" spans="1:4" ht="67.5">
      <c r="A15" s="342">
        <v>97155</v>
      </c>
      <c r="B15" s="349" t="s">
        <v>15</v>
      </c>
      <c r="C15" s="392" t="s">
        <v>1</v>
      </c>
      <c r="D15" s="392">
        <v>37.61</v>
      </c>
    </row>
    <row r="16" spans="1:4" ht="67.5">
      <c r="A16" s="342">
        <v>97156</v>
      </c>
      <c r="B16" s="349" t="s">
        <v>16</v>
      </c>
      <c r="C16" s="392" t="s">
        <v>1</v>
      </c>
      <c r="D16" s="392">
        <v>44.71</v>
      </c>
    </row>
    <row r="17" spans="1:4" ht="67.5">
      <c r="A17" s="342">
        <v>97157</v>
      </c>
      <c r="B17" s="349" t="s">
        <v>17</v>
      </c>
      <c r="C17" s="392" t="s">
        <v>1</v>
      </c>
      <c r="D17" s="392">
        <v>3.3</v>
      </c>
    </row>
    <row r="18" spans="1:4" ht="67.5">
      <c r="A18" s="342">
        <v>97158</v>
      </c>
      <c r="B18" s="349" t="s">
        <v>18</v>
      </c>
      <c r="C18" s="392" t="s">
        <v>1</v>
      </c>
      <c r="D18" s="392">
        <v>3.68</v>
      </c>
    </row>
    <row r="19" spans="1:4" ht="67.5">
      <c r="A19" s="342">
        <v>97159</v>
      </c>
      <c r="B19" s="349" t="s">
        <v>19</v>
      </c>
      <c r="C19" s="392" t="s">
        <v>1</v>
      </c>
      <c r="D19" s="392">
        <v>4.63</v>
      </c>
    </row>
    <row r="20" spans="1:4" ht="67.5">
      <c r="A20" s="342">
        <v>97160</v>
      </c>
      <c r="B20" s="349" t="s">
        <v>20</v>
      </c>
      <c r="C20" s="392" t="s">
        <v>1</v>
      </c>
      <c r="D20" s="392">
        <v>5.56</v>
      </c>
    </row>
    <row r="21" spans="1:4" ht="67.5">
      <c r="A21" s="342">
        <v>97161</v>
      </c>
      <c r="B21" s="349" t="s">
        <v>21</v>
      </c>
      <c r="C21" s="392" t="s">
        <v>1</v>
      </c>
      <c r="D21" s="392">
        <v>6.55</v>
      </c>
    </row>
    <row r="22" spans="1:4" ht="67.5">
      <c r="A22" s="342">
        <v>97162</v>
      </c>
      <c r="B22" s="349" t="s">
        <v>22</v>
      </c>
      <c r="C22" s="392" t="s">
        <v>1</v>
      </c>
      <c r="D22" s="392">
        <v>7.51</v>
      </c>
    </row>
    <row r="23" spans="1:4" ht="67.5">
      <c r="A23" s="342">
        <v>97163</v>
      </c>
      <c r="B23" s="349" t="s">
        <v>23</v>
      </c>
      <c r="C23" s="392" t="s">
        <v>1</v>
      </c>
      <c r="D23" s="392">
        <v>8.4700000000000006</v>
      </c>
    </row>
    <row r="24" spans="1:4" ht="67.5">
      <c r="A24" s="342">
        <v>97164</v>
      </c>
      <c r="B24" s="349" t="s">
        <v>24</v>
      </c>
      <c r="C24" s="392" t="s">
        <v>1</v>
      </c>
      <c r="D24" s="392">
        <v>9.4499999999999993</v>
      </c>
    </row>
    <row r="25" spans="1:4" ht="67.5">
      <c r="A25" s="342">
        <v>97165</v>
      </c>
      <c r="B25" s="349" t="s">
        <v>25</v>
      </c>
      <c r="C25" s="392" t="s">
        <v>1</v>
      </c>
      <c r="D25" s="392">
        <v>10.43</v>
      </c>
    </row>
    <row r="26" spans="1:4" ht="67.5">
      <c r="A26" s="342">
        <v>97166</v>
      </c>
      <c r="B26" s="349" t="s">
        <v>26</v>
      </c>
      <c r="C26" s="392" t="s">
        <v>1</v>
      </c>
      <c r="D26" s="392">
        <v>12.81</v>
      </c>
    </row>
    <row r="27" spans="1:4" ht="67.5">
      <c r="A27" s="342">
        <v>97167</v>
      </c>
      <c r="B27" s="349" t="s">
        <v>27</v>
      </c>
      <c r="C27" s="392" t="s">
        <v>1</v>
      </c>
      <c r="D27" s="392">
        <v>14.97</v>
      </c>
    </row>
    <row r="28" spans="1:4" ht="67.5">
      <c r="A28" s="342">
        <v>97168</v>
      </c>
      <c r="B28" s="349" t="s">
        <v>28</v>
      </c>
      <c r="C28" s="392" t="s">
        <v>1</v>
      </c>
      <c r="D28" s="392">
        <v>16.96</v>
      </c>
    </row>
    <row r="29" spans="1:4" ht="67.5">
      <c r="A29" s="342">
        <v>97169</v>
      </c>
      <c r="B29" s="349" t="s">
        <v>29</v>
      </c>
      <c r="C29" s="392" t="s">
        <v>1</v>
      </c>
      <c r="D29" s="392">
        <v>19.05</v>
      </c>
    </row>
    <row r="30" spans="1:4" ht="67.5">
      <c r="A30" s="342">
        <v>97170</v>
      </c>
      <c r="B30" s="349" t="s">
        <v>30</v>
      </c>
      <c r="C30" s="392" t="s">
        <v>1</v>
      </c>
      <c r="D30" s="392">
        <v>21.16</v>
      </c>
    </row>
    <row r="31" spans="1:4" ht="67.5">
      <c r="A31" s="342">
        <v>97171</v>
      </c>
      <c r="B31" s="349" t="s">
        <v>31</v>
      </c>
      <c r="C31" s="392" t="s">
        <v>1</v>
      </c>
      <c r="D31" s="392">
        <v>23.28</v>
      </c>
    </row>
    <row r="32" spans="1:4" ht="67.5">
      <c r="A32" s="342">
        <v>97172</v>
      </c>
      <c r="B32" s="349" t="s">
        <v>32</v>
      </c>
      <c r="C32" s="392" t="s">
        <v>1</v>
      </c>
      <c r="D32" s="392">
        <v>27.81</v>
      </c>
    </row>
    <row r="33" spans="1:4" ht="67.5">
      <c r="A33" s="342">
        <v>97173</v>
      </c>
      <c r="B33" s="349" t="s">
        <v>33</v>
      </c>
      <c r="C33" s="392" t="s">
        <v>1</v>
      </c>
      <c r="D33" s="392">
        <v>21.24</v>
      </c>
    </row>
    <row r="34" spans="1:4" ht="67.5">
      <c r="A34" s="342">
        <v>97174</v>
      </c>
      <c r="B34" s="349" t="s">
        <v>34</v>
      </c>
      <c r="C34" s="392" t="s">
        <v>1</v>
      </c>
      <c r="D34" s="392">
        <v>24.55</v>
      </c>
    </row>
    <row r="35" spans="1:4" ht="67.5">
      <c r="A35" s="342">
        <v>97175</v>
      </c>
      <c r="B35" s="349" t="s">
        <v>35</v>
      </c>
      <c r="C35" s="392" t="s">
        <v>1</v>
      </c>
      <c r="D35" s="392">
        <v>27.87</v>
      </c>
    </row>
    <row r="36" spans="1:4" ht="67.5">
      <c r="A36" s="342">
        <v>97176</v>
      </c>
      <c r="B36" s="349" t="s">
        <v>36</v>
      </c>
      <c r="C36" s="392" t="s">
        <v>1</v>
      </c>
      <c r="D36" s="392">
        <v>31.19</v>
      </c>
    </row>
    <row r="37" spans="1:4" ht="81">
      <c r="A37" s="342">
        <v>97177</v>
      </c>
      <c r="B37" s="349" t="s">
        <v>37</v>
      </c>
      <c r="C37" s="392" t="s">
        <v>1</v>
      </c>
      <c r="D37" s="392">
        <v>37.83</v>
      </c>
    </row>
    <row r="38" spans="1:4" ht="81">
      <c r="A38" s="342">
        <v>97178</v>
      </c>
      <c r="B38" s="349" t="s">
        <v>38</v>
      </c>
      <c r="C38" s="392" t="s">
        <v>1</v>
      </c>
      <c r="D38" s="392">
        <v>44.46</v>
      </c>
    </row>
    <row r="39" spans="1:4" ht="81">
      <c r="A39" s="342">
        <v>97179</v>
      </c>
      <c r="B39" s="349" t="s">
        <v>39</v>
      </c>
      <c r="C39" s="392" t="s">
        <v>1</v>
      </c>
      <c r="D39" s="392">
        <v>51.09</v>
      </c>
    </row>
    <row r="40" spans="1:4" ht="81">
      <c r="A40" s="342">
        <v>97180</v>
      </c>
      <c r="B40" s="349" t="s">
        <v>40</v>
      </c>
      <c r="C40" s="392" t="s">
        <v>1</v>
      </c>
      <c r="D40" s="392">
        <v>57.73</v>
      </c>
    </row>
    <row r="41" spans="1:4" ht="81">
      <c r="A41" s="342">
        <v>97181</v>
      </c>
      <c r="B41" s="349" t="s">
        <v>41</v>
      </c>
      <c r="C41" s="392" t="s">
        <v>1</v>
      </c>
      <c r="D41" s="392">
        <v>67.319999999999993</v>
      </c>
    </row>
    <row r="42" spans="1:4" ht="81">
      <c r="A42" s="342">
        <v>97182</v>
      </c>
      <c r="B42" s="349" t="s">
        <v>42</v>
      </c>
      <c r="C42" s="392" t="s">
        <v>1</v>
      </c>
      <c r="D42" s="392">
        <v>74.28</v>
      </c>
    </row>
    <row r="43" spans="1:4" ht="67.5">
      <c r="A43" s="342">
        <v>97183</v>
      </c>
      <c r="B43" s="349" t="s">
        <v>43</v>
      </c>
      <c r="C43" s="392" t="s">
        <v>1</v>
      </c>
      <c r="D43" s="392">
        <v>17.14</v>
      </c>
    </row>
    <row r="44" spans="1:4" ht="67.5">
      <c r="A44" s="342">
        <v>97184</v>
      </c>
      <c r="B44" s="349" t="s">
        <v>44</v>
      </c>
      <c r="C44" s="392" t="s">
        <v>1</v>
      </c>
      <c r="D44" s="392">
        <v>19.850000000000001</v>
      </c>
    </row>
    <row r="45" spans="1:4" ht="67.5">
      <c r="A45" s="342">
        <v>97185</v>
      </c>
      <c r="B45" s="349" t="s">
        <v>45</v>
      </c>
      <c r="C45" s="392" t="s">
        <v>1</v>
      </c>
      <c r="D45" s="392">
        <v>22.59</v>
      </c>
    </row>
    <row r="46" spans="1:4" ht="67.5">
      <c r="A46" s="342">
        <v>97186</v>
      </c>
      <c r="B46" s="349" t="s">
        <v>46</v>
      </c>
      <c r="C46" s="392" t="s">
        <v>1</v>
      </c>
      <c r="D46" s="392">
        <v>25.32</v>
      </c>
    </row>
    <row r="47" spans="1:4" ht="81">
      <c r="A47" s="342">
        <v>97187</v>
      </c>
      <c r="B47" s="349" t="s">
        <v>37</v>
      </c>
      <c r="C47" s="392" t="s">
        <v>1</v>
      </c>
      <c r="D47" s="392">
        <v>30.76</v>
      </c>
    </row>
    <row r="48" spans="1:4" ht="81">
      <c r="A48" s="342">
        <v>97188</v>
      </c>
      <c r="B48" s="349" t="s">
        <v>47</v>
      </c>
      <c r="C48" s="392" t="s">
        <v>1</v>
      </c>
      <c r="D48" s="392">
        <v>36.21</v>
      </c>
    </row>
    <row r="49" spans="1:4" ht="81">
      <c r="A49" s="342">
        <v>97189</v>
      </c>
      <c r="B49" s="349" t="s">
        <v>48</v>
      </c>
      <c r="C49" s="392" t="s">
        <v>1</v>
      </c>
      <c r="D49" s="392">
        <v>41.65</v>
      </c>
    </row>
    <row r="50" spans="1:4" ht="81">
      <c r="A50" s="342">
        <v>97190</v>
      </c>
      <c r="B50" s="349" t="s">
        <v>49</v>
      </c>
      <c r="C50" s="392" t="s">
        <v>1</v>
      </c>
      <c r="D50" s="392">
        <v>47.09</v>
      </c>
    </row>
    <row r="51" spans="1:4" ht="81">
      <c r="A51" s="342">
        <v>97191</v>
      </c>
      <c r="B51" s="349" t="s">
        <v>50</v>
      </c>
      <c r="C51" s="392" t="s">
        <v>1</v>
      </c>
      <c r="D51" s="392">
        <v>54.86</v>
      </c>
    </row>
    <row r="52" spans="1:4" ht="81">
      <c r="A52" s="342">
        <v>97192</v>
      </c>
      <c r="B52" s="349" t="s">
        <v>51</v>
      </c>
      <c r="C52" s="392" t="s">
        <v>1</v>
      </c>
      <c r="D52" s="392">
        <v>60.55</v>
      </c>
    </row>
    <row r="53" spans="1:4" ht="67.5">
      <c r="A53" s="342">
        <v>90694</v>
      </c>
      <c r="B53" s="349" t="s">
        <v>52</v>
      </c>
      <c r="C53" s="392" t="s">
        <v>1</v>
      </c>
      <c r="D53" s="392">
        <v>19.02</v>
      </c>
    </row>
    <row r="54" spans="1:4" ht="67.5">
      <c r="A54" s="342">
        <v>90695</v>
      </c>
      <c r="B54" s="349" t="s">
        <v>53</v>
      </c>
      <c r="C54" s="392" t="s">
        <v>1</v>
      </c>
      <c r="D54" s="392">
        <v>39.130000000000003</v>
      </c>
    </row>
    <row r="55" spans="1:4" ht="67.5">
      <c r="A55" s="342">
        <v>90696</v>
      </c>
      <c r="B55" s="349" t="s">
        <v>54</v>
      </c>
      <c r="C55" s="392" t="s">
        <v>1</v>
      </c>
      <c r="D55" s="392">
        <v>60.18</v>
      </c>
    </row>
    <row r="56" spans="1:4" ht="67.5">
      <c r="A56" s="342">
        <v>90697</v>
      </c>
      <c r="B56" s="349" t="s">
        <v>55</v>
      </c>
      <c r="C56" s="392" t="s">
        <v>1</v>
      </c>
      <c r="D56" s="392">
        <v>100.47</v>
      </c>
    </row>
    <row r="57" spans="1:4" ht="67.5">
      <c r="A57" s="342">
        <v>90698</v>
      </c>
      <c r="B57" s="349" t="s">
        <v>56</v>
      </c>
      <c r="C57" s="392" t="s">
        <v>1</v>
      </c>
      <c r="D57" s="392">
        <v>161.22999999999999</v>
      </c>
    </row>
    <row r="58" spans="1:4" ht="67.5">
      <c r="A58" s="342">
        <v>90699</v>
      </c>
      <c r="B58" s="349" t="s">
        <v>57</v>
      </c>
      <c r="C58" s="392" t="s">
        <v>1</v>
      </c>
      <c r="D58" s="392">
        <v>199.49</v>
      </c>
    </row>
    <row r="59" spans="1:4" ht="67.5">
      <c r="A59" s="342">
        <v>90700</v>
      </c>
      <c r="B59" s="349" t="s">
        <v>58</v>
      </c>
      <c r="C59" s="392" t="s">
        <v>1</v>
      </c>
      <c r="D59" s="392">
        <v>264.17</v>
      </c>
    </row>
    <row r="60" spans="1:4" ht="67.5">
      <c r="A60" s="342">
        <v>90701</v>
      </c>
      <c r="B60" s="349" t="s">
        <v>59</v>
      </c>
      <c r="C60" s="392" t="s">
        <v>1</v>
      </c>
      <c r="D60" s="392">
        <v>37.01</v>
      </c>
    </row>
    <row r="61" spans="1:4" ht="67.5">
      <c r="A61" s="342">
        <v>90702</v>
      </c>
      <c r="B61" s="349" t="s">
        <v>60</v>
      </c>
      <c r="C61" s="392" t="s">
        <v>1</v>
      </c>
      <c r="D61" s="392">
        <v>55.91</v>
      </c>
    </row>
    <row r="62" spans="1:4" ht="67.5">
      <c r="A62" s="342">
        <v>90703</v>
      </c>
      <c r="B62" s="349" t="s">
        <v>61</v>
      </c>
      <c r="C62" s="392" t="s">
        <v>1</v>
      </c>
      <c r="D62" s="392">
        <v>92</v>
      </c>
    </row>
    <row r="63" spans="1:4" ht="67.5">
      <c r="A63" s="342">
        <v>90704</v>
      </c>
      <c r="B63" s="349" t="s">
        <v>62</v>
      </c>
      <c r="C63" s="392" t="s">
        <v>1</v>
      </c>
      <c r="D63" s="392">
        <v>143.97</v>
      </c>
    </row>
    <row r="64" spans="1:4" ht="67.5">
      <c r="A64" s="342">
        <v>90705</v>
      </c>
      <c r="B64" s="349" t="s">
        <v>63</v>
      </c>
      <c r="C64" s="392" t="s">
        <v>1</v>
      </c>
      <c r="D64" s="392">
        <v>210.92</v>
      </c>
    </row>
    <row r="65" spans="1:4" ht="67.5">
      <c r="A65" s="342">
        <v>90706</v>
      </c>
      <c r="B65" s="349" t="s">
        <v>64</v>
      </c>
      <c r="C65" s="392" t="s">
        <v>1</v>
      </c>
      <c r="D65" s="392">
        <v>256.81</v>
      </c>
    </row>
    <row r="66" spans="1:4" ht="81">
      <c r="A66" s="342">
        <v>90708</v>
      </c>
      <c r="B66" s="349" t="s">
        <v>65</v>
      </c>
      <c r="C66" s="392" t="s">
        <v>1</v>
      </c>
      <c r="D66" s="392">
        <v>413.12</v>
      </c>
    </row>
    <row r="67" spans="1:4" ht="67.5">
      <c r="A67" s="342">
        <v>90709</v>
      </c>
      <c r="B67" s="349" t="s">
        <v>66</v>
      </c>
      <c r="C67" s="392" t="s">
        <v>1</v>
      </c>
      <c r="D67" s="392">
        <v>20.440000000000001</v>
      </c>
    </row>
    <row r="68" spans="1:4" ht="67.5">
      <c r="A68" s="342">
        <v>90710</v>
      </c>
      <c r="B68" s="349" t="s">
        <v>67</v>
      </c>
      <c r="C68" s="392" t="s">
        <v>1</v>
      </c>
      <c r="D68" s="392">
        <v>40.549999999999997</v>
      </c>
    </row>
    <row r="69" spans="1:4" ht="67.5">
      <c r="A69" s="342">
        <v>90711</v>
      </c>
      <c r="B69" s="349" t="s">
        <v>68</v>
      </c>
      <c r="C69" s="392" t="s">
        <v>1</v>
      </c>
      <c r="D69" s="392">
        <v>61.59</v>
      </c>
    </row>
    <row r="70" spans="1:4" ht="67.5">
      <c r="A70" s="342">
        <v>90712</v>
      </c>
      <c r="B70" s="349" t="s">
        <v>69</v>
      </c>
      <c r="C70" s="392" t="s">
        <v>1</v>
      </c>
      <c r="D70" s="392">
        <v>101.89</v>
      </c>
    </row>
    <row r="71" spans="1:4" ht="67.5">
      <c r="A71" s="342">
        <v>90713</v>
      </c>
      <c r="B71" s="349" t="s">
        <v>70</v>
      </c>
      <c r="C71" s="392" t="s">
        <v>1</v>
      </c>
      <c r="D71" s="392">
        <v>162.65</v>
      </c>
    </row>
    <row r="72" spans="1:4" ht="67.5">
      <c r="A72" s="342">
        <v>90714</v>
      </c>
      <c r="B72" s="349" t="s">
        <v>71</v>
      </c>
      <c r="C72" s="392" t="s">
        <v>1</v>
      </c>
      <c r="D72" s="392">
        <v>200.91</v>
      </c>
    </row>
    <row r="73" spans="1:4" ht="67.5">
      <c r="A73" s="342">
        <v>90715</v>
      </c>
      <c r="B73" s="349" t="s">
        <v>72</v>
      </c>
      <c r="C73" s="392" t="s">
        <v>1</v>
      </c>
      <c r="D73" s="392">
        <v>267.39999999999998</v>
      </c>
    </row>
    <row r="74" spans="1:4" ht="67.5">
      <c r="A74" s="342">
        <v>90716</v>
      </c>
      <c r="B74" s="349" t="s">
        <v>73</v>
      </c>
      <c r="C74" s="392" t="s">
        <v>1</v>
      </c>
      <c r="D74" s="392">
        <v>38.42</v>
      </c>
    </row>
    <row r="75" spans="1:4" ht="67.5">
      <c r="A75" s="342">
        <v>90717</v>
      </c>
      <c r="B75" s="349" t="s">
        <v>74</v>
      </c>
      <c r="C75" s="392" t="s">
        <v>1</v>
      </c>
      <c r="D75" s="392">
        <v>57.31</v>
      </c>
    </row>
    <row r="76" spans="1:4" ht="67.5">
      <c r="A76" s="342">
        <v>90718</v>
      </c>
      <c r="B76" s="349" t="s">
        <v>75</v>
      </c>
      <c r="C76" s="392" t="s">
        <v>1</v>
      </c>
      <c r="D76" s="392">
        <v>93.41</v>
      </c>
    </row>
    <row r="77" spans="1:4" ht="67.5">
      <c r="A77" s="342">
        <v>90719</v>
      </c>
      <c r="B77" s="349" t="s">
        <v>76</v>
      </c>
      <c r="C77" s="392" t="s">
        <v>1</v>
      </c>
      <c r="D77" s="392">
        <v>145.38</v>
      </c>
    </row>
    <row r="78" spans="1:4" ht="67.5">
      <c r="A78" s="342">
        <v>90720</v>
      </c>
      <c r="B78" s="349" t="s">
        <v>77</v>
      </c>
      <c r="C78" s="392" t="s">
        <v>1</v>
      </c>
      <c r="D78" s="392">
        <v>212.33</v>
      </c>
    </row>
    <row r="79" spans="1:4" ht="67.5">
      <c r="A79" s="342">
        <v>90721</v>
      </c>
      <c r="B79" s="349" t="s">
        <v>78</v>
      </c>
      <c r="C79" s="392" t="s">
        <v>1</v>
      </c>
      <c r="D79" s="392">
        <v>260.04000000000002</v>
      </c>
    </row>
    <row r="80" spans="1:4" ht="81">
      <c r="A80" s="342">
        <v>90723</v>
      </c>
      <c r="B80" s="349" t="s">
        <v>79</v>
      </c>
      <c r="C80" s="392" t="s">
        <v>1</v>
      </c>
      <c r="D80" s="392">
        <v>415.15</v>
      </c>
    </row>
    <row r="81" spans="1:4" ht="54">
      <c r="A81" s="342">
        <v>90724</v>
      </c>
      <c r="B81" s="349" t="s">
        <v>80</v>
      </c>
      <c r="C81" s="392" t="s">
        <v>81</v>
      </c>
      <c r="D81" s="392">
        <v>16.649999999999999</v>
      </c>
    </row>
    <row r="82" spans="1:4" ht="54">
      <c r="A82" s="342">
        <v>90725</v>
      </c>
      <c r="B82" s="349" t="s">
        <v>82</v>
      </c>
      <c r="C82" s="392" t="s">
        <v>81</v>
      </c>
      <c r="D82" s="392">
        <v>20.59</v>
      </c>
    </row>
    <row r="83" spans="1:4" ht="54">
      <c r="A83" s="342">
        <v>90726</v>
      </c>
      <c r="B83" s="349" t="s">
        <v>83</v>
      </c>
      <c r="C83" s="392" t="s">
        <v>81</v>
      </c>
      <c r="D83" s="392">
        <v>24.52</v>
      </c>
    </row>
    <row r="84" spans="1:4" ht="54">
      <c r="A84" s="342">
        <v>90727</v>
      </c>
      <c r="B84" s="349" t="s">
        <v>84</v>
      </c>
      <c r="C84" s="392" t="s">
        <v>81</v>
      </c>
      <c r="D84" s="392">
        <v>28.46</v>
      </c>
    </row>
    <row r="85" spans="1:4" ht="54">
      <c r="A85" s="342">
        <v>90728</v>
      </c>
      <c r="B85" s="349" t="s">
        <v>85</v>
      </c>
      <c r="C85" s="392" t="s">
        <v>81</v>
      </c>
      <c r="D85" s="392">
        <v>32.4</v>
      </c>
    </row>
    <row r="86" spans="1:4" ht="54">
      <c r="A86" s="342">
        <v>90729</v>
      </c>
      <c r="B86" s="349" t="s">
        <v>86</v>
      </c>
      <c r="C86" s="392" t="s">
        <v>81</v>
      </c>
      <c r="D86" s="392">
        <v>36.340000000000003</v>
      </c>
    </row>
    <row r="87" spans="1:4" ht="54">
      <c r="A87" s="342">
        <v>90730</v>
      </c>
      <c r="B87" s="349" t="s">
        <v>87</v>
      </c>
      <c r="C87" s="392" t="s">
        <v>81</v>
      </c>
      <c r="D87" s="392">
        <v>40.32</v>
      </c>
    </row>
    <row r="88" spans="1:4" ht="54">
      <c r="A88" s="342">
        <v>90731</v>
      </c>
      <c r="B88" s="349" t="s">
        <v>88</v>
      </c>
      <c r="C88" s="392" t="s">
        <v>81</v>
      </c>
      <c r="D88" s="392">
        <v>44.26</v>
      </c>
    </row>
    <row r="89" spans="1:4" ht="54">
      <c r="A89" s="342">
        <v>90732</v>
      </c>
      <c r="B89" s="349" t="s">
        <v>89</v>
      </c>
      <c r="C89" s="392" t="s">
        <v>81</v>
      </c>
      <c r="D89" s="392">
        <v>56.06</v>
      </c>
    </row>
    <row r="90" spans="1:4" ht="67.5">
      <c r="A90" s="342">
        <v>90733</v>
      </c>
      <c r="B90" s="349" t="s">
        <v>90</v>
      </c>
      <c r="C90" s="392" t="s">
        <v>1</v>
      </c>
      <c r="D90" s="392">
        <v>1.78</v>
      </c>
    </row>
    <row r="91" spans="1:4" ht="67.5">
      <c r="A91" s="342">
        <v>90734</v>
      </c>
      <c r="B91" s="349" t="s">
        <v>91</v>
      </c>
      <c r="C91" s="392" t="s">
        <v>1</v>
      </c>
      <c r="D91" s="392">
        <v>2.17</v>
      </c>
    </row>
    <row r="92" spans="1:4" ht="67.5">
      <c r="A92" s="342">
        <v>90735</v>
      </c>
      <c r="B92" s="349" t="s">
        <v>92</v>
      </c>
      <c r="C92" s="392" t="s">
        <v>1</v>
      </c>
      <c r="D92" s="392">
        <v>2.58</v>
      </c>
    </row>
    <row r="93" spans="1:4" ht="67.5">
      <c r="A93" s="342">
        <v>90736</v>
      </c>
      <c r="B93" s="349" t="s">
        <v>93</v>
      </c>
      <c r="C93" s="392" t="s">
        <v>1</v>
      </c>
      <c r="D93" s="392">
        <v>2.97</v>
      </c>
    </row>
    <row r="94" spans="1:4" ht="67.5">
      <c r="A94" s="342">
        <v>90737</v>
      </c>
      <c r="B94" s="349" t="s">
        <v>94</v>
      </c>
      <c r="C94" s="392" t="s">
        <v>1</v>
      </c>
      <c r="D94" s="392">
        <v>3.37</v>
      </c>
    </row>
    <row r="95" spans="1:4" ht="67.5">
      <c r="A95" s="342">
        <v>90738</v>
      </c>
      <c r="B95" s="349" t="s">
        <v>95</v>
      </c>
      <c r="C95" s="392" t="s">
        <v>1</v>
      </c>
      <c r="D95" s="392">
        <v>3.77</v>
      </c>
    </row>
    <row r="96" spans="1:4" ht="67.5">
      <c r="A96" s="342">
        <v>90739</v>
      </c>
      <c r="B96" s="349" t="s">
        <v>96</v>
      </c>
      <c r="C96" s="392" t="s">
        <v>1</v>
      </c>
      <c r="D96" s="392">
        <v>9.5399999999999991</v>
      </c>
    </row>
    <row r="97" spans="1:4" ht="81">
      <c r="A97" s="342">
        <v>90740</v>
      </c>
      <c r="B97" s="349" t="s">
        <v>97</v>
      </c>
      <c r="C97" s="392" t="s">
        <v>1</v>
      </c>
      <c r="D97" s="392">
        <v>3.98</v>
      </c>
    </row>
    <row r="98" spans="1:4" ht="81">
      <c r="A98" s="342">
        <v>90741</v>
      </c>
      <c r="B98" s="349" t="s">
        <v>98</v>
      </c>
      <c r="C98" s="392" t="s">
        <v>1</v>
      </c>
      <c r="D98" s="392">
        <v>4.38</v>
      </c>
    </row>
    <row r="99" spans="1:4" ht="81">
      <c r="A99" s="342">
        <v>90742</v>
      </c>
      <c r="B99" s="349" t="s">
        <v>99</v>
      </c>
      <c r="C99" s="392" t="s">
        <v>1</v>
      </c>
      <c r="D99" s="392">
        <v>4.7699999999999996</v>
      </c>
    </row>
    <row r="100" spans="1:4" ht="81">
      <c r="A100" s="342">
        <v>90743</v>
      </c>
      <c r="B100" s="349" t="s">
        <v>100</v>
      </c>
      <c r="C100" s="392" t="s">
        <v>1</v>
      </c>
      <c r="D100" s="392">
        <v>5.17</v>
      </c>
    </row>
    <row r="101" spans="1:4" ht="81">
      <c r="A101" s="342">
        <v>90744</v>
      </c>
      <c r="B101" s="349" t="s">
        <v>101</v>
      </c>
      <c r="C101" s="392" t="s">
        <v>1</v>
      </c>
      <c r="D101" s="392">
        <v>5.57</v>
      </c>
    </row>
    <row r="102" spans="1:4" ht="81">
      <c r="A102" s="342">
        <v>90745</v>
      </c>
      <c r="B102" s="349" t="s">
        <v>102</v>
      </c>
      <c r="C102" s="392" t="s">
        <v>1</v>
      </c>
      <c r="D102" s="392">
        <v>13.64</v>
      </c>
    </row>
    <row r="103" spans="1:4" ht="81">
      <c r="A103" s="342">
        <v>90746</v>
      </c>
      <c r="B103" s="349" t="s">
        <v>103</v>
      </c>
      <c r="C103" s="392" t="s">
        <v>1</v>
      </c>
      <c r="D103" s="392">
        <v>2.42</v>
      </c>
    </row>
    <row r="104" spans="1:4" ht="81">
      <c r="A104" s="342">
        <v>90747</v>
      </c>
      <c r="B104" s="349" t="s">
        <v>104</v>
      </c>
      <c r="C104" s="392" t="s">
        <v>1</v>
      </c>
      <c r="D104" s="392">
        <v>10.63</v>
      </c>
    </row>
    <row r="105" spans="1:4" ht="67.5">
      <c r="A105" s="342">
        <v>90748</v>
      </c>
      <c r="B105" s="349" t="s">
        <v>105</v>
      </c>
      <c r="C105" s="392" t="s">
        <v>1</v>
      </c>
      <c r="D105" s="392">
        <v>3.2</v>
      </c>
    </row>
    <row r="106" spans="1:4" ht="67.5">
      <c r="A106" s="342">
        <v>90749</v>
      </c>
      <c r="B106" s="349" t="s">
        <v>106</v>
      </c>
      <c r="C106" s="392" t="s">
        <v>1</v>
      </c>
      <c r="D106" s="392">
        <v>3.59</v>
      </c>
    </row>
    <row r="107" spans="1:4" ht="67.5">
      <c r="A107" s="342">
        <v>90750</v>
      </c>
      <c r="B107" s="349" t="s">
        <v>107</v>
      </c>
      <c r="C107" s="392" t="s">
        <v>1</v>
      </c>
      <c r="D107" s="392">
        <v>3.99</v>
      </c>
    </row>
    <row r="108" spans="1:4" ht="67.5">
      <c r="A108" s="342">
        <v>90751</v>
      </c>
      <c r="B108" s="349" t="s">
        <v>108</v>
      </c>
      <c r="C108" s="392" t="s">
        <v>1</v>
      </c>
      <c r="D108" s="392">
        <v>4.3899999999999997</v>
      </c>
    </row>
    <row r="109" spans="1:4" ht="67.5">
      <c r="A109" s="342">
        <v>90752</v>
      </c>
      <c r="B109" s="349" t="s">
        <v>109</v>
      </c>
      <c r="C109" s="392" t="s">
        <v>1</v>
      </c>
      <c r="D109" s="392">
        <v>4.79</v>
      </c>
    </row>
    <row r="110" spans="1:4" ht="67.5">
      <c r="A110" s="342">
        <v>90753</v>
      </c>
      <c r="B110" s="349" t="s">
        <v>110</v>
      </c>
      <c r="C110" s="392" t="s">
        <v>1</v>
      </c>
      <c r="D110" s="392">
        <v>5.19</v>
      </c>
    </row>
    <row r="111" spans="1:4" ht="67.5">
      <c r="A111" s="342">
        <v>90754</v>
      </c>
      <c r="B111" s="349" t="s">
        <v>111</v>
      </c>
      <c r="C111" s="392" t="s">
        <v>1</v>
      </c>
      <c r="D111" s="392">
        <v>12.77</v>
      </c>
    </row>
    <row r="112" spans="1:4" ht="81">
      <c r="A112" s="342">
        <v>90755</v>
      </c>
      <c r="B112" s="349" t="s">
        <v>112</v>
      </c>
      <c r="C112" s="392" t="s">
        <v>1</v>
      </c>
      <c r="D112" s="392">
        <v>5.39</v>
      </c>
    </row>
    <row r="113" spans="1:4" ht="81">
      <c r="A113" s="342">
        <v>90756</v>
      </c>
      <c r="B113" s="349" t="s">
        <v>113</v>
      </c>
      <c r="C113" s="392" t="s">
        <v>1</v>
      </c>
      <c r="D113" s="392">
        <v>5.78</v>
      </c>
    </row>
    <row r="114" spans="1:4" ht="81">
      <c r="A114" s="342">
        <v>90757</v>
      </c>
      <c r="B114" s="349" t="s">
        <v>114</v>
      </c>
      <c r="C114" s="392" t="s">
        <v>1</v>
      </c>
      <c r="D114" s="392">
        <v>6.18</v>
      </c>
    </row>
    <row r="115" spans="1:4" ht="81">
      <c r="A115" s="342">
        <v>90758</v>
      </c>
      <c r="B115" s="349" t="s">
        <v>115</v>
      </c>
      <c r="C115" s="392" t="s">
        <v>1</v>
      </c>
      <c r="D115" s="392">
        <v>6.58</v>
      </c>
    </row>
    <row r="116" spans="1:4" ht="81">
      <c r="A116" s="342">
        <v>90759</v>
      </c>
      <c r="B116" s="349" t="s">
        <v>116</v>
      </c>
      <c r="C116" s="392" t="s">
        <v>1</v>
      </c>
      <c r="D116" s="392">
        <v>6.98</v>
      </c>
    </row>
    <row r="117" spans="1:4" ht="81">
      <c r="A117" s="342">
        <v>90760</v>
      </c>
      <c r="B117" s="349" t="s">
        <v>117</v>
      </c>
      <c r="C117" s="392" t="s">
        <v>1</v>
      </c>
      <c r="D117" s="392">
        <v>16.87</v>
      </c>
    </row>
    <row r="118" spans="1:4" ht="81">
      <c r="A118" s="342">
        <v>90761</v>
      </c>
      <c r="B118" s="349" t="s">
        <v>118</v>
      </c>
      <c r="C118" s="392" t="s">
        <v>1</v>
      </c>
      <c r="D118" s="392">
        <v>2.97</v>
      </c>
    </row>
    <row r="119" spans="1:4" ht="81">
      <c r="A119" s="342">
        <v>90762</v>
      </c>
      <c r="B119" s="349" t="s">
        <v>119</v>
      </c>
      <c r="C119" s="392" t="s">
        <v>1</v>
      </c>
      <c r="D119" s="392">
        <v>12.66</v>
      </c>
    </row>
    <row r="120" spans="1:4" ht="81">
      <c r="A120" s="342">
        <v>94869</v>
      </c>
      <c r="B120" s="349" t="s">
        <v>120</v>
      </c>
      <c r="C120" s="392" t="s">
        <v>1</v>
      </c>
      <c r="D120" s="392">
        <v>70.92</v>
      </c>
    </row>
    <row r="121" spans="1:4" ht="81">
      <c r="A121" s="342">
        <v>94870</v>
      </c>
      <c r="B121" s="349" t="s">
        <v>121</v>
      </c>
      <c r="C121" s="392" t="s">
        <v>1</v>
      </c>
      <c r="D121" s="392">
        <v>0.59</v>
      </c>
    </row>
    <row r="122" spans="1:4" ht="81">
      <c r="A122" s="342">
        <v>94871</v>
      </c>
      <c r="B122" s="349" t="s">
        <v>122</v>
      </c>
      <c r="C122" s="392" t="s">
        <v>1</v>
      </c>
      <c r="D122" s="392">
        <v>104.86</v>
      </c>
    </row>
    <row r="123" spans="1:4" ht="81">
      <c r="A123" s="342">
        <v>94872</v>
      </c>
      <c r="B123" s="349" t="s">
        <v>123</v>
      </c>
      <c r="C123" s="392" t="s">
        <v>1</v>
      </c>
      <c r="D123" s="392">
        <v>1.03</v>
      </c>
    </row>
    <row r="124" spans="1:4" ht="81">
      <c r="A124" s="342">
        <v>94875</v>
      </c>
      <c r="B124" s="349" t="s">
        <v>124</v>
      </c>
      <c r="C124" s="392" t="s">
        <v>1</v>
      </c>
      <c r="D124" s="392">
        <v>613.04999999999995</v>
      </c>
    </row>
    <row r="125" spans="1:4" ht="81">
      <c r="A125" s="342">
        <v>94876</v>
      </c>
      <c r="B125" s="349" t="s">
        <v>125</v>
      </c>
      <c r="C125" s="392" t="s">
        <v>1</v>
      </c>
      <c r="D125" s="392">
        <v>16.09</v>
      </c>
    </row>
    <row r="126" spans="1:4" ht="81">
      <c r="A126" s="342">
        <v>94878</v>
      </c>
      <c r="B126" s="349" t="s">
        <v>126</v>
      </c>
      <c r="C126" s="392" t="s">
        <v>1</v>
      </c>
      <c r="D126" s="392">
        <v>18.89</v>
      </c>
    </row>
    <row r="127" spans="1:4" ht="81">
      <c r="A127" s="342">
        <v>94879</v>
      </c>
      <c r="B127" s="349" t="s">
        <v>127</v>
      </c>
      <c r="C127" s="392" t="s">
        <v>1</v>
      </c>
      <c r="D127" s="392">
        <v>928.66</v>
      </c>
    </row>
    <row r="128" spans="1:4" ht="81">
      <c r="A128" s="342">
        <v>94880</v>
      </c>
      <c r="B128" s="349" t="s">
        <v>128</v>
      </c>
      <c r="C128" s="392" t="s">
        <v>1</v>
      </c>
      <c r="D128" s="392">
        <v>23.13</v>
      </c>
    </row>
    <row r="129" spans="1:4" ht="81">
      <c r="A129" s="342">
        <v>94881</v>
      </c>
      <c r="B129" s="349" t="s">
        <v>129</v>
      </c>
      <c r="C129" s="392" t="s">
        <v>1</v>
      </c>
      <c r="D129" s="393">
        <v>1322.59</v>
      </c>
    </row>
    <row r="130" spans="1:4" ht="81">
      <c r="A130" s="342">
        <v>94882</v>
      </c>
      <c r="B130" s="349" t="s">
        <v>130</v>
      </c>
      <c r="C130" s="392" t="s">
        <v>1</v>
      </c>
      <c r="D130" s="392">
        <v>27.45</v>
      </c>
    </row>
    <row r="131" spans="1:4" ht="81">
      <c r="A131" s="342">
        <v>94884</v>
      </c>
      <c r="B131" s="349" t="s">
        <v>131</v>
      </c>
      <c r="C131" s="392" t="s">
        <v>1</v>
      </c>
      <c r="D131" s="392">
        <v>36.19</v>
      </c>
    </row>
    <row r="132" spans="1:4" ht="81">
      <c r="A132" s="342">
        <v>94885</v>
      </c>
      <c r="B132" s="349" t="s">
        <v>132</v>
      </c>
      <c r="C132" s="392" t="s">
        <v>1</v>
      </c>
      <c r="D132" s="392">
        <v>71.09</v>
      </c>
    </row>
    <row r="133" spans="1:4" ht="81">
      <c r="A133" s="342">
        <v>94886</v>
      </c>
      <c r="B133" s="349" t="s">
        <v>133</v>
      </c>
      <c r="C133" s="392" t="s">
        <v>1</v>
      </c>
      <c r="D133" s="392">
        <v>0.76</v>
      </c>
    </row>
    <row r="134" spans="1:4" ht="81">
      <c r="A134" s="342">
        <v>94887</v>
      </c>
      <c r="B134" s="349" t="s">
        <v>134</v>
      </c>
      <c r="C134" s="392" t="s">
        <v>1</v>
      </c>
      <c r="D134" s="392">
        <v>105.14</v>
      </c>
    </row>
    <row r="135" spans="1:4" ht="81">
      <c r="A135" s="342">
        <v>94888</v>
      </c>
      <c r="B135" s="349" t="s">
        <v>135</v>
      </c>
      <c r="C135" s="392" t="s">
        <v>1</v>
      </c>
      <c r="D135" s="392">
        <v>1.31</v>
      </c>
    </row>
    <row r="136" spans="1:4" ht="81">
      <c r="A136" s="342">
        <v>94891</v>
      </c>
      <c r="B136" s="349" t="s">
        <v>136</v>
      </c>
      <c r="C136" s="392" t="s">
        <v>1</v>
      </c>
      <c r="D136" s="392">
        <v>615.65</v>
      </c>
    </row>
    <row r="137" spans="1:4" ht="81">
      <c r="A137" s="342">
        <v>94892</v>
      </c>
      <c r="B137" s="349" t="s">
        <v>137</v>
      </c>
      <c r="C137" s="392" t="s">
        <v>1</v>
      </c>
      <c r="D137" s="392">
        <v>18.690000000000001</v>
      </c>
    </row>
    <row r="138" spans="1:4" ht="81">
      <c r="A138" s="342">
        <v>94894</v>
      </c>
      <c r="B138" s="349" t="s">
        <v>138</v>
      </c>
      <c r="C138" s="392" t="s">
        <v>1</v>
      </c>
      <c r="D138" s="392">
        <v>21.71</v>
      </c>
    </row>
    <row r="139" spans="1:4" ht="81">
      <c r="A139" s="342">
        <v>94895</v>
      </c>
      <c r="B139" s="349" t="s">
        <v>139</v>
      </c>
      <c r="C139" s="392" t="s">
        <v>1</v>
      </c>
      <c r="D139" s="392">
        <v>931.77</v>
      </c>
    </row>
    <row r="140" spans="1:4" ht="81">
      <c r="A140" s="342">
        <v>94896</v>
      </c>
      <c r="B140" s="349" t="s">
        <v>140</v>
      </c>
      <c r="C140" s="392" t="s">
        <v>1</v>
      </c>
      <c r="D140" s="392">
        <v>26.24</v>
      </c>
    </row>
    <row r="141" spans="1:4" ht="81">
      <c r="A141" s="342">
        <v>94897</v>
      </c>
      <c r="B141" s="349" t="s">
        <v>141</v>
      </c>
      <c r="C141" s="392" t="s">
        <v>1</v>
      </c>
      <c r="D141" s="393">
        <v>1325.9</v>
      </c>
    </row>
    <row r="142" spans="1:4" ht="81">
      <c r="A142" s="342">
        <v>94898</v>
      </c>
      <c r="B142" s="349" t="s">
        <v>142</v>
      </c>
      <c r="C142" s="392" t="s">
        <v>1</v>
      </c>
      <c r="D142" s="392">
        <v>30.76</v>
      </c>
    </row>
    <row r="143" spans="1:4" ht="81">
      <c r="A143" s="342">
        <v>94900</v>
      </c>
      <c r="B143" s="349" t="s">
        <v>143</v>
      </c>
      <c r="C143" s="392" t="s">
        <v>1</v>
      </c>
      <c r="D143" s="392">
        <v>39.81</v>
      </c>
    </row>
    <row r="144" spans="1:4" ht="67.5">
      <c r="A144" s="342">
        <v>97121</v>
      </c>
      <c r="B144" s="349" t="s">
        <v>144</v>
      </c>
      <c r="C144" s="392" t="s">
        <v>1</v>
      </c>
      <c r="D144" s="392">
        <v>1.33</v>
      </c>
    </row>
    <row r="145" spans="1:4" ht="67.5">
      <c r="A145" s="342">
        <v>97122</v>
      </c>
      <c r="B145" s="349" t="s">
        <v>145</v>
      </c>
      <c r="C145" s="392" t="s">
        <v>1</v>
      </c>
      <c r="D145" s="392">
        <v>1.86</v>
      </c>
    </row>
    <row r="146" spans="1:4" ht="67.5">
      <c r="A146" s="342">
        <v>97123</v>
      </c>
      <c r="B146" s="349" t="s">
        <v>146</v>
      </c>
      <c r="C146" s="392" t="s">
        <v>1</v>
      </c>
      <c r="D146" s="392">
        <v>2.36</v>
      </c>
    </row>
    <row r="147" spans="1:4" ht="67.5">
      <c r="A147" s="342">
        <v>97124</v>
      </c>
      <c r="B147" s="349" t="s">
        <v>147</v>
      </c>
      <c r="C147" s="392" t="s">
        <v>1</v>
      </c>
      <c r="D147" s="392">
        <v>0.57999999999999996</v>
      </c>
    </row>
    <row r="148" spans="1:4" ht="67.5">
      <c r="A148" s="342">
        <v>97125</v>
      </c>
      <c r="B148" s="349" t="s">
        <v>148</v>
      </c>
      <c r="C148" s="392" t="s">
        <v>1</v>
      </c>
      <c r="D148" s="392">
        <v>0.84</v>
      </c>
    </row>
    <row r="149" spans="1:4" ht="67.5">
      <c r="A149" s="342">
        <v>97126</v>
      </c>
      <c r="B149" s="349" t="s">
        <v>149</v>
      </c>
      <c r="C149" s="392" t="s">
        <v>1</v>
      </c>
      <c r="D149" s="392">
        <v>1.07</v>
      </c>
    </row>
    <row r="150" spans="1:4" ht="67.5">
      <c r="A150" s="342">
        <v>92833</v>
      </c>
      <c r="B150" s="349" t="s">
        <v>150</v>
      </c>
      <c r="C150" s="392" t="s">
        <v>1</v>
      </c>
      <c r="D150" s="392">
        <v>122.11</v>
      </c>
    </row>
    <row r="151" spans="1:4" ht="81">
      <c r="A151" s="342">
        <v>92834</v>
      </c>
      <c r="B151" s="349" t="s">
        <v>151</v>
      </c>
      <c r="C151" s="392" t="s">
        <v>1</v>
      </c>
      <c r="D151" s="392">
        <v>5.69</v>
      </c>
    </row>
    <row r="152" spans="1:4" ht="67.5">
      <c r="A152" s="342">
        <v>92835</v>
      </c>
      <c r="B152" s="349" t="s">
        <v>152</v>
      </c>
      <c r="C152" s="392" t="s">
        <v>1</v>
      </c>
      <c r="D152" s="392">
        <v>162.06</v>
      </c>
    </row>
    <row r="153" spans="1:4" ht="81">
      <c r="A153" s="342">
        <v>92836</v>
      </c>
      <c r="B153" s="349" t="s">
        <v>153</v>
      </c>
      <c r="C153" s="392" t="s">
        <v>1</v>
      </c>
      <c r="D153" s="392">
        <v>7.27</v>
      </c>
    </row>
    <row r="154" spans="1:4" ht="67.5">
      <c r="A154" s="342">
        <v>92837</v>
      </c>
      <c r="B154" s="349" t="s">
        <v>154</v>
      </c>
      <c r="C154" s="392" t="s">
        <v>1</v>
      </c>
      <c r="D154" s="392">
        <v>204.24</v>
      </c>
    </row>
    <row r="155" spans="1:4" ht="81">
      <c r="A155" s="342">
        <v>92838</v>
      </c>
      <c r="B155" s="349" t="s">
        <v>155</v>
      </c>
      <c r="C155" s="392" t="s">
        <v>1</v>
      </c>
      <c r="D155" s="392">
        <v>8.73</v>
      </c>
    </row>
    <row r="156" spans="1:4" ht="67.5">
      <c r="A156" s="342">
        <v>92839</v>
      </c>
      <c r="B156" s="349" t="s">
        <v>156</v>
      </c>
      <c r="C156" s="392" t="s">
        <v>1</v>
      </c>
      <c r="D156" s="392">
        <v>269.52999999999997</v>
      </c>
    </row>
    <row r="157" spans="1:4" ht="81">
      <c r="A157" s="342">
        <v>92840</v>
      </c>
      <c r="B157" s="349" t="s">
        <v>157</v>
      </c>
      <c r="C157" s="392" t="s">
        <v>1</v>
      </c>
      <c r="D157" s="392">
        <v>10.35</v>
      </c>
    </row>
    <row r="158" spans="1:4" ht="67.5">
      <c r="A158" s="342">
        <v>92841</v>
      </c>
      <c r="B158" s="349" t="s">
        <v>158</v>
      </c>
      <c r="C158" s="392" t="s">
        <v>1</v>
      </c>
      <c r="D158" s="392">
        <v>306.63</v>
      </c>
    </row>
    <row r="159" spans="1:4" ht="81">
      <c r="A159" s="342">
        <v>92842</v>
      </c>
      <c r="B159" s="349" t="s">
        <v>159</v>
      </c>
      <c r="C159" s="392" t="s">
        <v>1</v>
      </c>
      <c r="D159" s="392">
        <v>11.8</v>
      </c>
    </row>
    <row r="160" spans="1:4" ht="81">
      <c r="A160" s="342">
        <v>92844</v>
      </c>
      <c r="B160" s="349" t="s">
        <v>160</v>
      </c>
      <c r="C160" s="392" t="s">
        <v>1</v>
      </c>
      <c r="D160" s="392">
        <v>13.43</v>
      </c>
    </row>
    <row r="161" spans="1:4" ht="81">
      <c r="A161" s="342">
        <v>92846</v>
      </c>
      <c r="B161" s="349" t="s">
        <v>161</v>
      </c>
      <c r="C161" s="392" t="s">
        <v>1</v>
      </c>
      <c r="D161" s="392">
        <v>14.88</v>
      </c>
    </row>
    <row r="162" spans="1:4" ht="67.5">
      <c r="A162" s="342">
        <v>92847</v>
      </c>
      <c r="B162" s="349" t="s">
        <v>162</v>
      </c>
      <c r="C162" s="392" t="s">
        <v>1</v>
      </c>
      <c r="D162" s="392">
        <v>541.44000000000005</v>
      </c>
    </row>
    <row r="163" spans="1:4" ht="81">
      <c r="A163" s="342">
        <v>92848</v>
      </c>
      <c r="B163" s="349" t="s">
        <v>163</v>
      </c>
      <c r="C163" s="392" t="s">
        <v>1</v>
      </c>
      <c r="D163" s="392">
        <v>16.510000000000002</v>
      </c>
    </row>
    <row r="164" spans="1:4" ht="67.5">
      <c r="A164" s="342">
        <v>92849</v>
      </c>
      <c r="B164" s="349" t="s">
        <v>164</v>
      </c>
      <c r="C164" s="392" t="s">
        <v>1</v>
      </c>
      <c r="D164" s="392">
        <v>127.13</v>
      </c>
    </row>
    <row r="165" spans="1:4" ht="81">
      <c r="A165" s="342">
        <v>92850</v>
      </c>
      <c r="B165" s="349" t="s">
        <v>165</v>
      </c>
      <c r="C165" s="392" t="s">
        <v>1</v>
      </c>
      <c r="D165" s="392">
        <v>10.78</v>
      </c>
    </row>
    <row r="166" spans="1:4" ht="67.5">
      <c r="A166" s="342">
        <v>92851</v>
      </c>
      <c r="B166" s="349" t="s">
        <v>166</v>
      </c>
      <c r="C166" s="392" t="s">
        <v>1</v>
      </c>
      <c r="D166" s="392">
        <v>168.3</v>
      </c>
    </row>
    <row r="167" spans="1:4" ht="81">
      <c r="A167" s="342">
        <v>92852</v>
      </c>
      <c r="B167" s="349" t="s">
        <v>167</v>
      </c>
      <c r="C167" s="392" t="s">
        <v>1</v>
      </c>
      <c r="D167" s="392">
        <v>13.6</v>
      </c>
    </row>
    <row r="168" spans="1:4" ht="67.5">
      <c r="A168" s="342">
        <v>92853</v>
      </c>
      <c r="B168" s="349" t="s">
        <v>168</v>
      </c>
      <c r="C168" s="392" t="s">
        <v>1</v>
      </c>
      <c r="D168" s="392">
        <v>211.97</v>
      </c>
    </row>
    <row r="169" spans="1:4" ht="81">
      <c r="A169" s="342">
        <v>92854</v>
      </c>
      <c r="B169" s="349" t="s">
        <v>169</v>
      </c>
      <c r="C169" s="392" t="s">
        <v>1</v>
      </c>
      <c r="D169" s="392">
        <v>16.559999999999999</v>
      </c>
    </row>
    <row r="170" spans="1:4" ht="67.5">
      <c r="A170" s="342">
        <v>92855</v>
      </c>
      <c r="B170" s="349" t="s">
        <v>170</v>
      </c>
      <c r="C170" s="392" t="s">
        <v>1</v>
      </c>
      <c r="D170" s="392">
        <v>278.60000000000002</v>
      </c>
    </row>
    <row r="171" spans="1:4" ht="81">
      <c r="A171" s="342">
        <v>92856</v>
      </c>
      <c r="B171" s="349" t="s">
        <v>171</v>
      </c>
      <c r="C171" s="392" t="s">
        <v>1</v>
      </c>
      <c r="D171" s="392">
        <v>19.54</v>
      </c>
    </row>
    <row r="172" spans="1:4" ht="67.5">
      <c r="A172" s="342">
        <v>92857</v>
      </c>
      <c r="B172" s="349" t="s">
        <v>172</v>
      </c>
      <c r="C172" s="392" t="s">
        <v>1</v>
      </c>
      <c r="D172" s="392">
        <v>317.02999999999997</v>
      </c>
    </row>
    <row r="173" spans="1:4" ht="81">
      <c r="A173" s="342">
        <v>92858</v>
      </c>
      <c r="B173" s="349" t="s">
        <v>173</v>
      </c>
      <c r="C173" s="392" t="s">
        <v>1</v>
      </c>
      <c r="D173" s="392">
        <v>22.35</v>
      </c>
    </row>
    <row r="174" spans="1:4" ht="81">
      <c r="A174" s="342">
        <v>92860</v>
      </c>
      <c r="B174" s="349" t="s">
        <v>174</v>
      </c>
      <c r="C174" s="392" t="s">
        <v>1</v>
      </c>
      <c r="D174" s="392">
        <v>25.37</v>
      </c>
    </row>
    <row r="175" spans="1:4" ht="81">
      <c r="A175" s="342">
        <v>92862</v>
      </c>
      <c r="B175" s="349" t="s">
        <v>175</v>
      </c>
      <c r="C175" s="392" t="s">
        <v>1</v>
      </c>
      <c r="D175" s="392">
        <v>28.33</v>
      </c>
    </row>
    <row r="176" spans="1:4" ht="67.5">
      <c r="A176" s="342">
        <v>92863</v>
      </c>
      <c r="B176" s="349" t="s">
        <v>176</v>
      </c>
      <c r="C176" s="392" t="s">
        <v>1</v>
      </c>
      <c r="D176" s="392">
        <v>556.02</v>
      </c>
    </row>
    <row r="177" spans="1:4" ht="81">
      <c r="A177" s="342">
        <v>92864</v>
      </c>
      <c r="B177" s="349" t="s">
        <v>177</v>
      </c>
      <c r="C177" s="392" t="s">
        <v>1</v>
      </c>
      <c r="D177" s="392">
        <v>31.29</v>
      </c>
    </row>
    <row r="178" spans="1:4" ht="67.5">
      <c r="A178" s="342">
        <v>92210</v>
      </c>
      <c r="B178" s="349" t="s">
        <v>178</v>
      </c>
      <c r="C178" s="392" t="s">
        <v>1</v>
      </c>
      <c r="D178" s="392">
        <v>103.68</v>
      </c>
    </row>
    <row r="179" spans="1:4" ht="67.5">
      <c r="A179" s="342">
        <v>92211</v>
      </c>
      <c r="B179" s="349" t="s">
        <v>179</v>
      </c>
      <c r="C179" s="392" t="s">
        <v>1</v>
      </c>
      <c r="D179" s="392">
        <v>133.52000000000001</v>
      </c>
    </row>
    <row r="180" spans="1:4" ht="67.5">
      <c r="A180" s="342">
        <v>92212</v>
      </c>
      <c r="B180" s="349" t="s">
        <v>180</v>
      </c>
      <c r="C180" s="392" t="s">
        <v>1</v>
      </c>
      <c r="D180" s="392">
        <v>171.35</v>
      </c>
    </row>
    <row r="181" spans="1:4" ht="67.5">
      <c r="A181" s="342">
        <v>92213</v>
      </c>
      <c r="B181" s="349" t="s">
        <v>181</v>
      </c>
      <c r="C181" s="392" t="s">
        <v>1</v>
      </c>
      <c r="D181" s="392">
        <v>228.79</v>
      </c>
    </row>
    <row r="182" spans="1:4" ht="67.5">
      <c r="A182" s="342">
        <v>92214</v>
      </c>
      <c r="B182" s="349" t="s">
        <v>182</v>
      </c>
      <c r="C182" s="392" t="s">
        <v>1</v>
      </c>
      <c r="D182" s="392">
        <v>260.91000000000003</v>
      </c>
    </row>
    <row r="183" spans="1:4" ht="67.5">
      <c r="A183" s="342">
        <v>92215</v>
      </c>
      <c r="B183" s="349" t="s">
        <v>183</v>
      </c>
      <c r="C183" s="392" t="s">
        <v>1</v>
      </c>
      <c r="D183" s="392">
        <v>316.33999999999997</v>
      </c>
    </row>
    <row r="184" spans="1:4" ht="67.5">
      <c r="A184" s="342">
        <v>92216</v>
      </c>
      <c r="B184" s="349" t="s">
        <v>184</v>
      </c>
      <c r="C184" s="392" t="s">
        <v>1</v>
      </c>
      <c r="D184" s="392">
        <v>354.19</v>
      </c>
    </row>
    <row r="185" spans="1:4" ht="67.5">
      <c r="A185" s="342">
        <v>92219</v>
      </c>
      <c r="B185" s="349" t="s">
        <v>185</v>
      </c>
      <c r="C185" s="392" t="s">
        <v>1</v>
      </c>
      <c r="D185" s="392">
        <v>110.03</v>
      </c>
    </row>
    <row r="186" spans="1:4" ht="67.5">
      <c r="A186" s="342">
        <v>92220</v>
      </c>
      <c r="B186" s="349" t="s">
        <v>186</v>
      </c>
      <c r="C186" s="392" t="s">
        <v>1</v>
      </c>
      <c r="D186" s="392">
        <v>141.36000000000001</v>
      </c>
    </row>
    <row r="187" spans="1:4" ht="67.5">
      <c r="A187" s="342">
        <v>92221</v>
      </c>
      <c r="B187" s="349" t="s">
        <v>187</v>
      </c>
      <c r="C187" s="392" t="s">
        <v>1</v>
      </c>
      <c r="D187" s="392">
        <v>180.54</v>
      </c>
    </row>
    <row r="188" spans="1:4" ht="67.5">
      <c r="A188" s="342">
        <v>92222</v>
      </c>
      <c r="B188" s="349" t="s">
        <v>188</v>
      </c>
      <c r="C188" s="392" t="s">
        <v>1</v>
      </c>
      <c r="D188" s="392">
        <v>239.48</v>
      </c>
    </row>
    <row r="189" spans="1:4" ht="67.5">
      <c r="A189" s="342">
        <v>92223</v>
      </c>
      <c r="B189" s="349" t="s">
        <v>189</v>
      </c>
      <c r="C189" s="392" t="s">
        <v>1</v>
      </c>
      <c r="D189" s="392">
        <v>272.87</v>
      </c>
    </row>
    <row r="190" spans="1:4" ht="67.5">
      <c r="A190" s="342">
        <v>92224</v>
      </c>
      <c r="B190" s="349" t="s">
        <v>190</v>
      </c>
      <c r="C190" s="392" t="s">
        <v>1</v>
      </c>
      <c r="D190" s="392">
        <v>329.6</v>
      </c>
    </row>
    <row r="191" spans="1:4" ht="67.5">
      <c r="A191" s="342">
        <v>92226</v>
      </c>
      <c r="B191" s="349" t="s">
        <v>191</v>
      </c>
      <c r="C191" s="392" t="s">
        <v>1</v>
      </c>
      <c r="D191" s="392">
        <v>369.04</v>
      </c>
    </row>
    <row r="192" spans="1:4" ht="81">
      <c r="A192" s="342">
        <v>92808</v>
      </c>
      <c r="B192" s="349" t="s">
        <v>192</v>
      </c>
      <c r="C192" s="392" t="s">
        <v>1</v>
      </c>
      <c r="D192" s="392">
        <v>25.67</v>
      </c>
    </row>
    <row r="193" spans="1:4" ht="81">
      <c r="A193" s="342">
        <v>92809</v>
      </c>
      <c r="B193" s="349" t="s">
        <v>193</v>
      </c>
      <c r="C193" s="392" t="s">
        <v>1</v>
      </c>
      <c r="D193" s="392">
        <v>32.93</v>
      </c>
    </row>
    <row r="194" spans="1:4" ht="81">
      <c r="A194" s="342">
        <v>92810</v>
      </c>
      <c r="B194" s="349" t="s">
        <v>194</v>
      </c>
      <c r="C194" s="392" t="s">
        <v>1</v>
      </c>
      <c r="D194" s="392">
        <v>40.090000000000003</v>
      </c>
    </row>
    <row r="195" spans="1:4" ht="81">
      <c r="A195" s="342">
        <v>92811</v>
      </c>
      <c r="B195" s="349" t="s">
        <v>195</v>
      </c>
      <c r="C195" s="392" t="s">
        <v>1</v>
      </c>
      <c r="D195" s="392">
        <v>47.75</v>
      </c>
    </row>
    <row r="196" spans="1:4" ht="81">
      <c r="A196" s="342">
        <v>92812</v>
      </c>
      <c r="B196" s="349" t="s">
        <v>196</v>
      </c>
      <c r="C196" s="392" t="s">
        <v>1</v>
      </c>
      <c r="D196" s="392">
        <v>55.3</v>
      </c>
    </row>
    <row r="197" spans="1:4" ht="81">
      <c r="A197" s="342">
        <v>92813</v>
      </c>
      <c r="B197" s="349" t="s">
        <v>197</v>
      </c>
      <c r="C197" s="392" t="s">
        <v>1</v>
      </c>
      <c r="D197" s="392">
        <v>64.180000000000007</v>
      </c>
    </row>
    <row r="198" spans="1:4" ht="81">
      <c r="A198" s="342">
        <v>92814</v>
      </c>
      <c r="B198" s="349" t="s">
        <v>198</v>
      </c>
      <c r="C198" s="392" t="s">
        <v>1</v>
      </c>
      <c r="D198" s="392">
        <v>73.459999999999994</v>
      </c>
    </row>
    <row r="199" spans="1:4" ht="81">
      <c r="A199" s="342">
        <v>92815</v>
      </c>
      <c r="B199" s="349" t="s">
        <v>199</v>
      </c>
      <c r="C199" s="392" t="s">
        <v>1</v>
      </c>
      <c r="D199" s="392">
        <v>84.15</v>
      </c>
    </row>
    <row r="200" spans="1:4" ht="67.5">
      <c r="A200" s="342">
        <v>92816</v>
      </c>
      <c r="B200" s="349" t="s">
        <v>200</v>
      </c>
      <c r="C200" s="392" t="s">
        <v>1</v>
      </c>
      <c r="D200" s="392">
        <v>488</v>
      </c>
    </row>
    <row r="201" spans="1:4" ht="81">
      <c r="A201" s="342">
        <v>92817</v>
      </c>
      <c r="B201" s="349" t="s">
        <v>201</v>
      </c>
      <c r="C201" s="392" t="s">
        <v>1</v>
      </c>
      <c r="D201" s="392">
        <v>105.31</v>
      </c>
    </row>
    <row r="202" spans="1:4" ht="67.5">
      <c r="A202" s="342">
        <v>92818</v>
      </c>
      <c r="B202" s="349" t="s">
        <v>202</v>
      </c>
      <c r="C202" s="392" t="s">
        <v>1</v>
      </c>
      <c r="D202" s="392">
        <v>710.99</v>
      </c>
    </row>
    <row r="203" spans="1:4" ht="81">
      <c r="A203" s="342">
        <v>92819</v>
      </c>
      <c r="B203" s="349" t="s">
        <v>203</v>
      </c>
      <c r="C203" s="392" t="s">
        <v>1</v>
      </c>
      <c r="D203" s="392">
        <v>141.76</v>
      </c>
    </row>
    <row r="204" spans="1:4" ht="81">
      <c r="A204" s="342">
        <v>92820</v>
      </c>
      <c r="B204" s="349" t="s">
        <v>204</v>
      </c>
      <c r="C204" s="392" t="s">
        <v>1</v>
      </c>
      <c r="D204" s="392">
        <v>30.64</v>
      </c>
    </row>
    <row r="205" spans="1:4" ht="81">
      <c r="A205" s="342">
        <v>92821</v>
      </c>
      <c r="B205" s="349" t="s">
        <v>205</v>
      </c>
      <c r="C205" s="392" t="s">
        <v>1</v>
      </c>
      <c r="D205" s="392">
        <v>39.28</v>
      </c>
    </row>
    <row r="206" spans="1:4" ht="81">
      <c r="A206" s="342">
        <v>92822</v>
      </c>
      <c r="B206" s="349" t="s">
        <v>206</v>
      </c>
      <c r="C206" s="392" t="s">
        <v>1</v>
      </c>
      <c r="D206" s="392">
        <v>47.93</v>
      </c>
    </row>
    <row r="207" spans="1:4" ht="81">
      <c r="A207" s="342">
        <v>92824</v>
      </c>
      <c r="B207" s="349" t="s">
        <v>207</v>
      </c>
      <c r="C207" s="392" t="s">
        <v>1</v>
      </c>
      <c r="D207" s="392">
        <v>56.94</v>
      </c>
    </row>
    <row r="208" spans="1:4" ht="81">
      <c r="A208" s="342">
        <v>92825</v>
      </c>
      <c r="B208" s="349" t="s">
        <v>208</v>
      </c>
      <c r="C208" s="392" t="s">
        <v>1</v>
      </c>
      <c r="D208" s="392">
        <v>65.989999999999995</v>
      </c>
    </row>
    <row r="209" spans="1:4" ht="81">
      <c r="A209" s="342">
        <v>92826</v>
      </c>
      <c r="B209" s="349" t="s">
        <v>209</v>
      </c>
      <c r="C209" s="392" t="s">
        <v>1</v>
      </c>
      <c r="D209" s="392">
        <v>76.14</v>
      </c>
    </row>
    <row r="210" spans="1:4" ht="81">
      <c r="A210" s="342">
        <v>92827</v>
      </c>
      <c r="B210" s="349" t="s">
        <v>210</v>
      </c>
      <c r="C210" s="392" t="s">
        <v>1</v>
      </c>
      <c r="D210" s="392">
        <v>86.72</v>
      </c>
    </row>
    <row r="211" spans="1:4" ht="81">
      <c r="A211" s="342">
        <v>92828</v>
      </c>
      <c r="B211" s="349" t="s">
        <v>211</v>
      </c>
      <c r="C211" s="392" t="s">
        <v>1</v>
      </c>
      <c r="D211" s="392">
        <v>99</v>
      </c>
    </row>
    <row r="212" spans="1:4" ht="67.5">
      <c r="A212" s="342">
        <v>92829</v>
      </c>
      <c r="B212" s="349" t="s">
        <v>212</v>
      </c>
      <c r="C212" s="392" t="s">
        <v>1</v>
      </c>
      <c r="D212" s="392">
        <v>505.51</v>
      </c>
    </row>
    <row r="213" spans="1:4" ht="81">
      <c r="A213" s="342">
        <v>92830</v>
      </c>
      <c r="B213" s="349" t="s">
        <v>213</v>
      </c>
      <c r="C213" s="392" t="s">
        <v>1</v>
      </c>
      <c r="D213" s="392">
        <v>122.82</v>
      </c>
    </row>
    <row r="214" spans="1:4" ht="67.5">
      <c r="A214" s="342">
        <v>92831</v>
      </c>
      <c r="B214" s="349" t="s">
        <v>214</v>
      </c>
      <c r="C214" s="392" t="s">
        <v>1</v>
      </c>
      <c r="D214" s="392">
        <v>732.48</v>
      </c>
    </row>
    <row r="215" spans="1:4" ht="81">
      <c r="A215" s="342">
        <v>92832</v>
      </c>
      <c r="B215" s="349" t="s">
        <v>215</v>
      </c>
      <c r="C215" s="392" t="s">
        <v>1</v>
      </c>
      <c r="D215" s="392">
        <v>163.25</v>
      </c>
    </row>
    <row r="216" spans="1:4" ht="67.5">
      <c r="A216" s="342">
        <v>95565</v>
      </c>
      <c r="B216" s="349" t="s">
        <v>216</v>
      </c>
      <c r="C216" s="392" t="s">
        <v>1</v>
      </c>
      <c r="D216" s="392">
        <v>92.27</v>
      </c>
    </row>
    <row r="217" spans="1:4" ht="67.5">
      <c r="A217" s="342">
        <v>95566</v>
      </c>
      <c r="B217" s="349" t="s">
        <v>217</v>
      </c>
      <c r="C217" s="392" t="s">
        <v>1</v>
      </c>
      <c r="D217" s="392">
        <v>97.17</v>
      </c>
    </row>
    <row r="218" spans="1:4" ht="81">
      <c r="A218" s="342">
        <v>95567</v>
      </c>
      <c r="B218" s="349" t="s">
        <v>218</v>
      </c>
      <c r="C218" s="392" t="s">
        <v>1</v>
      </c>
      <c r="D218" s="392">
        <v>55.63</v>
      </c>
    </row>
    <row r="219" spans="1:4" ht="81">
      <c r="A219" s="342">
        <v>95568</v>
      </c>
      <c r="B219" s="349" t="s">
        <v>219</v>
      </c>
      <c r="C219" s="392" t="s">
        <v>1</v>
      </c>
      <c r="D219" s="392">
        <v>72.55</v>
      </c>
    </row>
    <row r="220" spans="1:4" ht="81">
      <c r="A220" s="342">
        <v>95569</v>
      </c>
      <c r="B220" s="349" t="s">
        <v>220</v>
      </c>
      <c r="C220" s="392" t="s">
        <v>1</v>
      </c>
      <c r="D220" s="392">
        <v>97.61</v>
      </c>
    </row>
    <row r="221" spans="1:4" ht="67.5">
      <c r="A221" s="342">
        <v>95570</v>
      </c>
      <c r="B221" s="349" t="s">
        <v>221</v>
      </c>
      <c r="C221" s="392" t="s">
        <v>1</v>
      </c>
      <c r="D221" s="392">
        <v>60.53</v>
      </c>
    </row>
    <row r="222" spans="1:4" ht="67.5">
      <c r="A222" s="342">
        <v>95571</v>
      </c>
      <c r="B222" s="349" t="s">
        <v>222</v>
      </c>
      <c r="C222" s="392" t="s">
        <v>1</v>
      </c>
      <c r="D222" s="392">
        <v>78.81</v>
      </c>
    </row>
    <row r="223" spans="1:4" ht="67.5">
      <c r="A223" s="342">
        <v>95572</v>
      </c>
      <c r="B223" s="349" t="s">
        <v>223</v>
      </c>
      <c r="C223" s="392" t="s">
        <v>1</v>
      </c>
      <c r="D223" s="392">
        <v>105.34</v>
      </c>
    </row>
    <row r="224" spans="1:4" ht="27">
      <c r="A224" s="342">
        <v>73606</v>
      </c>
      <c r="B224" s="349" t="s">
        <v>224</v>
      </c>
      <c r="C224" s="392" t="s">
        <v>81</v>
      </c>
      <c r="D224" s="392">
        <v>108.49</v>
      </c>
    </row>
    <row r="225" spans="1:4" ht="27">
      <c r="A225" s="342">
        <v>73607</v>
      </c>
      <c r="B225" s="349" t="s">
        <v>225</v>
      </c>
      <c r="C225" s="392" t="s">
        <v>81</v>
      </c>
      <c r="D225" s="392">
        <v>72.33</v>
      </c>
    </row>
    <row r="226" spans="1:4" ht="40.5">
      <c r="A226" s="342">
        <v>83623</v>
      </c>
      <c r="B226" s="349" t="s">
        <v>226</v>
      </c>
      <c r="C226" s="392" t="s">
        <v>1</v>
      </c>
      <c r="D226" s="392">
        <v>231.56</v>
      </c>
    </row>
    <row r="227" spans="1:4" ht="40.5">
      <c r="A227" s="342">
        <v>83624</v>
      </c>
      <c r="B227" s="349" t="s">
        <v>227</v>
      </c>
      <c r="C227" s="392" t="s">
        <v>1</v>
      </c>
      <c r="D227" s="392">
        <v>163.03</v>
      </c>
    </row>
    <row r="228" spans="1:4" ht="40.5">
      <c r="A228" s="342">
        <v>83626</v>
      </c>
      <c r="B228" s="349" t="s">
        <v>228</v>
      </c>
      <c r="C228" s="392" t="s">
        <v>1</v>
      </c>
      <c r="D228" s="392">
        <v>128.77000000000001</v>
      </c>
    </row>
    <row r="229" spans="1:4" ht="81">
      <c r="A229" s="342">
        <v>83627</v>
      </c>
      <c r="B229" s="349" t="s">
        <v>229</v>
      </c>
      <c r="C229" s="392" t="s">
        <v>81</v>
      </c>
      <c r="D229" s="392">
        <v>438.89</v>
      </c>
    </row>
    <row r="230" spans="1:4" ht="67.5">
      <c r="A230" s="342">
        <v>83724</v>
      </c>
      <c r="B230" s="349" t="s">
        <v>230</v>
      </c>
      <c r="C230" s="392" t="s">
        <v>231</v>
      </c>
      <c r="D230" s="392">
        <v>1.27</v>
      </c>
    </row>
    <row r="231" spans="1:4" ht="67.5">
      <c r="A231" s="342">
        <v>83725</v>
      </c>
      <c r="B231" s="349" t="s">
        <v>232</v>
      </c>
      <c r="C231" s="392" t="s">
        <v>231</v>
      </c>
      <c r="D231" s="392">
        <v>0.86</v>
      </c>
    </row>
    <row r="232" spans="1:4" ht="67.5">
      <c r="A232" s="342">
        <v>83726</v>
      </c>
      <c r="B232" s="349" t="s">
        <v>233</v>
      </c>
      <c r="C232" s="392" t="s">
        <v>231</v>
      </c>
      <c r="D232" s="392">
        <v>0.62</v>
      </c>
    </row>
    <row r="233" spans="1:4" ht="81">
      <c r="A233" s="342">
        <v>97127</v>
      </c>
      <c r="B233" s="349" t="s">
        <v>234</v>
      </c>
      <c r="C233" s="392" t="s">
        <v>1</v>
      </c>
      <c r="D233" s="392">
        <v>3.39</v>
      </c>
    </row>
    <row r="234" spans="1:4" ht="81">
      <c r="A234" s="342">
        <v>97128</v>
      </c>
      <c r="B234" s="349" t="s">
        <v>235</v>
      </c>
      <c r="C234" s="392" t="s">
        <v>1</v>
      </c>
      <c r="D234" s="392">
        <v>6.63</v>
      </c>
    </row>
    <row r="235" spans="1:4" ht="81">
      <c r="A235" s="342">
        <v>97129</v>
      </c>
      <c r="B235" s="349" t="s">
        <v>236</v>
      </c>
      <c r="C235" s="392" t="s">
        <v>1</v>
      </c>
      <c r="D235" s="392">
        <v>8.16</v>
      </c>
    </row>
    <row r="236" spans="1:4" ht="81">
      <c r="A236" s="342">
        <v>97130</v>
      </c>
      <c r="B236" s="349" t="s">
        <v>237</v>
      </c>
      <c r="C236" s="392" t="s">
        <v>1</v>
      </c>
      <c r="D236" s="392">
        <v>9.68</v>
      </c>
    </row>
    <row r="237" spans="1:4" ht="81">
      <c r="A237" s="342">
        <v>97131</v>
      </c>
      <c r="B237" s="349" t="s">
        <v>238</v>
      </c>
      <c r="C237" s="392" t="s">
        <v>1</v>
      </c>
      <c r="D237" s="392">
        <v>11.2</v>
      </c>
    </row>
    <row r="238" spans="1:4" ht="81">
      <c r="A238" s="342">
        <v>97132</v>
      </c>
      <c r="B238" s="349" t="s">
        <v>239</v>
      </c>
      <c r="C238" s="392" t="s">
        <v>1</v>
      </c>
      <c r="D238" s="392">
        <v>12.73</v>
      </c>
    </row>
    <row r="239" spans="1:4" ht="81">
      <c r="A239" s="342">
        <v>97133</v>
      </c>
      <c r="B239" s="349" t="s">
        <v>240</v>
      </c>
      <c r="C239" s="392" t="s">
        <v>1</v>
      </c>
      <c r="D239" s="392">
        <v>15.78</v>
      </c>
    </row>
    <row r="240" spans="1:4" ht="81">
      <c r="A240" s="342">
        <v>97134</v>
      </c>
      <c r="B240" s="349" t="s">
        <v>241</v>
      </c>
      <c r="C240" s="392" t="s">
        <v>1</v>
      </c>
      <c r="D240" s="392">
        <v>1.55</v>
      </c>
    </row>
    <row r="241" spans="1:4" ht="81">
      <c r="A241" s="342">
        <v>97135</v>
      </c>
      <c r="B241" s="349" t="s">
        <v>242</v>
      </c>
      <c r="C241" s="392" t="s">
        <v>1</v>
      </c>
      <c r="D241" s="392">
        <v>3.41</v>
      </c>
    </row>
    <row r="242" spans="1:4" ht="81">
      <c r="A242" s="342">
        <v>97136</v>
      </c>
      <c r="B242" s="349" t="s">
        <v>243</v>
      </c>
      <c r="C242" s="392" t="s">
        <v>1</v>
      </c>
      <c r="D242" s="392">
        <v>4.1900000000000004</v>
      </c>
    </row>
    <row r="243" spans="1:4" ht="81">
      <c r="A243" s="342">
        <v>97137</v>
      </c>
      <c r="B243" s="349" t="s">
        <v>244</v>
      </c>
      <c r="C243" s="392" t="s">
        <v>1</v>
      </c>
      <c r="D243" s="392">
        <v>4.9800000000000004</v>
      </c>
    </row>
    <row r="244" spans="1:4" ht="81">
      <c r="A244" s="342">
        <v>97138</v>
      </c>
      <c r="B244" s="349" t="s">
        <v>245</v>
      </c>
      <c r="C244" s="392" t="s">
        <v>1</v>
      </c>
      <c r="D244" s="392">
        <v>5.76</v>
      </c>
    </row>
    <row r="245" spans="1:4" ht="81">
      <c r="A245" s="342">
        <v>97139</v>
      </c>
      <c r="B245" s="349" t="s">
        <v>246</v>
      </c>
      <c r="C245" s="392" t="s">
        <v>1</v>
      </c>
      <c r="D245" s="392">
        <v>6.54</v>
      </c>
    </row>
    <row r="246" spans="1:4" ht="81">
      <c r="A246" s="342">
        <v>97140</v>
      </c>
      <c r="B246" s="349" t="s">
        <v>247</v>
      </c>
      <c r="C246" s="392" t="s">
        <v>1</v>
      </c>
      <c r="D246" s="392">
        <v>8.1300000000000008</v>
      </c>
    </row>
    <row r="247" spans="1:4" ht="27">
      <c r="A247" s="342">
        <v>83520</v>
      </c>
      <c r="B247" s="349" t="s">
        <v>248</v>
      </c>
      <c r="C247" s="392" t="s">
        <v>81</v>
      </c>
      <c r="D247" s="392">
        <v>103.58</v>
      </c>
    </row>
    <row r="248" spans="1:4" ht="27">
      <c r="A248" s="342">
        <v>83531</v>
      </c>
      <c r="B248" s="349" t="s">
        <v>249</v>
      </c>
      <c r="C248" s="392" t="s">
        <v>81</v>
      </c>
      <c r="D248" s="392">
        <v>278.98</v>
      </c>
    </row>
    <row r="249" spans="1:4" ht="27">
      <c r="A249" s="342">
        <v>83535</v>
      </c>
      <c r="B249" s="349" t="s">
        <v>250</v>
      </c>
      <c r="C249" s="392" t="s">
        <v>81</v>
      </c>
      <c r="D249" s="392">
        <v>230.67</v>
      </c>
    </row>
    <row r="250" spans="1:4" ht="27">
      <c r="A250" s="342" t="s">
        <v>251</v>
      </c>
      <c r="B250" s="349" t="s">
        <v>252</v>
      </c>
      <c r="C250" s="392" t="s">
        <v>81</v>
      </c>
      <c r="D250" s="392">
        <v>40.04</v>
      </c>
    </row>
    <row r="251" spans="1:4" ht="27">
      <c r="A251" s="342" t="s">
        <v>253</v>
      </c>
      <c r="B251" s="349" t="s">
        <v>254</v>
      </c>
      <c r="C251" s="392" t="s">
        <v>81</v>
      </c>
      <c r="D251" s="392">
        <v>68.45</v>
      </c>
    </row>
    <row r="252" spans="1:4" ht="27">
      <c r="A252" s="342" t="s">
        <v>255</v>
      </c>
      <c r="B252" s="349" t="s">
        <v>256</v>
      </c>
      <c r="C252" s="392" t="s">
        <v>81</v>
      </c>
      <c r="D252" s="392">
        <v>85.58</v>
      </c>
    </row>
    <row r="253" spans="1:4" ht="27">
      <c r="A253" s="342" t="s">
        <v>257</v>
      </c>
      <c r="B253" s="349" t="s">
        <v>258</v>
      </c>
      <c r="C253" s="392" t="s">
        <v>81</v>
      </c>
      <c r="D253" s="392">
        <v>433.54</v>
      </c>
    </row>
    <row r="254" spans="1:4" ht="27">
      <c r="A254" s="342" t="s">
        <v>259</v>
      </c>
      <c r="B254" s="349" t="s">
        <v>260</v>
      </c>
      <c r="C254" s="392" t="s">
        <v>81</v>
      </c>
      <c r="D254" s="392">
        <v>505.8</v>
      </c>
    </row>
    <row r="255" spans="1:4" ht="27">
      <c r="A255" s="342" t="s">
        <v>261</v>
      </c>
      <c r="B255" s="349" t="s">
        <v>262</v>
      </c>
      <c r="C255" s="392" t="s">
        <v>81</v>
      </c>
      <c r="D255" s="392">
        <v>614.19000000000005</v>
      </c>
    </row>
    <row r="256" spans="1:4" ht="27">
      <c r="A256" s="342" t="s">
        <v>263</v>
      </c>
      <c r="B256" s="349" t="s">
        <v>264</v>
      </c>
      <c r="C256" s="392" t="s">
        <v>81</v>
      </c>
      <c r="D256" s="392">
        <v>686.45</v>
      </c>
    </row>
    <row r="257" spans="1:4" ht="27">
      <c r="A257" s="342" t="s">
        <v>265</v>
      </c>
      <c r="B257" s="349" t="s">
        <v>266</v>
      </c>
      <c r="C257" s="392" t="s">
        <v>81</v>
      </c>
      <c r="D257" s="392">
        <v>722.6</v>
      </c>
    </row>
    <row r="258" spans="1:4" ht="27">
      <c r="A258" s="342" t="s">
        <v>267</v>
      </c>
      <c r="B258" s="349" t="s">
        <v>268</v>
      </c>
      <c r="C258" s="392" t="s">
        <v>81</v>
      </c>
      <c r="D258" s="392">
        <v>794.84</v>
      </c>
    </row>
    <row r="259" spans="1:4" ht="27">
      <c r="A259" s="342" t="s">
        <v>269</v>
      </c>
      <c r="B259" s="349" t="s">
        <v>270</v>
      </c>
      <c r="C259" s="392" t="s">
        <v>81</v>
      </c>
      <c r="D259" s="392">
        <v>830.98</v>
      </c>
    </row>
    <row r="260" spans="1:4" ht="27">
      <c r="A260" s="342" t="s">
        <v>271</v>
      </c>
      <c r="B260" s="349" t="s">
        <v>272</v>
      </c>
      <c r="C260" s="392" t="s">
        <v>81</v>
      </c>
      <c r="D260" s="392">
        <v>903.25</v>
      </c>
    </row>
    <row r="261" spans="1:4" ht="27">
      <c r="A261" s="342" t="s">
        <v>273</v>
      </c>
      <c r="B261" s="349" t="s">
        <v>274</v>
      </c>
      <c r="C261" s="392" t="s">
        <v>81</v>
      </c>
      <c r="D261" s="392">
        <v>975.49</v>
      </c>
    </row>
    <row r="262" spans="1:4" ht="27">
      <c r="A262" s="342" t="s">
        <v>275</v>
      </c>
      <c r="B262" s="349" t="s">
        <v>276</v>
      </c>
      <c r="C262" s="392" t="s">
        <v>81</v>
      </c>
      <c r="D262" s="393">
        <v>1090.92</v>
      </c>
    </row>
    <row r="263" spans="1:4" ht="27">
      <c r="A263" s="342" t="s">
        <v>277</v>
      </c>
      <c r="B263" s="349" t="s">
        <v>278</v>
      </c>
      <c r="C263" s="392" t="s">
        <v>81</v>
      </c>
      <c r="D263" s="393">
        <v>1090.92</v>
      </c>
    </row>
    <row r="264" spans="1:4" ht="27">
      <c r="A264" s="342" t="s">
        <v>279</v>
      </c>
      <c r="B264" s="349" t="s">
        <v>280</v>
      </c>
      <c r="C264" s="392" t="s">
        <v>81</v>
      </c>
      <c r="D264" s="393">
        <v>1102.3</v>
      </c>
    </row>
    <row r="265" spans="1:4" ht="27">
      <c r="A265" s="342" t="s">
        <v>281</v>
      </c>
      <c r="B265" s="349" t="s">
        <v>282</v>
      </c>
      <c r="C265" s="392" t="s">
        <v>81</v>
      </c>
      <c r="D265" s="393">
        <v>1246.77</v>
      </c>
    </row>
    <row r="266" spans="1:4" ht="27">
      <c r="A266" s="342" t="s">
        <v>283</v>
      </c>
      <c r="B266" s="349" t="s">
        <v>284</v>
      </c>
      <c r="C266" s="392" t="s">
        <v>81</v>
      </c>
      <c r="D266" s="392">
        <v>21.36</v>
      </c>
    </row>
    <row r="267" spans="1:4" ht="27">
      <c r="A267" s="342" t="s">
        <v>285</v>
      </c>
      <c r="B267" s="349" t="s">
        <v>286</v>
      </c>
      <c r="C267" s="392" t="s">
        <v>81</v>
      </c>
      <c r="D267" s="392">
        <v>25.66</v>
      </c>
    </row>
    <row r="268" spans="1:4" ht="27">
      <c r="A268" s="342" t="s">
        <v>287</v>
      </c>
      <c r="B268" s="349" t="s">
        <v>288</v>
      </c>
      <c r="C268" s="392" t="s">
        <v>81</v>
      </c>
      <c r="D268" s="392">
        <v>29.08</v>
      </c>
    </row>
    <row r="269" spans="1:4" ht="27">
      <c r="A269" s="342" t="s">
        <v>289</v>
      </c>
      <c r="B269" s="349" t="s">
        <v>290</v>
      </c>
      <c r="C269" s="392" t="s">
        <v>81</v>
      </c>
      <c r="D269" s="392">
        <v>158.96</v>
      </c>
    </row>
    <row r="270" spans="1:4" ht="27">
      <c r="A270" s="342" t="s">
        <v>291</v>
      </c>
      <c r="B270" s="349" t="s">
        <v>292</v>
      </c>
      <c r="C270" s="392" t="s">
        <v>81</v>
      </c>
      <c r="D270" s="392">
        <v>205.92</v>
      </c>
    </row>
    <row r="271" spans="1:4" ht="27">
      <c r="A271" s="342" t="s">
        <v>293</v>
      </c>
      <c r="B271" s="349" t="s">
        <v>294</v>
      </c>
      <c r="C271" s="392" t="s">
        <v>81</v>
      </c>
      <c r="D271" s="392">
        <v>242.05</v>
      </c>
    </row>
    <row r="272" spans="1:4" ht="27">
      <c r="A272" s="342" t="s">
        <v>295</v>
      </c>
      <c r="B272" s="349" t="s">
        <v>296</v>
      </c>
      <c r="C272" s="392" t="s">
        <v>81</v>
      </c>
      <c r="D272" s="392">
        <v>263.73</v>
      </c>
    </row>
    <row r="273" spans="1:4" ht="27">
      <c r="A273" s="342" t="s">
        <v>297</v>
      </c>
      <c r="B273" s="349" t="s">
        <v>298</v>
      </c>
      <c r="C273" s="392" t="s">
        <v>81</v>
      </c>
      <c r="D273" s="392">
        <v>289.02999999999997</v>
      </c>
    </row>
    <row r="274" spans="1:4" ht="27">
      <c r="A274" s="342" t="s">
        <v>299</v>
      </c>
      <c r="B274" s="349" t="s">
        <v>300</v>
      </c>
      <c r="C274" s="392" t="s">
        <v>81</v>
      </c>
      <c r="D274" s="392">
        <v>317.93</v>
      </c>
    </row>
    <row r="275" spans="1:4" ht="27">
      <c r="A275" s="342" t="s">
        <v>301</v>
      </c>
      <c r="B275" s="349" t="s">
        <v>302</v>
      </c>
      <c r="C275" s="392" t="s">
        <v>81</v>
      </c>
      <c r="D275" s="392">
        <v>343.21</v>
      </c>
    </row>
    <row r="276" spans="1:4" ht="27">
      <c r="A276" s="342" t="s">
        <v>303</v>
      </c>
      <c r="B276" s="349" t="s">
        <v>304</v>
      </c>
      <c r="C276" s="392" t="s">
        <v>81</v>
      </c>
      <c r="D276" s="392">
        <v>361.3</v>
      </c>
    </row>
    <row r="277" spans="1:4" ht="27">
      <c r="A277" s="342" t="s">
        <v>305</v>
      </c>
      <c r="B277" s="349" t="s">
        <v>306</v>
      </c>
      <c r="C277" s="392" t="s">
        <v>81</v>
      </c>
      <c r="D277" s="392">
        <v>411.86</v>
      </c>
    </row>
    <row r="278" spans="1:4" ht="40.5">
      <c r="A278" s="342">
        <v>92235</v>
      </c>
      <c r="B278" s="349" t="s">
        <v>307</v>
      </c>
      <c r="C278" s="392" t="s">
        <v>308</v>
      </c>
      <c r="D278" s="392">
        <v>49.86</v>
      </c>
    </row>
    <row r="279" spans="1:4" ht="40.5">
      <c r="A279" s="342">
        <v>93206</v>
      </c>
      <c r="B279" s="349" t="s">
        <v>309</v>
      </c>
      <c r="C279" s="392" t="s">
        <v>308</v>
      </c>
      <c r="D279" s="392">
        <v>709.36</v>
      </c>
    </row>
    <row r="280" spans="1:4" ht="54">
      <c r="A280" s="342">
        <v>93207</v>
      </c>
      <c r="B280" s="349" t="s">
        <v>310</v>
      </c>
      <c r="C280" s="392" t="s">
        <v>308</v>
      </c>
      <c r="D280" s="392">
        <v>548.44000000000005</v>
      </c>
    </row>
    <row r="281" spans="1:4" ht="40.5">
      <c r="A281" s="342">
        <v>93208</v>
      </c>
      <c r="B281" s="349" t="s">
        <v>311</v>
      </c>
      <c r="C281" s="392" t="s">
        <v>308</v>
      </c>
      <c r="D281" s="392">
        <v>387.19</v>
      </c>
    </row>
    <row r="282" spans="1:4" ht="40.5">
      <c r="A282" s="342">
        <v>93209</v>
      </c>
      <c r="B282" s="349" t="s">
        <v>312</v>
      </c>
      <c r="C282" s="392" t="s">
        <v>308</v>
      </c>
      <c r="D282" s="392">
        <v>544.6</v>
      </c>
    </row>
    <row r="283" spans="1:4" ht="54">
      <c r="A283" s="342">
        <v>93210</v>
      </c>
      <c r="B283" s="349" t="s">
        <v>313</v>
      </c>
      <c r="C283" s="392" t="s">
        <v>308</v>
      </c>
      <c r="D283" s="392">
        <v>315.45999999999998</v>
      </c>
    </row>
    <row r="284" spans="1:4" ht="40.5">
      <c r="A284" s="342">
        <v>93211</v>
      </c>
      <c r="B284" s="349" t="s">
        <v>314</v>
      </c>
      <c r="C284" s="392" t="s">
        <v>308</v>
      </c>
      <c r="D284" s="392">
        <v>348.23</v>
      </c>
    </row>
    <row r="285" spans="1:4" ht="54">
      <c r="A285" s="342">
        <v>93212</v>
      </c>
      <c r="B285" s="349" t="s">
        <v>315</v>
      </c>
      <c r="C285" s="392" t="s">
        <v>308</v>
      </c>
      <c r="D285" s="392">
        <v>519.42999999999995</v>
      </c>
    </row>
    <row r="286" spans="1:4" ht="40.5">
      <c r="A286" s="342">
        <v>93213</v>
      </c>
      <c r="B286" s="349" t="s">
        <v>316</v>
      </c>
      <c r="C286" s="392" t="s">
        <v>308</v>
      </c>
      <c r="D286" s="392">
        <v>654.59</v>
      </c>
    </row>
    <row r="287" spans="1:4" ht="54">
      <c r="A287" s="342">
        <v>93214</v>
      </c>
      <c r="B287" s="349" t="s">
        <v>317</v>
      </c>
      <c r="C287" s="392" t="s">
        <v>81</v>
      </c>
      <c r="D287" s="393">
        <v>2335.4299999999998</v>
      </c>
    </row>
    <row r="288" spans="1:4" ht="54">
      <c r="A288" s="342">
        <v>93243</v>
      </c>
      <c r="B288" s="349" t="s">
        <v>318</v>
      </c>
      <c r="C288" s="392" t="s">
        <v>81</v>
      </c>
      <c r="D288" s="393">
        <v>3589.32</v>
      </c>
    </row>
    <row r="289" spans="1:4" ht="40.5">
      <c r="A289" s="342">
        <v>93582</v>
      </c>
      <c r="B289" s="349" t="s">
        <v>319</v>
      </c>
      <c r="C289" s="392" t="s">
        <v>308</v>
      </c>
      <c r="D289" s="392">
        <v>127.28</v>
      </c>
    </row>
    <row r="290" spans="1:4" ht="54">
      <c r="A290" s="342">
        <v>93583</v>
      </c>
      <c r="B290" s="349" t="s">
        <v>320</v>
      </c>
      <c r="C290" s="392" t="s">
        <v>308</v>
      </c>
      <c r="D290" s="392">
        <v>246.7</v>
      </c>
    </row>
    <row r="291" spans="1:4" ht="40.5">
      <c r="A291" s="342">
        <v>93584</v>
      </c>
      <c r="B291" s="349" t="s">
        <v>321</v>
      </c>
      <c r="C291" s="392" t="s">
        <v>308</v>
      </c>
      <c r="D291" s="392">
        <v>371.83</v>
      </c>
    </row>
    <row r="292" spans="1:4" ht="40.5">
      <c r="A292" s="342">
        <v>93585</v>
      </c>
      <c r="B292" s="349" t="s">
        <v>322</v>
      </c>
      <c r="C292" s="392" t="s">
        <v>308</v>
      </c>
      <c r="D292" s="392">
        <v>514.07000000000005</v>
      </c>
    </row>
    <row r="293" spans="1:4" ht="27">
      <c r="A293" s="342" t="s">
        <v>323</v>
      </c>
      <c r="B293" s="349" t="s">
        <v>324</v>
      </c>
      <c r="C293" s="392" t="s">
        <v>308</v>
      </c>
      <c r="D293" s="392">
        <v>419.13</v>
      </c>
    </row>
    <row r="294" spans="1:4" ht="81">
      <c r="A294" s="342" t="s">
        <v>325</v>
      </c>
      <c r="B294" s="349" t="s">
        <v>326</v>
      </c>
      <c r="C294" s="392" t="s">
        <v>327</v>
      </c>
      <c r="D294" s="392">
        <v>394.53</v>
      </c>
    </row>
    <row r="295" spans="1:4" ht="54">
      <c r="A295" s="342">
        <v>5631</v>
      </c>
      <c r="B295" s="349" t="s">
        <v>328</v>
      </c>
      <c r="C295" s="392" t="s">
        <v>329</v>
      </c>
      <c r="D295" s="392">
        <v>131.47999999999999</v>
      </c>
    </row>
    <row r="296" spans="1:4" ht="94.5">
      <c r="A296" s="342">
        <v>5678</v>
      </c>
      <c r="B296" s="349" t="s">
        <v>330</v>
      </c>
      <c r="C296" s="392" t="s">
        <v>329</v>
      </c>
      <c r="D296" s="392">
        <v>97.16</v>
      </c>
    </row>
    <row r="297" spans="1:4" ht="94.5">
      <c r="A297" s="342">
        <v>5680</v>
      </c>
      <c r="B297" s="349" t="s">
        <v>331</v>
      </c>
      <c r="C297" s="392" t="s">
        <v>329</v>
      </c>
      <c r="D297" s="392">
        <v>89.86</v>
      </c>
    </row>
    <row r="298" spans="1:4" ht="81">
      <c r="A298" s="342">
        <v>5684</v>
      </c>
      <c r="B298" s="349" t="s">
        <v>332</v>
      </c>
      <c r="C298" s="392" t="s">
        <v>329</v>
      </c>
      <c r="D298" s="392">
        <v>87.33</v>
      </c>
    </row>
    <row r="299" spans="1:4" ht="54">
      <c r="A299" s="342">
        <v>5689</v>
      </c>
      <c r="B299" s="349" t="s">
        <v>333</v>
      </c>
      <c r="C299" s="392" t="s">
        <v>329</v>
      </c>
      <c r="D299" s="392">
        <v>2.93</v>
      </c>
    </row>
    <row r="300" spans="1:4" ht="40.5">
      <c r="A300" s="342">
        <v>5795</v>
      </c>
      <c r="B300" s="349" t="s">
        <v>334</v>
      </c>
      <c r="C300" s="392" t="s">
        <v>329</v>
      </c>
      <c r="D300" s="392">
        <v>14.77</v>
      </c>
    </row>
    <row r="301" spans="1:4" ht="67.5">
      <c r="A301" s="342">
        <v>5811</v>
      </c>
      <c r="B301" s="349" t="s">
        <v>335</v>
      </c>
      <c r="C301" s="392" t="s">
        <v>329</v>
      </c>
      <c r="D301" s="392">
        <v>163.41</v>
      </c>
    </row>
    <row r="302" spans="1:4" ht="40.5">
      <c r="A302" s="342">
        <v>5823</v>
      </c>
      <c r="B302" s="349" t="s">
        <v>336</v>
      </c>
      <c r="C302" s="392" t="s">
        <v>329</v>
      </c>
      <c r="D302" s="392">
        <v>158.78</v>
      </c>
    </row>
    <row r="303" spans="1:4" ht="94.5">
      <c r="A303" s="342">
        <v>5824</v>
      </c>
      <c r="B303" s="349" t="s">
        <v>337</v>
      </c>
      <c r="C303" s="392" t="s">
        <v>329</v>
      </c>
      <c r="D303" s="392">
        <v>130.31</v>
      </c>
    </row>
    <row r="304" spans="1:4" ht="54">
      <c r="A304" s="342">
        <v>5835</v>
      </c>
      <c r="B304" s="349" t="s">
        <v>338</v>
      </c>
      <c r="C304" s="392" t="s">
        <v>329</v>
      </c>
      <c r="D304" s="392">
        <v>197.59</v>
      </c>
    </row>
    <row r="305" spans="1:4" ht="40.5">
      <c r="A305" s="342">
        <v>5839</v>
      </c>
      <c r="B305" s="349" t="s">
        <v>339</v>
      </c>
      <c r="C305" s="392" t="s">
        <v>329</v>
      </c>
      <c r="D305" s="392">
        <v>4.33</v>
      </c>
    </row>
    <row r="306" spans="1:4" ht="40.5">
      <c r="A306" s="342">
        <v>5843</v>
      </c>
      <c r="B306" s="349" t="s">
        <v>340</v>
      </c>
      <c r="C306" s="392" t="s">
        <v>329</v>
      </c>
      <c r="D306" s="392">
        <v>99.45</v>
      </c>
    </row>
    <row r="307" spans="1:4" ht="40.5">
      <c r="A307" s="342">
        <v>5847</v>
      </c>
      <c r="B307" s="349" t="s">
        <v>341</v>
      </c>
      <c r="C307" s="392" t="s">
        <v>329</v>
      </c>
      <c r="D307" s="392">
        <v>166.86</v>
      </c>
    </row>
    <row r="308" spans="1:4" ht="54">
      <c r="A308" s="342">
        <v>5851</v>
      </c>
      <c r="B308" s="349" t="s">
        <v>342</v>
      </c>
      <c r="C308" s="392" t="s">
        <v>329</v>
      </c>
      <c r="D308" s="392">
        <v>157.25</v>
      </c>
    </row>
    <row r="309" spans="1:4" ht="40.5">
      <c r="A309" s="342">
        <v>5855</v>
      </c>
      <c r="B309" s="349" t="s">
        <v>343</v>
      </c>
      <c r="C309" s="392" t="s">
        <v>329</v>
      </c>
      <c r="D309" s="392">
        <v>410.1</v>
      </c>
    </row>
    <row r="310" spans="1:4" ht="67.5">
      <c r="A310" s="342">
        <v>5863</v>
      </c>
      <c r="B310" s="349" t="s">
        <v>344</v>
      </c>
      <c r="C310" s="392" t="s">
        <v>329</v>
      </c>
      <c r="D310" s="392">
        <v>10.08</v>
      </c>
    </row>
    <row r="311" spans="1:4" ht="54">
      <c r="A311" s="342">
        <v>5867</v>
      </c>
      <c r="B311" s="349" t="s">
        <v>345</v>
      </c>
      <c r="C311" s="392" t="s">
        <v>329</v>
      </c>
      <c r="D311" s="392">
        <v>83.93</v>
      </c>
    </row>
    <row r="312" spans="1:4" ht="94.5">
      <c r="A312" s="342">
        <v>5875</v>
      </c>
      <c r="B312" s="349" t="s">
        <v>346</v>
      </c>
      <c r="C312" s="392" t="s">
        <v>329</v>
      </c>
      <c r="D312" s="392">
        <v>88.95</v>
      </c>
    </row>
    <row r="313" spans="1:4" ht="67.5">
      <c r="A313" s="342">
        <v>5879</v>
      </c>
      <c r="B313" s="349" t="s">
        <v>347</v>
      </c>
      <c r="C313" s="392" t="s">
        <v>329</v>
      </c>
      <c r="D313" s="392">
        <v>67.91</v>
      </c>
    </row>
    <row r="314" spans="1:4" ht="81">
      <c r="A314" s="342">
        <v>5882</v>
      </c>
      <c r="B314" s="349" t="s">
        <v>348</v>
      </c>
      <c r="C314" s="392" t="s">
        <v>329</v>
      </c>
      <c r="D314" s="392">
        <v>72.31</v>
      </c>
    </row>
    <row r="315" spans="1:4" ht="67.5">
      <c r="A315" s="342">
        <v>5890</v>
      </c>
      <c r="B315" s="349" t="s">
        <v>349</v>
      </c>
      <c r="C315" s="392" t="s">
        <v>329</v>
      </c>
      <c r="D315" s="392">
        <v>130.75</v>
      </c>
    </row>
    <row r="316" spans="1:4" ht="67.5">
      <c r="A316" s="342">
        <v>5894</v>
      </c>
      <c r="B316" s="349" t="s">
        <v>350</v>
      </c>
      <c r="C316" s="392" t="s">
        <v>329</v>
      </c>
      <c r="D316" s="392">
        <v>128.66999999999999</v>
      </c>
    </row>
    <row r="317" spans="1:4" ht="81">
      <c r="A317" s="342">
        <v>5901</v>
      </c>
      <c r="B317" s="349" t="s">
        <v>351</v>
      </c>
      <c r="C317" s="392" t="s">
        <v>329</v>
      </c>
      <c r="D317" s="392">
        <v>163.79</v>
      </c>
    </row>
    <row r="318" spans="1:4" ht="54">
      <c r="A318" s="342">
        <v>5909</v>
      </c>
      <c r="B318" s="349" t="s">
        <v>352</v>
      </c>
      <c r="C318" s="392" t="s">
        <v>329</v>
      </c>
      <c r="D318" s="392">
        <v>20.89</v>
      </c>
    </row>
    <row r="319" spans="1:4" ht="40.5">
      <c r="A319" s="342">
        <v>5921</v>
      </c>
      <c r="B319" s="349" t="s">
        <v>353</v>
      </c>
      <c r="C319" s="392" t="s">
        <v>329</v>
      </c>
      <c r="D319" s="392">
        <v>2.29</v>
      </c>
    </row>
    <row r="320" spans="1:4" ht="81">
      <c r="A320" s="342">
        <v>5928</v>
      </c>
      <c r="B320" s="349" t="s">
        <v>354</v>
      </c>
      <c r="C320" s="392" t="s">
        <v>329</v>
      </c>
      <c r="D320" s="392">
        <v>137.91999999999999</v>
      </c>
    </row>
    <row r="321" spans="1:4" ht="54">
      <c r="A321" s="342">
        <v>5932</v>
      </c>
      <c r="B321" s="349" t="s">
        <v>355</v>
      </c>
      <c r="C321" s="392" t="s">
        <v>329</v>
      </c>
      <c r="D321" s="392">
        <v>144.51</v>
      </c>
    </row>
    <row r="322" spans="1:4" ht="54">
      <c r="A322" s="342">
        <v>5940</v>
      </c>
      <c r="B322" s="349" t="s">
        <v>356</v>
      </c>
      <c r="C322" s="392" t="s">
        <v>329</v>
      </c>
      <c r="D322" s="392">
        <v>113.93</v>
      </c>
    </row>
    <row r="323" spans="1:4" ht="54">
      <c r="A323" s="342">
        <v>5944</v>
      </c>
      <c r="B323" s="349" t="s">
        <v>357</v>
      </c>
      <c r="C323" s="392" t="s">
        <v>329</v>
      </c>
      <c r="D323" s="392">
        <v>162.03</v>
      </c>
    </row>
    <row r="324" spans="1:4" ht="54">
      <c r="A324" s="342">
        <v>5953</v>
      </c>
      <c r="B324" s="349" t="s">
        <v>358</v>
      </c>
      <c r="C324" s="392" t="s">
        <v>329</v>
      </c>
      <c r="D324" s="392">
        <v>35.96</v>
      </c>
    </row>
    <row r="325" spans="1:4" ht="67.5">
      <c r="A325" s="342">
        <v>6259</v>
      </c>
      <c r="B325" s="349" t="s">
        <v>359</v>
      </c>
      <c r="C325" s="392" t="s">
        <v>329</v>
      </c>
      <c r="D325" s="392">
        <v>135.41999999999999</v>
      </c>
    </row>
    <row r="326" spans="1:4" ht="67.5">
      <c r="A326" s="342">
        <v>6879</v>
      </c>
      <c r="B326" s="349" t="s">
        <v>360</v>
      </c>
      <c r="C326" s="392" t="s">
        <v>329</v>
      </c>
      <c r="D326" s="392">
        <v>121.7</v>
      </c>
    </row>
    <row r="327" spans="1:4" ht="40.5">
      <c r="A327" s="342">
        <v>7030</v>
      </c>
      <c r="B327" s="349" t="s">
        <v>361</v>
      </c>
      <c r="C327" s="392" t="s">
        <v>329</v>
      </c>
      <c r="D327" s="392">
        <v>167.43</v>
      </c>
    </row>
    <row r="328" spans="1:4" ht="67.5">
      <c r="A328" s="342">
        <v>7042</v>
      </c>
      <c r="B328" s="349" t="s">
        <v>362</v>
      </c>
      <c r="C328" s="392" t="s">
        <v>329</v>
      </c>
      <c r="D328" s="392">
        <v>4.43</v>
      </c>
    </row>
    <row r="329" spans="1:4" ht="81">
      <c r="A329" s="342">
        <v>7049</v>
      </c>
      <c r="B329" s="349" t="s">
        <v>363</v>
      </c>
      <c r="C329" s="392" t="s">
        <v>329</v>
      </c>
      <c r="D329" s="392">
        <v>122.8</v>
      </c>
    </row>
    <row r="330" spans="1:4" ht="81">
      <c r="A330" s="342">
        <v>67826</v>
      </c>
      <c r="B330" s="349" t="s">
        <v>364</v>
      </c>
      <c r="C330" s="392" t="s">
        <v>329</v>
      </c>
      <c r="D330" s="392">
        <v>139.51</v>
      </c>
    </row>
    <row r="331" spans="1:4" ht="40.5">
      <c r="A331" s="342">
        <v>73417</v>
      </c>
      <c r="B331" s="349" t="s">
        <v>365</v>
      </c>
      <c r="C331" s="392" t="s">
        <v>329</v>
      </c>
      <c r="D331" s="392">
        <v>111.08</v>
      </c>
    </row>
    <row r="332" spans="1:4" ht="67.5">
      <c r="A332" s="342">
        <v>73436</v>
      </c>
      <c r="B332" s="349" t="s">
        <v>366</v>
      </c>
      <c r="C332" s="392" t="s">
        <v>329</v>
      </c>
      <c r="D332" s="392">
        <v>116.33</v>
      </c>
    </row>
    <row r="333" spans="1:4" ht="94.5">
      <c r="A333" s="342">
        <v>73467</v>
      </c>
      <c r="B333" s="349" t="s">
        <v>367</v>
      </c>
      <c r="C333" s="392" t="s">
        <v>329</v>
      </c>
      <c r="D333" s="392">
        <v>132.75</v>
      </c>
    </row>
    <row r="334" spans="1:4" ht="67.5">
      <c r="A334" s="342">
        <v>73536</v>
      </c>
      <c r="B334" s="349" t="s">
        <v>368</v>
      </c>
      <c r="C334" s="392" t="s">
        <v>329</v>
      </c>
      <c r="D334" s="392">
        <v>3.72</v>
      </c>
    </row>
    <row r="335" spans="1:4" ht="81">
      <c r="A335" s="342">
        <v>83362</v>
      </c>
      <c r="B335" s="349" t="s">
        <v>369</v>
      </c>
      <c r="C335" s="392" t="s">
        <v>329</v>
      </c>
      <c r="D335" s="392">
        <v>168.64</v>
      </c>
    </row>
    <row r="336" spans="1:4" ht="54">
      <c r="A336" s="342">
        <v>83765</v>
      </c>
      <c r="B336" s="349" t="s">
        <v>370</v>
      </c>
      <c r="C336" s="392" t="s">
        <v>329</v>
      </c>
      <c r="D336" s="392">
        <v>63.45</v>
      </c>
    </row>
    <row r="337" spans="1:4" ht="54">
      <c r="A337" s="342">
        <v>87445</v>
      </c>
      <c r="B337" s="349" t="s">
        <v>371</v>
      </c>
      <c r="C337" s="392" t="s">
        <v>329</v>
      </c>
      <c r="D337" s="392">
        <v>3.13</v>
      </c>
    </row>
    <row r="338" spans="1:4" ht="54">
      <c r="A338" s="342">
        <v>88386</v>
      </c>
      <c r="B338" s="349" t="s">
        <v>372</v>
      </c>
      <c r="C338" s="392" t="s">
        <v>329</v>
      </c>
      <c r="D338" s="392">
        <v>2.87</v>
      </c>
    </row>
    <row r="339" spans="1:4" ht="54">
      <c r="A339" s="342">
        <v>88393</v>
      </c>
      <c r="B339" s="349" t="s">
        <v>373</v>
      </c>
      <c r="C339" s="392" t="s">
        <v>329</v>
      </c>
      <c r="D339" s="392">
        <v>3.86</v>
      </c>
    </row>
    <row r="340" spans="1:4" ht="54">
      <c r="A340" s="342">
        <v>88399</v>
      </c>
      <c r="B340" s="349" t="s">
        <v>374</v>
      </c>
      <c r="C340" s="392" t="s">
        <v>329</v>
      </c>
      <c r="D340" s="392">
        <v>2.2200000000000002</v>
      </c>
    </row>
    <row r="341" spans="1:4" ht="54">
      <c r="A341" s="342">
        <v>88418</v>
      </c>
      <c r="B341" s="349" t="s">
        <v>375</v>
      </c>
      <c r="C341" s="392" t="s">
        <v>329</v>
      </c>
      <c r="D341" s="392">
        <v>10.52</v>
      </c>
    </row>
    <row r="342" spans="1:4" ht="54">
      <c r="A342" s="342">
        <v>88433</v>
      </c>
      <c r="B342" s="349" t="s">
        <v>376</v>
      </c>
      <c r="C342" s="392" t="s">
        <v>329</v>
      </c>
      <c r="D342" s="392">
        <v>13.24</v>
      </c>
    </row>
    <row r="343" spans="1:4" ht="54">
      <c r="A343" s="342">
        <v>88830</v>
      </c>
      <c r="B343" s="349" t="s">
        <v>377</v>
      </c>
      <c r="C343" s="392" t="s">
        <v>329</v>
      </c>
      <c r="D343" s="392">
        <v>1.03</v>
      </c>
    </row>
    <row r="344" spans="1:4" ht="40.5">
      <c r="A344" s="342">
        <v>88843</v>
      </c>
      <c r="B344" s="349" t="s">
        <v>378</v>
      </c>
      <c r="C344" s="392" t="s">
        <v>329</v>
      </c>
      <c r="D344" s="392">
        <v>131.69999999999999</v>
      </c>
    </row>
    <row r="345" spans="1:4" ht="54">
      <c r="A345" s="342">
        <v>88907</v>
      </c>
      <c r="B345" s="349" t="s">
        <v>379</v>
      </c>
      <c r="C345" s="392" t="s">
        <v>329</v>
      </c>
      <c r="D345" s="392">
        <v>160.11000000000001</v>
      </c>
    </row>
    <row r="346" spans="1:4" ht="67.5">
      <c r="A346" s="342">
        <v>89021</v>
      </c>
      <c r="B346" s="349" t="s">
        <v>380</v>
      </c>
      <c r="C346" s="392" t="s">
        <v>329</v>
      </c>
      <c r="D346" s="392">
        <v>1.39</v>
      </c>
    </row>
    <row r="347" spans="1:4" ht="40.5">
      <c r="A347" s="342">
        <v>89028</v>
      </c>
      <c r="B347" s="349" t="s">
        <v>381</v>
      </c>
      <c r="C347" s="392" t="s">
        <v>329</v>
      </c>
      <c r="D347" s="392">
        <v>155.13</v>
      </c>
    </row>
    <row r="348" spans="1:4" ht="40.5">
      <c r="A348" s="342">
        <v>89032</v>
      </c>
      <c r="B348" s="349" t="s">
        <v>382</v>
      </c>
      <c r="C348" s="392" t="s">
        <v>329</v>
      </c>
      <c r="D348" s="392">
        <v>116.73</v>
      </c>
    </row>
    <row r="349" spans="1:4" ht="40.5">
      <c r="A349" s="342">
        <v>89035</v>
      </c>
      <c r="B349" s="349" t="s">
        <v>383</v>
      </c>
      <c r="C349" s="392" t="s">
        <v>329</v>
      </c>
      <c r="D349" s="392">
        <v>74.540000000000006</v>
      </c>
    </row>
    <row r="350" spans="1:4" ht="54">
      <c r="A350" s="342">
        <v>89225</v>
      </c>
      <c r="B350" s="349" t="s">
        <v>384</v>
      </c>
      <c r="C350" s="392" t="s">
        <v>329</v>
      </c>
      <c r="D350" s="392">
        <v>3.08</v>
      </c>
    </row>
    <row r="351" spans="1:4" ht="54">
      <c r="A351" s="342">
        <v>89234</v>
      </c>
      <c r="B351" s="349" t="s">
        <v>385</v>
      </c>
      <c r="C351" s="392" t="s">
        <v>329</v>
      </c>
      <c r="D351" s="392">
        <v>308.10000000000002</v>
      </c>
    </row>
    <row r="352" spans="1:4" ht="54">
      <c r="A352" s="342">
        <v>89242</v>
      </c>
      <c r="B352" s="349" t="s">
        <v>386</v>
      </c>
      <c r="C352" s="392" t="s">
        <v>329</v>
      </c>
      <c r="D352" s="392">
        <v>730.06</v>
      </c>
    </row>
    <row r="353" spans="1:4" ht="54">
      <c r="A353" s="342">
        <v>89250</v>
      </c>
      <c r="B353" s="349" t="s">
        <v>387</v>
      </c>
      <c r="C353" s="392" t="s">
        <v>329</v>
      </c>
      <c r="D353" s="392">
        <v>608.5</v>
      </c>
    </row>
    <row r="354" spans="1:4" ht="54">
      <c r="A354" s="342">
        <v>89257</v>
      </c>
      <c r="B354" s="349" t="s">
        <v>388</v>
      </c>
      <c r="C354" s="392" t="s">
        <v>329</v>
      </c>
      <c r="D354" s="392">
        <v>171.87</v>
      </c>
    </row>
    <row r="355" spans="1:4" ht="54">
      <c r="A355" s="342">
        <v>89272</v>
      </c>
      <c r="B355" s="349" t="s">
        <v>389</v>
      </c>
      <c r="C355" s="392" t="s">
        <v>329</v>
      </c>
      <c r="D355" s="392">
        <v>148.75</v>
      </c>
    </row>
    <row r="356" spans="1:4" ht="54">
      <c r="A356" s="342">
        <v>89278</v>
      </c>
      <c r="B356" s="349" t="s">
        <v>390</v>
      </c>
      <c r="C356" s="392" t="s">
        <v>329</v>
      </c>
      <c r="D356" s="392">
        <v>7.34</v>
      </c>
    </row>
    <row r="357" spans="1:4" ht="40.5">
      <c r="A357" s="342">
        <v>89843</v>
      </c>
      <c r="B357" s="349" t="s">
        <v>391</v>
      </c>
      <c r="C357" s="392" t="s">
        <v>329</v>
      </c>
      <c r="D357" s="392">
        <v>140.11000000000001</v>
      </c>
    </row>
    <row r="358" spans="1:4" ht="67.5">
      <c r="A358" s="342">
        <v>89876</v>
      </c>
      <c r="B358" s="349" t="s">
        <v>392</v>
      </c>
      <c r="C358" s="392" t="s">
        <v>329</v>
      </c>
      <c r="D358" s="392">
        <v>214.06</v>
      </c>
    </row>
    <row r="359" spans="1:4" ht="67.5">
      <c r="A359" s="342">
        <v>89883</v>
      </c>
      <c r="B359" s="349" t="s">
        <v>393</v>
      </c>
      <c r="C359" s="392" t="s">
        <v>329</v>
      </c>
      <c r="D359" s="392">
        <v>238.84</v>
      </c>
    </row>
    <row r="360" spans="1:4" ht="54">
      <c r="A360" s="342">
        <v>90586</v>
      </c>
      <c r="B360" s="349" t="s">
        <v>394</v>
      </c>
      <c r="C360" s="392" t="s">
        <v>329</v>
      </c>
      <c r="D360" s="392">
        <v>1.06</v>
      </c>
    </row>
    <row r="361" spans="1:4" ht="40.5">
      <c r="A361" s="342">
        <v>90625</v>
      </c>
      <c r="B361" s="349" t="s">
        <v>395</v>
      </c>
      <c r="C361" s="392" t="s">
        <v>329</v>
      </c>
      <c r="D361" s="392">
        <v>5.43</v>
      </c>
    </row>
    <row r="362" spans="1:4" ht="54">
      <c r="A362" s="342">
        <v>90631</v>
      </c>
      <c r="B362" s="349" t="s">
        <v>396</v>
      </c>
      <c r="C362" s="392" t="s">
        <v>329</v>
      </c>
      <c r="D362" s="392">
        <v>79.86</v>
      </c>
    </row>
    <row r="363" spans="1:4" ht="67.5">
      <c r="A363" s="342">
        <v>90637</v>
      </c>
      <c r="B363" s="349" t="s">
        <v>397</v>
      </c>
      <c r="C363" s="392" t="s">
        <v>329</v>
      </c>
      <c r="D363" s="392">
        <v>9.2899999999999991</v>
      </c>
    </row>
    <row r="364" spans="1:4" ht="54">
      <c r="A364" s="342">
        <v>90643</v>
      </c>
      <c r="B364" s="349" t="s">
        <v>398</v>
      </c>
      <c r="C364" s="392" t="s">
        <v>329</v>
      </c>
      <c r="D364" s="392">
        <v>15.02</v>
      </c>
    </row>
    <row r="365" spans="1:4" ht="67.5">
      <c r="A365" s="342">
        <v>90650</v>
      </c>
      <c r="B365" s="349" t="s">
        <v>399</v>
      </c>
      <c r="C365" s="392" t="s">
        <v>329</v>
      </c>
      <c r="D365" s="392">
        <v>5.57</v>
      </c>
    </row>
    <row r="366" spans="1:4" ht="40.5">
      <c r="A366" s="342">
        <v>90656</v>
      </c>
      <c r="B366" s="349" t="s">
        <v>400</v>
      </c>
      <c r="C366" s="392" t="s">
        <v>329</v>
      </c>
      <c r="D366" s="392">
        <v>9.17</v>
      </c>
    </row>
    <row r="367" spans="1:4" ht="40.5">
      <c r="A367" s="342">
        <v>90662</v>
      </c>
      <c r="B367" s="349" t="s">
        <v>401</v>
      </c>
      <c r="C367" s="392" t="s">
        <v>329</v>
      </c>
      <c r="D367" s="392">
        <v>9.61</v>
      </c>
    </row>
    <row r="368" spans="1:4" ht="81">
      <c r="A368" s="342">
        <v>90668</v>
      </c>
      <c r="B368" s="349" t="s">
        <v>402</v>
      </c>
      <c r="C368" s="392" t="s">
        <v>329</v>
      </c>
      <c r="D368" s="392">
        <v>17.07</v>
      </c>
    </row>
    <row r="369" spans="1:4" ht="81">
      <c r="A369" s="342">
        <v>90674</v>
      </c>
      <c r="B369" s="349" t="s">
        <v>403</v>
      </c>
      <c r="C369" s="392" t="s">
        <v>329</v>
      </c>
      <c r="D369" s="392">
        <v>424.29</v>
      </c>
    </row>
    <row r="370" spans="1:4" ht="81">
      <c r="A370" s="342">
        <v>90680</v>
      </c>
      <c r="B370" s="349" t="s">
        <v>404</v>
      </c>
      <c r="C370" s="392" t="s">
        <v>329</v>
      </c>
      <c r="D370" s="392">
        <v>227.39</v>
      </c>
    </row>
    <row r="371" spans="1:4" ht="54">
      <c r="A371" s="342">
        <v>90686</v>
      </c>
      <c r="B371" s="349" t="s">
        <v>405</v>
      </c>
      <c r="C371" s="392" t="s">
        <v>329</v>
      </c>
      <c r="D371" s="392">
        <v>111.39</v>
      </c>
    </row>
    <row r="372" spans="1:4" ht="54">
      <c r="A372" s="342">
        <v>90692</v>
      </c>
      <c r="B372" s="349" t="s">
        <v>406</v>
      </c>
      <c r="C372" s="392" t="s">
        <v>329</v>
      </c>
      <c r="D372" s="392">
        <v>65.599999999999994</v>
      </c>
    </row>
    <row r="373" spans="1:4" ht="54">
      <c r="A373" s="342">
        <v>90964</v>
      </c>
      <c r="B373" s="349" t="s">
        <v>407</v>
      </c>
      <c r="C373" s="392" t="s">
        <v>329</v>
      </c>
      <c r="D373" s="392">
        <v>16.32</v>
      </c>
    </row>
    <row r="374" spans="1:4" ht="54">
      <c r="A374" s="342">
        <v>90972</v>
      </c>
      <c r="B374" s="349" t="s">
        <v>408</v>
      </c>
      <c r="C374" s="392" t="s">
        <v>329</v>
      </c>
      <c r="D374" s="392">
        <v>46.48</v>
      </c>
    </row>
    <row r="375" spans="1:4" ht="54">
      <c r="A375" s="342">
        <v>90979</v>
      </c>
      <c r="B375" s="349" t="s">
        <v>409</v>
      </c>
      <c r="C375" s="392" t="s">
        <v>329</v>
      </c>
      <c r="D375" s="392">
        <v>120.19</v>
      </c>
    </row>
    <row r="376" spans="1:4" ht="54">
      <c r="A376" s="342">
        <v>90991</v>
      </c>
      <c r="B376" s="349" t="s">
        <v>410</v>
      </c>
      <c r="C376" s="392" t="s">
        <v>329</v>
      </c>
      <c r="D376" s="392">
        <v>128.26</v>
      </c>
    </row>
    <row r="377" spans="1:4" ht="54">
      <c r="A377" s="342">
        <v>90999</v>
      </c>
      <c r="B377" s="349" t="s">
        <v>411</v>
      </c>
      <c r="C377" s="392" t="s">
        <v>329</v>
      </c>
      <c r="D377" s="392">
        <v>62.01</v>
      </c>
    </row>
    <row r="378" spans="1:4" ht="67.5">
      <c r="A378" s="342">
        <v>91031</v>
      </c>
      <c r="B378" s="349" t="s">
        <v>412</v>
      </c>
      <c r="C378" s="392" t="s">
        <v>329</v>
      </c>
      <c r="D378" s="392">
        <v>160.77000000000001</v>
      </c>
    </row>
    <row r="379" spans="1:4" ht="54">
      <c r="A379" s="342">
        <v>91277</v>
      </c>
      <c r="B379" s="349" t="s">
        <v>413</v>
      </c>
      <c r="C379" s="392" t="s">
        <v>329</v>
      </c>
      <c r="D379" s="392">
        <v>4.49</v>
      </c>
    </row>
    <row r="380" spans="1:4" ht="67.5">
      <c r="A380" s="342">
        <v>91283</v>
      </c>
      <c r="B380" s="349" t="s">
        <v>414</v>
      </c>
      <c r="C380" s="392" t="s">
        <v>329</v>
      </c>
      <c r="D380" s="392">
        <v>9.68</v>
      </c>
    </row>
    <row r="381" spans="1:4" ht="81">
      <c r="A381" s="342">
        <v>91386</v>
      </c>
      <c r="B381" s="349" t="s">
        <v>415</v>
      </c>
      <c r="C381" s="392" t="s">
        <v>329</v>
      </c>
      <c r="D381" s="392">
        <v>168.12</v>
      </c>
    </row>
    <row r="382" spans="1:4" ht="54">
      <c r="A382" s="342">
        <v>91533</v>
      </c>
      <c r="B382" s="349" t="s">
        <v>416</v>
      </c>
      <c r="C382" s="392" t="s">
        <v>329</v>
      </c>
      <c r="D382" s="392">
        <v>17.920000000000002</v>
      </c>
    </row>
    <row r="383" spans="1:4" ht="81">
      <c r="A383" s="342">
        <v>91634</v>
      </c>
      <c r="B383" s="349" t="s">
        <v>417</v>
      </c>
      <c r="C383" s="392" t="s">
        <v>329</v>
      </c>
      <c r="D383" s="392">
        <v>121.48</v>
      </c>
    </row>
    <row r="384" spans="1:4" ht="81">
      <c r="A384" s="342">
        <v>91645</v>
      </c>
      <c r="B384" s="349" t="s">
        <v>418</v>
      </c>
      <c r="C384" s="392" t="s">
        <v>329</v>
      </c>
      <c r="D384" s="392">
        <v>259.08999999999997</v>
      </c>
    </row>
    <row r="385" spans="1:4" ht="40.5">
      <c r="A385" s="342">
        <v>91692</v>
      </c>
      <c r="B385" s="349" t="s">
        <v>419</v>
      </c>
      <c r="C385" s="392" t="s">
        <v>329</v>
      </c>
      <c r="D385" s="392">
        <v>15.43</v>
      </c>
    </row>
    <row r="386" spans="1:4" ht="40.5">
      <c r="A386" s="342">
        <v>92043</v>
      </c>
      <c r="B386" s="349" t="s">
        <v>420</v>
      </c>
      <c r="C386" s="392" t="s">
        <v>329</v>
      </c>
      <c r="D386" s="392">
        <v>7.37</v>
      </c>
    </row>
    <row r="387" spans="1:4" ht="94.5">
      <c r="A387" s="342">
        <v>92106</v>
      </c>
      <c r="B387" s="349" t="s">
        <v>421</v>
      </c>
      <c r="C387" s="392" t="s">
        <v>329</v>
      </c>
      <c r="D387" s="392">
        <v>167.3</v>
      </c>
    </row>
    <row r="388" spans="1:4" ht="54">
      <c r="A388" s="342">
        <v>92112</v>
      </c>
      <c r="B388" s="349" t="s">
        <v>422</v>
      </c>
      <c r="C388" s="392" t="s">
        <v>329</v>
      </c>
      <c r="D388" s="392">
        <v>1.85</v>
      </c>
    </row>
    <row r="389" spans="1:4" ht="27">
      <c r="A389" s="342">
        <v>92118</v>
      </c>
      <c r="B389" s="349" t="s">
        <v>423</v>
      </c>
      <c r="C389" s="392" t="s">
        <v>329</v>
      </c>
      <c r="D389" s="392">
        <v>0.17</v>
      </c>
    </row>
    <row r="390" spans="1:4" ht="40.5">
      <c r="A390" s="342">
        <v>92138</v>
      </c>
      <c r="B390" s="349" t="s">
        <v>424</v>
      </c>
      <c r="C390" s="392" t="s">
        <v>329</v>
      </c>
      <c r="D390" s="392">
        <v>120.33</v>
      </c>
    </row>
    <row r="391" spans="1:4" ht="54">
      <c r="A391" s="342">
        <v>92145</v>
      </c>
      <c r="B391" s="349" t="s">
        <v>425</v>
      </c>
      <c r="C391" s="392" t="s">
        <v>329</v>
      </c>
      <c r="D391" s="392">
        <v>81.209999999999994</v>
      </c>
    </row>
    <row r="392" spans="1:4" ht="81">
      <c r="A392" s="342">
        <v>92242</v>
      </c>
      <c r="B392" s="349" t="s">
        <v>426</v>
      </c>
      <c r="C392" s="392" t="s">
        <v>329</v>
      </c>
      <c r="D392" s="392">
        <v>226.91</v>
      </c>
    </row>
    <row r="393" spans="1:4" ht="54">
      <c r="A393" s="342">
        <v>92716</v>
      </c>
      <c r="B393" s="349" t="s">
        <v>427</v>
      </c>
      <c r="C393" s="392" t="s">
        <v>329</v>
      </c>
      <c r="D393" s="392">
        <v>20.77</v>
      </c>
    </row>
    <row r="394" spans="1:4" ht="40.5">
      <c r="A394" s="342">
        <v>92960</v>
      </c>
      <c r="B394" s="349" t="s">
        <v>428</v>
      </c>
      <c r="C394" s="392" t="s">
        <v>329</v>
      </c>
      <c r="D394" s="392">
        <v>15.39</v>
      </c>
    </row>
    <row r="395" spans="1:4" ht="40.5">
      <c r="A395" s="342">
        <v>92966</v>
      </c>
      <c r="B395" s="349" t="s">
        <v>429</v>
      </c>
      <c r="C395" s="392" t="s">
        <v>329</v>
      </c>
      <c r="D395" s="392">
        <v>14.86</v>
      </c>
    </row>
    <row r="396" spans="1:4" ht="94.5">
      <c r="A396" s="342">
        <v>93224</v>
      </c>
      <c r="B396" s="349" t="s">
        <v>430</v>
      </c>
      <c r="C396" s="392" t="s">
        <v>329</v>
      </c>
      <c r="D396" s="392">
        <v>618.66999999999996</v>
      </c>
    </row>
    <row r="397" spans="1:4" ht="54">
      <c r="A397" s="342">
        <v>93233</v>
      </c>
      <c r="B397" s="349" t="s">
        <v>431</v>
      </c>
      <c r="C397" s="392" t="s">
        <v>329</v>
      </c>
      <c r="D397" s="392">
        <v>4.04</v>
      </c>
    </row>
    <row r="398" spans="1:4" ht="40.5">
      <c r="A398" s="342">
        <v>93272</v>
      </c>
      <c r="B398" s="349" t="s">
        <v>432</v>
      </c>
      <c r="C398" s="392" t="s">
        <v>329</v>
      </c>
      <c r="D398" s="392">
        <v>67.2</v>
      </c>
    </row>
    <row r="399" spans="1:4" ht="40.5">
      <c r="A399" s="342">
        <v>93281</v>
      </c>
      <c r="B399" s="349" t="s">
        <v>433</v>
      </c>
      <c r="C399" s="392" t="s">
        <v>329</v>
      </c>
      <c r="D399" s="392">
        <v>14.28</v>
      </c>
    </row>
    <row r="400" spans="1:4" ht="54">
      <c r="A400" s="342">
        <v>93287</v>
      </c>
      <c r="B400" s="349" t="s">
        <v>434</v>
      </c>
      <c r="C400" s="392" t="s">
        <v>329</v>
      </c>
      <c r="D400" s="392">
        <v>249.6</v>
      </c>
    </row>
    <row r="401" spans="1:4" ht="81">
      <c r="A401" s="342">
        <v>93402</v>
      </c>
      <c r="B401" s="349" t="s">
        <v>435</v>
      </c>
      <c r="C401" s="392" t="s">
        <v>329</v>
      </c>
      <c r="D401" s="392">
        <v>135.80000000000001</v>
      </c>
    </row>
    <row r="402" spans="1:4" ht="108">
      <c r="A402" s="342">
        <v>93408</v>
      </c>
      <c r="B402" s="349" t="s">
        <v>436</v>
      </c>
      <c r="C402" s="392" t="s">
        <v>329</v>
      </c>
      <c r="D402" s="392">
        <v>58.11</v>
      </c>
    </row>
    <row r="403" spans="1:4" ht="40.5">
      <c r="A403" s="342">
        <v>93415</v>
      </c>
      <c r="B403" s="349" t="s">
        <v>437</v>
      </c>
      <c r="C403" s="392" t="s">
        <v>329</v>
      </c>
      <c r="D403" s="392">
        <v>8.39</v>
      </c>
    </row>
    <row r="404" spans="1:4" ht="40.5">
      <c r="A404" s="342">
        <v>93421</v>
      </c>
      <c r="B404" s="349" t="s">
        <v>438</v>
      </c>
      <c r="C404" s="392" t="s">
        <v>329</v>
      </c>
      <c r="D404" s="392">
        <v>43.99</v>
      </c>
    </row>
    <row r="405" spans="1:4" ht="40.5">
      <c r="A405" s="342">
        <v>93427</v>
      </c>
      <c r="B405" s="349" t="s">
        <v>439</v>
      </c>
      <c r="C405" s="392" t="s">
        <v>329</v>
      </c>
      <c r="D405" s="392">
        <v>100.86</v>
      </c>
    </row>
    <row r="406" spans="1:4" ht="40.5">
      <c r="A406" s="342">
        <v>93433</v>
      </c>
      <c r="B406" s="349" t="s">
        <v>440</v>
      </c>
      <c r="C406" s="392" t="s">
        <v>329</v>
      </c>
      <c r="D406" s="393">
        <v>2051.63</v>
      </c>
    </row>
    <row r="407" spans="1:4" ht="40.5">
      <c r="A407" s="342">
        <v>93439</v>
      </c>
      <c r="B407" s="349" t="s">
        <v>441</v>
      </c>
      <c r="C407" s="392" t="s">
        <v>329</v>
      </c>
      <c r="D407" s="392">
        <v>100.22</v>
      </c>
    </row>
    <row r="408" spans="1:4" ht="40.5">
      <c r="A408" s="342">
        <v>95121</v>
      </c>
      <c r="B408" s="349" t="s">
        <v>442</v>
      </c>
      <c r="C408" s="392" t="s">
        <v>329</v>
      </c>
      <c r="D408" s="392">
        <v>186.69</v>
      </c>
    </row>
    <row r="409" spans="1:4" ht="40.5">
      <c r="A409" s="342">
        <v>95127</v>
      </c>
      <c r="B409" s="349" t="s">
        <v>443</v>
      </c>
      <c r="C409" s="392" t="s">
        <v>329</v>
      </c>
      <c r="D409" s="392">
        <v>124.81</v>
      </c>
    </row>
    <row r="410" spans="1:4" ht="40.5">
      <c r="A410" s="342">
        <v>95133</v>
      </c>
      <c r="B410" s="349" t="s">
        <v>444</v>
      </c>
      <c r="C410" s="392" t="s">
        <v>329</v>
      </c>
      <c r="D410" s="392">
        <v>92.09</v>
      </c>
    </row>
    <row r="411" spans="1:4" ht="40.5">
      <c r="A411" s="342">
        <v>95139</v>
      </c>
      <c r="B411" s="349" t="s">
        <v>445</v>
      </c>
      <c r="C411" s="392" t="s">
        <v>329</v>
      </c>
      <c r="D411" s="392">
        <v>0.06</v>
      </c>
    </row>
    <row r="412" spans="1:4" ht="40.5">
      <c r="A412" s="342">
        <v>95212</v>
      </c>
      <c r="B412" s="349" t="s">
        <v>446</v>
      </c>
      <c r="C412" s="392" t="s">
        <v>329</v>
      </c>
      <c r="D412" s="392">
        <v>73.72</v>
      </c>
    </row>
    <row r="413" spans="1:4" ht="40.5">
      <c r="A413" s="342">
        <v>95218</v>
      </c>
      <c r="B413" s="349" t="s">
        <v>447</v>
      </c>
      <c r="C413" s="392" t="s">
        <v>329</v>
      </c>
      <c r="D413" s="392">
        <v>19.190000000000001</v>
      </c>
    </row>
    <row r="414" spans="1:4" ht="27">
      <c r="A414" s="342">
        <v>95258</v>
      </c>
      <c r="B414" s="349" t="s">
        <v>448</v>
      </c>
      <c r="C414" s="392" t="s">
        <v>329</v>
      </c>
      <c r="D414" s="392">
        <v>14.44</v>
      </c>
    </row>
    <row r="415" spans="1:4" ht="40.5">
      <c r="A415" s="342">
        <v>95264</v>
      </c>
      <c r="B415" s="349" t="s">
        <v>449</v>
      </c>
      <c r="C415" s="392" t="s">
        <v>329</v>
      </c>
      <c r="D415" s="392">
        <v>3.71</v>
      </c>
    </row>
    <row r="416" spans="1:4" ht="54">
      <c r="A416" s="342">
        <v>95270</v>
      </c>
      <c r="B416" s="349" t="s">
        <v>450</v>
      </c>
      <c r="C416" s="392" t="s">
        <v>329</v>
      </c>
      <c r="D416" s="392">
        <v>4.3499999999999996</v>
      </c>
    </row>
    <row r="417" spans="1:4" ht="40.5">
      <c r="A417" s="342">
        <v>95276</v>
      </c>
      <c r="B417" s="349" t="s">
        <v>451</v>
      </c>
      <c r="C417" s="392" t="s">
        <v>329</v>
      </c>
      <c r="D417" s="392">
        <v>1.96</v>
      </c>
    </row>
    <row r="418" spans="1:4" ht="40.5">
      <c r="A418" s="342">
        <v>95282</v>
      </c>
      <c r="B418" s="349" t="s">
        <v>452</v>
      </c>
      <c r="C418" s="392" t="s">
        <v>329</v>
      </c>
      <c r="D418" s="392">
        <v>4.33</v>
      </c>
    </row>
    <row r="419" spans="1:4" ht="67.5">
      <c r="A419" s="342">
        <v>95620</v>
      </c>
      <c r="B419" s="349" t="s">
        <v>453</v>
      </c>
      <c r="C419" s="392" t="s">
        <v>329</v>
      </c>
      <c r="D419" s="392">
        <v>13.94</v>
      </c>
    </row>
    <row r="420" spans="1:4" ht="67.5">
      <c r="A420" s="342">
        <v>95631</v>
      </c>
      <c r="B420" s="349" t="s">
        <v>454</v>
      </c>
      <c r="C420" s="392" t="s">
        <v>329</v>
      </c>
      <c r="D420" s="392">
        <v>126.46</v>
      </c>
    </row>
    <row r="421" spans="1:4" ht="40.5">
      <c r="A421" s="342">
        <v>95702</v>
      </c>
      <c r="B421" s="349" t="s">
        <v>455</v>
      </c>
      <c r="C421" s="392" t="s">
        <v>329</v>
      </c>
      <c r="D421" s="392">
        <v>24.17</v>
      </c>
    </row>
    <row r="422" spans="1:4" ht="54">
      <c r="A422" s="342">
        <v>95708</v>
      </c>
      <c r="B422" s="349" t="s">
        <v>456</v>
      </c>
      <c r="C422" s="392" t="s">
        <v>329</v>
      </c>
      <c r="D422" s="392">
        <v>87.57</v>
      </c>
    </row>
    <row r="423" spans="1:4" ht="67.5">
      <c r="A423" s="342">
        <v>95714</v>
      </c>
      <c r="B423" s="349" t="s">
        <v>457</v>
      </c>
      <c r="C423" s="392" t="s">
        <v>329</v>
      </c>
      <c r="D423" s="392">
        <v>163.66</v>
      </c>
    </row>
    <row r="424" spans="1:4" ht="81">
      <c r="A424" s="342">
        <v>95720</v>
      </c>
      <c r="B424" s="349" t="s">
        <v>458</v>
      </c>
      <c r="C424" s="392" t="s">
        <v>329</v>
      </c>
      <c r="D424" s="392">
        <v>161.07</v>
      </c>
    </row>
    <row r="425" spans="1:4" ht="40.5">
      <c r="A425" s="342">
        <v>95872</v>
      </c>
      <c r="B425" s="349" t="s">
        <v>459</v>
      </c>
      <c r="C425" s="392" t="s">
        <v>329</v>
      </c>
      <c r="D425" s="392">
        <v>171.2</v>
      </c>
    </row>
    <row r="426" spans="1:4" ht="40.5">
      <c r="A426" s="342">
        <v>96013</v>
      </c>
      <c r="B426" s="349" t="s">
        <v>460</v>
      </c>
      <c r="C426" s="392" t="s">
        <v>329</v>
      </c>
      <c r="D426" s="392">
        <v>103.32</v>
      </c>
    </row>
    <row r="427" spans="1:4" ht="40.5">
      <c r="A427" s="342">
        <v>96020</v>
      </c>
      <c r="B427" s="349" t="s">
        <v>461</v>
      </c>
      <c r="C427" s="392" t="s">
        <v>329</v>
      </c>
      <c r="D427" s="392">
        <v>103.1</v>
      </c>
    </row>
    <row r="428" spans="1:4" ht="40.5">
      <c r="A428" s="342">
        <v>96028</v>
      </c>
      <c r="B428" s="349" t="s">
        <v>462</v>
      </c>
      <c r="C428" s="392" t="s">
        <v>329</v>
      </c>
      <c r="D428" s="392">
        <v>78.19</v>
      </c>
    </row>
    <row r="429" spans="1:4" ht="54">
      <c r="A429" s="342">
        <v>96035</v>
      </c>
      <c r="B429" s="349" t="s">
        <v>463</v>
      </c>
      <c r="C429" s="392" t="s">
        <v>329</v>
      </c>
      <c r="D429" s="392">
        <v>174.75</v>
      </c>
    </row>
    <row r="430" spans="1:4" ht="40.5">
      <c r="A430" s="342">
        <v>96157</v>
      </c>
      <c r="B430" s="349" t="s">
        <v>464</v>
      </c>
      <c r="C430" s="392" t="s">
        <v>329</v>
      </c>
      <c r="D430" s="392">
        <v>78.41</v>
      </c>
    </row>
    <row r="431" spans="1:4" ht="54">
      <c r="A431" s="342">
        <v>96158</v>
      </c>
      <c r="B431" s="349" t="s">
        <v>465</v>
      </c>
      <c r="C431" s="392" t="s">
        <v>329</v>
      </c>
      <c r="D431" s="392">
        <v>71.63</v>
      </c>
    </row>
    <row r="432" spans="1:4" ht="54">
      <c r="A432" s="342">
        <v>96245</v>
      </c>
      <c r="B432" s="349" t="s">
        <v>466</v>
      </c>
      <c r="C432" s="392" t="s">
        <v>329</v>
      </c>
      <c r="D432" s="392">
        <v>61.77</v>
      </c>
    </row>
    <row r="433" spans="1:4" ht="54">
      <c r="A433" s="342">
        <v>96303</v>
      </c>
      <c r="B433" s="349" t="s">
        <v>467</v>
      </c>
      <c r="C433" s="392" t="s">
        <v>329</v>
      </c>
      <c r="D433" s="392">
        <v>158.99</v>
      </c>
    </row>
    <row r="434" spans="1:4" ht="67.5">
      <c r="A434" s="342">
        <v>96309</v>
      </c>
      <c r="B434" s="349" t="s">
        <v>468</v>
      </c>
      <c r="C434" s="392" t="s">
        <v>329</v>
      </c>
      <c r="D434" s="392">
        <v>0.8</v>
      </c>
    </row>
    <row r="435" spans="1:4" ht="54">
      <c r="A435" s="342">
        <v>96463</v>
      </c>
      <c r="B435" s="349" t="s">
        <v>469</v>
      </c>
      <c r="C435" s="392" t="s">
        <v>329</v>
      </c>
      <c r="D435" s="392">
        <v>124.39</v>
      </c>
    </row>
    <row r="436" spans="1:4" ht="54">
      <c r="A436" s="342">
        <v>5632</v>
      </c>
      <c r="B436" s="349" t="s">
        <v>470</v>
      </c>
      <c r="C436" s="392" t="s">
        <v>471</v>
      </c>
      <c r="D436" s="392">
        <v>46.47</v>
      </c>
    </row>
    <row r="437" spans="1:4" ht="94.5">
      <c r="A437" s="342">
        <v>5679</v>
      </c>
      <c r="B437" s="349" t="s">
        <v>472</v>
      </c>
      <c r="C437" s="392" t="s">
        <v>471</v>
      </c>
      <c r="D437" s="392">
        <v>34.049999999999997</v>
      </c>
    </row>
    <row r="438" spans="1:4" ht="94.5">
      <c r="A438" s="342">
        <v>5681</v>
      </c>
      <c r="B438" s="349" t="s">
        <v>473</v>
      </c>
      <c r="C438" s="392" t="s">
        <v>471</v>
      </c>
      <c r="D438" s="392">
        <v>32.15</v>
      </c>
    </row>
    <row r="439" spans="1:4" ht="81">
      <c r="A439" s="342">
        <v>5685</v>
      </c>
      <c r="B439" s="349" t="s">
        <v>474</v>
      </c>
      <c r="C439" s="392" t="s">
        <v>471</v>
      </c>
      <c r="D439" s="392">
        <v>30.63</v>
      </c>
    </row>
    <row r="440" spans="1:4" ht="54">
      <c r="A440" s="342">
        <v>5690</v>
      </c>
      <c r="B440" s="349" t="s">
        <v>475</v>
      </c>
      <c r="C440" s="392" t="s">
        <v>471</v>
      </c>
      <c r="D440" s="392">
        <v>1.89</v>
      </c>
    </row>
    <row r="441" spans="1:4" ht="67.5">
      <c r="A441" s="342">
        <v>5806</v>
      </c>
      <c r="B441" s="349" t="s">
        <v>476</v>
      </c>
      <c r="C441" s="392" t="s">
        <v>471</v>
      </c>
      <c r="D441" s="392">
        <v>0.16</v>
      </c>
    </row>
    <row r="442" spans="1:4" ht="94.5">
      <c r="A442" s="342">
        <v>5826</v>
      </c>
      <c r="B442" s="349" t="s">
        <v>477</v>
      </c>
      <c r="C442" s="392" t="s">
        <v>471</v>
      </c>
      <c r="D442" s="392">
        <v>23.88</v>
      </c>
    </row>
    <row r="443" spans="1:4" ht="40.5">
      <c r="A443" s="342">
        <v>5829</v>
      </c>
      <c r="B443" s="349" t="s">
        <v>478</v>
      </c>
      <c r="C443" s="392" t="s">
        <v>471</v>
      </c>
      <c r="D443" s="392">
        <v>112.84</v>
      </c>
    </row>
    <row r="444" spans="1:4" ht="54">
      <c r="A444" s="342">
        <v>5837</v>
      </c>
      <c r="B444" s="349" t="s">
        <v>479</v>
      </c>
      <c r="C444" s="392" t="s">
        <v>471</v>
      </c>
      <c r="D444" s="392">
        <v>74.89</v>
      </c>
    </row>
    <row r="445" spans="1:4" ht="40.5">
      <c r="A445" s="342">
        <v>5841</v>
      </c>
      <c r="B445" s="349" t="s">
        <v>480</v>
      </c>
      <c r="C445" s="392" t="s">
        <v>471</v>
      </c>
      <c r="D445" s="392">
        <v>2.17</v>
      </c>
    </row>
    <row r="446" spans="1:4" ht="40.5">
      <c r="A446" s="342">
        <v>5845</v>
      </c>
      <c r="B446" s="349" t="s">
        <v>481</v>
      </c>
      <c r="C446" s="392" t="s">
        <v>471</v>
      </c>
      <c r="D446" s="392">
        <v>27.67</v>
      </c>
    </row>
    <row r="447" spans="1:4" ht="40.5">
      <c r="A447" s="342">
        <v>5849</v>
      </c>
      <c r="B447" s="349" t="s">
        <v>482</v>
      </c>
      <c r="C447" s="392" t="s">
        <v>471</v>
      </c>
      <c r="D447" s="392">
        <v>44.28</v>
      </c>
    </row>
    <row r="448" spans="1:4" ht="54">
      <c r="A448" s="342">
        <v>5853</v>
      </c>
      <c r="B448" s="349" t="s">
        <v>483</v>
      </c>
      <c r="C448" s="392" t="s">
        <v>471</v>
      </c>
      <c r="D448" s="392">
        <v>44.47</v>
      </c>
    </row>
    <row r="449" spans="1:4" ht="40.5">
      <c r="A449" s="342">
        <v>5857</v>
      </c>
      <c r="B449" s="349" t="s">
        <v>484</v>
      </c>
      <c r="C449" s="392" t="s">
        <v>471</v>
      </c>
      <c r="D449" s="392">
        <v>112.91</v>
      </c>
    </row>
    <row r="450" spans="1:4" ht="67.5">
      <c r="A450" s="342">
        <v>5865</v>
      </c>
      <c r="B450" s="349" t="s">
        <v>485</v>
      </c>
      <c r="C450" s="392" t="s">
        <v>471</v>
      </c>
      <c r="D450" s="392">
        <v>5.0599999999999996</v>
      </c>
    </row>
    <row r="451" spans="1:4" ht="54">
      <c r="A451" s="342">
        <v>5869</v>
      </c>
      <c r="B451" s="349" t="s">
        <v>486</v>
      </c>
      <c r="C451" s="392" t="s">
        <v>471</v>
      </c>
      <c r="D451" s="392">
        <v>34.450000000000003</v>
      </c>
    </row>
    <row r="452" spans="1:4" ht="94.5">
      <c r="A452" s="342">
        <v>5877</v>
      </c>
      <c r="B452" s="349" t="s">
        <v>487</v>
      </c>
      <c r="C452" s="392" t="s">
        <v>471</v>
      </c>
      <c r="D452" s="392">
        <v>33.450000000000003</v>
      </c>
    </row>
    <row r="453" spans="1:4" ht="67.5">
      <c r="A453" s="342">
        <v>5881</v>
      </c>
      <c r="B453" s="349" t="s">
        <v>488</v>
      </c>
      <c r="C453" s="392" t="s">
        <v>471</v>
      </c>
      <c r="D453" s="392">
        <v>36.78</v>
      </c>
    </row>
    <row r="454" spans="1:4" ht="81">
      <c r="A454" s="342">
        <v>5884</v>
      </c>
      <c r="B454" s="349" t="s">
        <v>489</v>
      </c>
      <c r="C454" s="392" t="s">
        <v>471</v>
      </c>
      <c r="D454" s="392">
        <v>32.04</v>
      </c>
    </row>
    <row r="455" spans="1:4" ht="67.5">
      <c r="A455" s="342">
        <v>5892</v>
      </c>
      <c r="B455" s="349" t="s">
        <v>490</v>
      </c>
      <c r="C455" s="392" t="s">
        <v>471</v>
      </c>
      <c r="D455" s="392">
        <v>24.95</v>
      </c>
    </row>
    <row r="456" spans="1:4" ht="67.5">
      <c r="A456" s="342">
        <v>5896</v>
      </c>
      <c r="B456" s="349" t="s">
        <v>491</v>
      </c>
      <c r="C456" s="392" t="s">
        <v>471</v>
      </c>
      <c r="D456" s="392">
        <v>23.16</v>
      </c>
    </row>
    <row r="457" spans="1:4" ht="81">
      <c r="A457" s="342">
        <v>5903</v>
      </c>
      <c r="B457" s="349" t="s">
        <v>492</v>
      </c>
      <c r="C457" s="392" t="s">
        <v>471</v>
      </c>
      <c r="D457" s="392">
        <v>29.72</v>
      </c>
    </row>
    <row r="458" spans="1:4" ht="54">
      <c r="A458" s="342">
        <v>5911</v>
      </c>
      <c r="B458" s="349" t="s">
        <v>493</v>
      </c>
      <c r="C458" s="392" t="s">
        <v>471</v>
      </c>
      <c r="D458" s="392">
        <v>17.05</v>
      </c>
    </row>
    <row r="459" spans="1:4" ht="40.5">
      <c r="A459" s="342">
        <v>5923</v>
      </c>
      <c r="B459" s="349" t="s">
        <v>494</v>
      </c>
      <c r="C459" s="392" t="s">
        <v>471</v>
      </c>
      <c r="D459" s="392">
        <v>1.48</v>
      </c>
    </row>
    <row r="460" spans="1:4" ht="81">
      <c r="A460" s="342">
        <v>5930</v>
      </c>
      <c r="B460" s="349" t="s">
        <v>495</v>
      </c>
      <c r="C460" s="392" t="s">
        <v>471</v>
      </c>
      <c r="D460" s="392">
        <v>28.3</v>
      </c>
    </row>
    <row r="461" spans="1:4" ht="54">
      <c r="A461" s="342">
        <v>5934</v>
      </c>
      <c r="B461" s="349" t="s">
        <v>496</v>
      </c>
      <c r="C461" s="392" t="s">
        <v>471</v>
      </c>
      <c r="D461" s="392">
        <v>47.43</v>
      </c>
    </row>
    <row r="462" spans="1:4" ht="54">
      <c r="A462" s="342">
        <v>5942</v>
      </c>
      <c r="B462" s="349" t="s">
        <v>497</v>
      </c>
      <c r="C462" s="392" t="s">
        <v>471</v>
      </c>
      <c r="D462" s="392">
        <v>32.32</v>
      </c>
    </row>
    <row r="463" spans="1:4" ht="54">
      <c r="A463" s="342">
        <v>5946</v>
      </c>
      <c r="B463" s="349" t="s">
        <v>498</v>
      </c>
      <c r="C463" s="392" t="s">
        <v>471</v>
      </c>
      <c r="D463" s="392">
        <v>39.119999999999997</v>
      </c>
    </row>
    <row r="464" spans="1:4" ht="40.5">
      <c r="A464" s="342">
        <v>5952</v>
      </c>
      <c r="B464" s="349" t="s">
        <v>499</v>
      </c>
      <c r="C464" s="392" t="s">
        <v>471</v>
      </c>
      <c r="D464" s="392">
        <v>13.25</v>
      </c>
    </row>
    <row r="465" spans="1:4" ht="54">
      <c r="A465" s="342">
        <v>5954</v>
      </c>
      <c r="B465" s="349" t="s">
        <v>500</v>
      </c>
      <c r="C465" s="392" t="s">
        <v>471</v>
      </c>
      <c r="D465" s="392">
        <v>2.42</v>
      </c>
    </row>
    <row r="466" spans="1:4" ht="67.5">
      <c r="A466" s="342">
        <v>5961</v>
      </c>
      <c r="B466" s="349" t="s">
        <v>501</v>
      </c>
      <c r="C466" s="392" t="s">
        <v>471</v>
      </c>
      <c r="D466" s="392">
        <v>28.85</v>
      </c>
    </row>
    <row r="467" spans="1:4" ht="67.5">
      <c r="A467" s="342">
        <v>6260</v>
      </c>
      <c r="B467" s="349" t="s">
        <v>502</v>
      </c>
      <c r="C467" s="392" t="s">
        <v>471</v>
      </c>
      <c r="D467" s="392">
        <v>26.15</v>
      </c>
    </row>
    <row r="468" spans="1:4" ht="67.5">
      <c r="A468" s="342">
        <v>6880</v>
      </c>
      <c r="B468" s="349" t="s">
        <v>503</v>
      </c>
      <c r="C468" s="392" t="s">
        <v>471</v>
      </c>
      <c r="D468" s="392">
        <v>40.08</v>
      </c>
    </row>
    <row r="469" spans="1:4" ht="40.5">
      <c r="A469" s="342">
        <v>7031</v>
      </c>
      <c r="B469" s="349" t="s">
        <v>504</v>
      </c>
      <c r="C469" s="392" t="s">
        <v>471</v>
      </c>
      <c r="D469" s="392">
        <v>3.23</v>
      </c>
    </row>
    <row r="470" spans="1:4" ht="67.5">
      <c r="A470" s="342">
        <v>7043</v>
      </c>
      <c r="B470" s="349" t="s">
        <v>505</v>
      </c>
      <c r="C470" s="392" t="s">
        <v>471</v>
      </c>
      <c r="D470" s="392">
        <v>0.2</v>
      </c>
    </row>
    <row r="471" spans="1:4" ht="81">
      <c r="A471" s="342">
        <v>7050</v>
      </c>
      <c r="B471" s="349" t="s">
        <v>506</v>
      </c>
      <c r="C471" s="392" t="s">
        <v>471</v>
      </c>
      <c r="D471" s="392">
        <v>37.11</v>
      </c>
    </row>
    <row r="472" spans="1:4" ht="81">
      <c r="A472" s="342">
        <v>67827</v>
      </c>
      <c r="B472" s="349" t="s">
        <v>507</v>
      </c>
      <c r="C472" s="392" t="s">
        <v>471</v>
      </c>
      <c r="D472" s="392">
        <v>28.13</v>
      </c>
    </row>
    <row r="473" spans="1:4" ht="40.5">
      <c r="A473" s="342">
        <v>73395</v>
      </c>
      <c r="B473" s="349" t="s">
        <v>508</v>
      </c>
      <c r="C473" s="392" t="s">
        <v>471</v>
      </c>
      <c r="D473" s="392">
        <v>4.18</v>
      </c>
    </row>
    <row r="474" spans="1:4" ht="54">
      <c r="A474" s="342">
        <v>83766</v>
      </c>
      <c r="B474" s="349" t="s">
        <v>509</v>
      </c>
      <c r="C474" s="392" t="s">
        <v>471</v>
      </c>
      <c r="D474" s="392">
        <v>25.49</v>
      </c>
    </row>
    <row r="475" spans="1:4" ht="54">
      <c r="A475" s="342">
        <v>84013</v>
      </c>
      <c r="B475" s="349" t="s">
        <v>510</v>
      </c>
      <c r="C475" s="392" t="s">
        <v>471</v>
      </c>
      <c r="D475" s="392">
        <v>45.12</v>
      </c>
    </row>
    <row r="476" spans="1:4" ht="54">
      <c r="A476" s="342">
        <v>87446</v>
      </c>
      <c r="B476" s="349" t="s">
        <v>511</v>
      </c>
      <c r="C476" s="392" t="s">
        <v>471</v>
      </c>
      <c r="D476" s="392">
        <v>0.36</v>
      </c>
    </row>
    <row r="477" spans="1:4" ht="54">
      <c r="A477" s="342">
        <v>88392</v>
      </c>
      <c r="B477" s="349" t="s">
        <v>512</v>
      </c>
      <c r="C477" s="392" t="s">
        <v>471</v>
      </c>
      <c r="D477" s="392">
        <v>0.71</v>
      </c>
    </row>
    <row r="478" spans="1:4" ht="54">
      <c r="A478" s="342">
        <v>88398</v>
      </c>
      <c r="B478" s="349" t="s">
        <v>513</v>
      </c>
      <c r="C478" s="392" t="s">
        <v>471</v>
      </c>
      <c r="D478" s="392">
        <v>0.84</v>
      </c>
    </row>
    <row r="479" spans="1:4" ht="54">
      <c r="A479" s="342">
        <v>88404</v>
      </c>
      <c r="B479" s="349" t="s">
        <v>514</v>
      </c>
      <c r="C479" s="392" t="s">
        <v>471</v>
      </c>
      <c r="D479" s="392">
        <v>0.67</v>
      </c>
    </row>
    <row r="480" spans="1:4" ht="54">
      <c r="A480" s="342">
        <v>88430</v>
      </c>
      <c r="B480" s="349" t="s">
        <v>515</v>
      </c>
      <c r="C480" s="392" t="s">
        <v>471</v>
      </c>
      <c r="D480" s="392">
        <v>4.41</v>
      </c>
    </row>
    <row r="481" spans="1:4" ht="54">
      <c r="A481" s="342">
        <v>88438</v>
      </c>
      <c r="B481" s="349" t="s">
        <v>516</v>
      </c>
      <c r="C481" s="392" t="s">
        <v>471</v>
      </c>
      <c r="D481" s="392">
        <v>5.84</v>
      </c>
    </row>
    <row r="482" spans="1:4" ht="54">
      <c r="A482" s="342">
        <v>88831</v>
      </c>
      <c r="B482" s="349" t="s">
        <v>517</v>
      </c>
      <c r="C482" s="392" t="s">
        <v>471</v>
      </c>
      <c r="D482" s="392">
        <v>0.26</v>
      </c>
    </row>
    <row r="483" spans="1:4" ht="40.5">
      <c r="A483" s="342">
        <v>88844</v>
      </c>
      <c r="B483" s="349" t="s">
        <v>518</v>
      </c>
      <c r="C483" s="392" t="s">
        <v>471</v>
      </c>
      <c r="D483" s="392">
        <v>38.67</v>
      </c>
    </row>
    <row r="484" spans="1:4" ht="54">
      <c r="A484" s="342">
        <v>88908</v>
      </c>
      <c r="B484" s="349" t="s">
        <v>519</v>
      </c>
      <c r="C484" s="392" t="s">
        <v>471</v>
      </c>
      <c r="D484" s="392">
        <v>49.79</v>
      </c>
    </row>
    <row r="485" spans="1:4" ht="67.5">
      <c r="A485" s="342">
        <v>89022</v>
      </c>
      <c r="B485" s="349" t="s">
        <v>520</v>
      </c>
      <c r="C485" s="392" t="s">
        <v>471</v>
      </c>
      <c r="D485" s="392">
        <v>0.27</v>
      </c>
    </row>
    <row r="486" spans="1:4" ht="40.5">
      <c r="A486" s="342">
        <v>89027</v>
      </c>
      <c r="B486" s="349" t="s">
        <v>521</v>
      </c>
      <c r="C486" s="392" t="s">
        <v>471</v>
      </c>
      <c r="D486" s="392">
        <v>2.63</v>
      </c>
    </row>
    <row r="487" spans="1:4" ht="40.5">
      <c r="A487" s="342">
        <v>89031</v>
      </c>
      <c r="B487" s="349" t="s">
        <v>522</v>
      </c>
      <c r="C487" s="392" t="s">
        <v>471</v>
      </c>
      <c r="D487" s="392">
        <v>37.590000000000003</v>
      </c>
    </row>
    <row r="488" spans="1:4" ht="40.5">
      <c r="A488" s="342">
        <v>89036</v>
      </c>
      <c r="B488" s="349" t="s">
        <v>523</v>
      </c>
      <c r="C488" s="392" t="s">
        <v>471</v>
      </c>
      <c r="D488" s="392">
        <v>24.12</v>
      </c>
    </row>
    <row r="489" spans="1:4" ht="40.5">
      <c r="A489" s="342">
        <v>89218</v>
      </c>
      <c r="B489" s="349" t="s">
        <v>524</v>
      </c>
      <c r="C489" s="392" t="s">
        <v>471</v>
      </c>
      <c r="D489" s="392">
        <v>47.52</v>
      </c>
    </row>
    <row r="490" spans="1:4" ht="54">
      <c r="A490" s="342">
        <v>89226</v>
      </c>
      <c r="B490" s="349" t="s">
        <v>525</v>
      </c>
      <c r="C490" s="392" t="s">
        <v>471</v>
      </c>
      <c r="D490" s="392">
        <v>1.0900000000000001</v>
      </c>
    </row>
    <row r="491" spans="1:4" ht="54">
      <c r="A491" s="342">
        <v>89235</v>
      </c>
      <c r="B491" s="349" t="s">
        <v>526</v>
      </c>
      <c r="C491" s="392" t="s">
        <v>471</v>
      </c>
      <c r="D491" s="392">
        <v>95.41</v>
      </c>
    </row>
    <row r="492" spans="1:4" ht="54">
      <c r="A492" s="342">
        <v>89243</v>
      </c>
      <c r="B492" s="349" t="s">
        <v>527</v>
      </c>
      <c r="C492" s="392" t="s">
        <v>471</v>
      </c>
      <c r="D492" s="392">
        <v>201.07</v>
      </c>
    </row>
    <row r="493" spans="1:4" ht="54">
      <c r="A493" s="342">
        <v>89251</v>
      </c>
      <c r="B493" s="349" t="s">
        <v>528</v>
      </c>
      <c r="C493" s="392" t="s">
        <v>471</v>
      </c>
      <c r="D493" s="392">
        <v>176.86</v>
      </c>
    </row>
    <row r="494" spans="1:4" ht="54">
      <c r="A494" s="342">
        <v>89258</v>
      </c>
      <c r="B494" s="349" t="s">
        <v>529</v>
      </c>
      <c r="C494" s="392" t="s">
        <v>471</v>
      </c>
      <c r="D494" s="392">
        <v>64.33</v>
      </c>
    </row>
    <row r="495" spans="1:4" ht="54">
      <c r="A495" s="342">
        <v>89273</v>
      </c>
      <c r="B495" s="349" t="s">
        <v>530</v>
      </c>
      <c r="C495" s="392" t="s">
        <v>471</v>
      </c>
      <c r="D495" s="392">
        <v>46.55</v>
      </c>
    </row>
    <row r="496" spans="1:4" ht="54">
      <c r="A496" s="342">
        <v>89279</v>
      </c>
      <c r="B496" s="349" t="s">
        <v>531</v>
      </c>
      <c r="C496" s="392" t="s">
        <v>471</v>
      </c>
      <c r="D496" s="392">
        <v>1.33</v>
      </c>
    </row>
    <row r="497" spans="1:4" ht="67.5">
      <c r="A497" s="342">
        <v>89877</v>
      </c>
      <c r="B497" s="349" t="s">
        <v>532</v>
      </c>
      <c r="C497" s="392" t="s">
        <v>471</v>
      </c>
      <c r="D497" s="392">
        <v>38.76</v>
      </c>
    </row>
    <row r="498" spans="1:4" ht="67.5">
      <c r="A498" s="342">
        <v>89884</v>
      </c>
      <c r="B498" s="349" t="s">
        <v>533</v>
      </c>
      <c r="C498" s="392" t="s">
        <v>471</v>
      </c>
      <c r="D498" s="392">
        <v>40.07</v>
      </c>
    </row>
    <row r="499" spans="1:4" ht="54">
      <c r="A499" s="342">
        <v>90587</v>
      </c>
      <c r="B499" s="349" t="s">
        <v>534</v>
      </c>
      <c r="C499" s="392" t="s">
        <v>471</v>
      </c>
      <c r="D499" s="392">
        <v>0.3</v>
      </c>
    </row>
    <row r="500" spans="1:4" ht="40.5">
      <c r="A500" s="342">
        <v>90626</v>
      </c>
      <c r="B500" s="349" t="s">
        <v>535</v>
      </c>
      <c r="C500" s="392" t="s">
        <v>471</v>
      </c>
      <c r="D500" s="392">
        <v>1.98</v>
      </c>
    </row>
    <row r="501" spans="1:4" ht="54">
      <c r="A501" s="342">
        <v>90632</v>
      </c>
      <c r="B501" s="349" t="s">
        <v>536</v>
      </c>
      <c r="C501" s="392" t="s">
        <v>471</v>
      </c>
      <c r="D501" s="392">
        <v>44.08</v>
      </c>
    </row>
    <row r="502" spans="1:4" ht="67.5">
      <c r="A502" s="342">
        <v>90638</v>
      </c>
      <c r="B502" s="349" t="s">
        <v>537</v>
      </c>
      <c r="C502" s="392" t="s">
        <v>471</v>
      </c>
      <c r="D502" s="392">
        <v>3.39</v>
      </c>
    </row>
    <row r="503" spans="1:4" ht="54">
      <c r="A503" s="342">
        <v>90644</v>
      </c>
      <c r="B503" s="349" t="s">
        <v>538</v>
      </c>
      <c r="C503" s="392" t="s">
        <v>471</v>
      </c>
      <c r="D503" s="392">
        <v>5.0599999999999996</v>
      </c>
    </row>
    <row r="504" spans="1:4" ht="67.5">
      <c r="A504" s="342">
        <v>90651</v>
      </c>
      <c r="B504" s="349" t="s">
        <v>539</v>
      </c>
      <c r="C504" s="392" t="s">
        <v>471</v>
      </c>
      <c r="D504" s="392">
        <v>0.57999999999999996</v>
      </c>
    </row>
    <row r="505" spans="1:4" ht="40.5">
      <c r="A505" s="342">
        <v>90657</v>
      </c>
      <c r="B505" s="349" t="s">
        <v>540</v>
      </c>
      <c r="C505" s="392" t="s">
        <v>471</v>
      </c>
      <c r="D505" s="392">
        <v>3.29</v>
      </c>
    </row>
    <row r="506" spans="1:4" ht="40.5">
      <c r="A506" s="342">
        <v>90663</v>
      </c>
      <c r="B506" s="349" t="s">
        <v>541</v>
      </c>
      <c r="C506" s="392" t="s">
        <v>471</v>
      </c>
      <c r="D506" s="392">
        <v>3.52</v>
      </c>
    </row>
    <row r="507" spans="1:4" ht="81">
      <c r="A507" s="342">
        <v>90669</v>
      </c>
      <c r="B507" s="349" t="s">
        <v>542</v>
      </c>
      <c r="C507" s="392" t="s">
        <v>471</v>
      </c>
      <c r="D507" s="392">
        <v>3.79</v>
      </c>
    </row>
    <row r="508" spans="1:4" ht="81">
      <c r="A508" s="342">
        <v>90675</v>
      </c>
      <c r="B508" s="349" t="s">
        <v>543</v>
      </c>
      <c r="C508" s="392" t="s">
        <v>471</v>
      </c>
      <c r="D508" s="392">
        <v>152.57</v>
      </c>
    </row>
    <row r="509" spans="1:4" ht="81">
      <c r="A509" s="342">
        <v>90681</v>
      </c>
      <c r="B509" s="349" t="s">
        <v>544</v>
      </c>
      <c r="C509" s="392" t="s">
        <v>471</v>
      </c>
      <c r="D509" s="392">
        <v>88.15</v>
      </c>
    </row>
    <row r="510" spans="1:4" ht="54">
      <c r="A510" s="342">
        <v>90687</v>
      </c>
      <c r="B510" s="349" t="s">
        <v>545</v>
      </c>
      <c r="C510" s="392" t="s">
        <v>471</v>
      </c>
      <c r="D510" s="392">
        <v>43.31</v>
      </c>
    </row>
    <row r="511" spans="1:4" ht="54">
      <c r="A511" s="342">
        <v>90693</v>
      </c>
      <c r="B511" s="349" t="s">
        <v>546</v>
      </c>
      <c r="C511" s="392" t="s">
        <v>471</v>
      </c>
      <c r="D511" s="392">
        <v>28.07</v>
      </c>
    </row>
    <row r="512" spans="1:4" ht="54">
      <c r="A512" s="342">
        <v>90965</v>
      </c>
      <c r="B512" s="349" t="s">
        <v>547</v>
      </c>
      <c r="C512" s="392" t="s">
        <v>471</v>
      </c>
      <c r="D512" s="392">
        <v>3.23</v>
      </c>
    </row>
    <row r="513" spans="1:4" ht="54">
      <c r="A513" s="342">
        <v>90973</v>
      </c>
      <c r="B513" s="349" t="s">
        <v>548</v>
      </c>
      <c r="C513" s="392" t="s">
        <v>471</v>
      </c>
      <c r="D513" s="392">
        <v>3.24</v>
      </c>
    </row>
    <row r="514" spans="1:4" ht="54">
      <c r="A514" s="342">
        <v>90982</v>
      </c>
      <c r="B514" s="349" t="s">
        <v>549</v>
      </c>
      <c r="C514" s="392" t="s">
        <v>471</v>
      </c>
      <c r="D514" s="392">
        <v>8.25</v>
      </c>
    </row>
    <row r="515" spans="1:4" ht="54">
      <c r="A515" s="342">
        <v>91001</v>
      </c>
      <c r="B515" s="349" t="s">
        <v>550</v>
      </c>
      <c r="C515" s="392" t="s">
        <v>471</v>
      </c>
      <c r="D515" s="392">
        <v>3.85</v>
      </c>
    </row>
    <row r="516" spans="1:4" ht="67.5">
      <c r="A516" s="342">
        <v>91032</v>
      </c>
      <c r="B516" s="349" t="s">
        <v>551</v>
      </c>
      <c r="C516" s="392" t="s">
        <v>471</v>
      </c>
      <c r="D516" s="392">
        <v>28.17</v>
      </c>
    </row>
    <row r="517" spans="1:4" ht="54">
      <c r="A517" s="342">
        <v>91278</v>
      </c>
      <c r="B517" s="349" t="s">
        <v>552</v>
      </c>
      <c r="C517" s="392" t="s">
        <v>471</v>
      </c>
      <c r="D517" s="392">
        <v>0.54</v>
      </c>
    </row>
    <row r="518" spans="1:4" ht="67.5">
      <c r="A518" s="342">
        <v>91285</v>
      </c>
      <c r="B518" s="349" t="s">
        <v>553</v>
      </c>
      <c r="C518" s="392" t="s">
        <v>471</v>
      </c>
      <c r="D518" s="392">
        <v>0.74</v>
      </c>
    </row>
    <row r="519" spans="1:4" ht="81">
      <c r="A519" s="342">
        <v>91387</v>
      </c>
      <c r="B519" s="349" t="s">
        <v>554</v>
      </c>
      <c r="C519" s="392" t="s">
        <v>471</v>
      </c>
      <c r="D519" s="392">
        <v>30.88</v>
      </c>
    </row>
    <row r="520" spans="1:4" ht="94.5">
      <c r="A520" s="342">
        <v>91395</v>
      </c>
      <c r="B520" s="349" t="s">
        <v>555</v>
      </c>
      <c r="C520" s="392" t="s">
        <v>471</v>
      </c>
      <c r="D520" s="392">
        <v>25.83</v>
      </c>
    </row>
    <row r="521" spans="1:4" ht="81">
      <c r="A521" s="342">
        <v>91486</v>
      </c>
      <c r="B521" s="349" t="s">
        <v>556</v>
      </c>
      <c r="C521" s="392" t="s">
        <v>471</v>
      </c>
      <c r="D521" s="392">
        <v>30.53</v>
      </c>
    </row>
    <row r="522" spans="1:4" ht="54">
      <c r="A522" s="342">
        <v>91534</v>
      </c>
      <c r="B522" s="349" t="s">
        <v>557</v>
      </c>
      <c r="C522" s="392" t="s">
        <v>471</v>
      </c>
      <c r="D522" s="392">
        <v>14.65</v>
      </c>
    </row>
    <row r="523" spans="1:4" ht="81">
      <c r="A523" s="342">
        <v>91635</v>
      </c>
      <c r="B523" s="349" t="s">
        <v>558</v>
      </c>
      <c r="C523" s="392" t="s">
        <v>471</v>
      </c>
      <c r="D523" s="392">
        <v>27.37</v>
      </c>
    </row>
    <row r="524" spans="1:4" ht="81">
      <c r="A524" s="342">
        <v>91646</v>
      </c>
      <c r="B524" s="349" t="s">
        <v>559</v>
      </c>
      <c r="C524" s="392" t="s">
        <v>471</v>
      </c>
      <c r="D524" s="392">
        <v>45.39</v>
      </c>
    </row>
    <row r="525" spans="1:4" ht="40.5">
      <c r="A525" s="342">
        <v>91693</v>
      </c>
      <c r="B525" s="349" t="s">
        <v>560</v>
      </c>
      <c r="C525" s="392" t="s">
        <v>471</v>
      </c>
      <c r="D525" s="392">
        <v>13.94</v>
      </c>
    </row>
    <row r="526" spans="1:4" ht="40.5">
      <c r="A526" s="342">
        <v>92044</v>
      </c>
      <c r="B526" s="349" t="s">
        <v>561</v>
      </c>
      <c r="C526" s="392" t="s">
        <v>471</v>
      </c>
      <c r="D526" s="392">
        <v>4.3499999999999996</v>
      </c>
    </row>
    <row r="527" spans="1:4" ht="94.5">
      <c r="A527" s="342">
        <v>92107</v>
      </c>
      <c r="B527" s="349" t="s">
        <v>562</v>
      </c>
      <c r="C527" s="392" t="s">
        <v>471</v>
      </c>
      <c r="D527" s="392">
        <v>31.26</v>
      </c>
    </row>
    <row r="528" spans="1:4" ht="54">
      <c r="A528" s="342">
        <v>92113</v>
      </c>
      <c r="B528" s="349" t="s">
        <v>563</v>
      </c>
      <c r="C528" s="392" t="s">
        <v>471</v>
      </c>
      <c r="D528" s="392">
        <v>0.78</v>
      </c>
    </row>
    <row r="529" spans="1:4" ht="27">
      <c r="A529" s="342">
        <v>92119</v>
      </c>
      <c r="B529" s="349" t="s">
        <v>564</v>
      </c>
      <c r="C529" s="392" t="s">
        <v>471</v>
      </c>
      <c r="D529" s="392">
        <v>0.08</v>
      </c>
    </row>
    <row r="530" spans="1:4" ht="40.5">
      <c r="A530" s="342">
        <v>92139</v>
      </c>
      <c r="B530" s="349" t="s">
        <v>565</v>
      </c>
      <c r="C530" s="392" t="s">
        <v>471</v>
      </c>
      <c r="D530" s="392">
        <v>22.5</v>
      </c>
    </row>
    <row r="531" spans="1:4" ht="54">
      <c r="A531" s="342">
        <v>92146</v>
      </c>
      <c r="B531" s="349" t="s">
        <v>566</v>
      </c>
      <c r="C531" s="392" t="s">
        <v>471</v>
      </c>
      <c r="D531" s="392">
        <v>15.76</v>
      </c>
    </row>
    <row r="532" spans="1:4" ht="81">
      <c r="A532" s="342">
        <v>92243</v>
      </c>
      <c r="B532" s="349" t="s">
        <v>567</v>
      </c>
      <c r="C532" s="392" t="s">
        <v>471</v>
      </c>
      <c r="D532" s="392">
        <v>37.729999999999997</v>
      </c>
    </row>
    <row r="533" spans="1:4" ht="54">
      <c r="A533" s="342">
        <v>92717</v>
      </c>
      <c r="B533" s="349" t="s">
        <v>568</v>
      </c>
      <c r="C533" s="392" t="s">
        <v>471</v>
      </c>
      <c r="D533" s="392">
        <v>0.19</v>
      </c>
    </row>
    <row r="534" spans="1:4" ht="40.5">
      <c r="A534" s="342">
        <v>92961</v>
      </c>
      <c r="B534" s="349" t="s">
        <v>569</v>
      </c>
      <c r="C534" s="392" t="s">
        <v>471</v>
      </c>
      <c r="D534" s="392">
        <v>4.4800000000000004</v>
      </c>
    </row>
    <row r="535" spans="1:4" ht="40.5">
      <c r="A535" s="342">
        <v>92967</v>
      </c>
      <c r="B535" s="349" t="s">
        <v>570</v>
      </c>
      <c r="C535" s="392" t="s">
        <v>471</v>
      </c>
      <c r="D535" s="392">
        <v>13.3</v>
      </c>
    </row>
    <row r="536" spans="1:4" ht="94.5">
      <c r="A536" s="342">
        <v>93225</v>
      </c>
      <c r="B536" s="349" t="s">
        <v>571</v>
      </c>
      <c r="C536" s="392" t="s">
        <v>471</v>
      </c>
      <c r="D536" s="392">
        <v>229.57</v>
      </c>
    </row>
    <row r="537" spans="1:4" ht="54">
      <c r="A537" s="342">
        <v>93234</v>
      </c>
      <c r="B537" s="349" t="s">
        <v>572</v>
      </c>
      <c r="C537" s="392" t="s">
        <v>471</v>
      </c>
      <c r="D537" s="392">
        <v>0.33</v>
      </c>
    </row>
    <row r="538" spans="1:4" ht="67.5">
      <c r="A538" s="342">
        <v>93244</v>
      </c>
      <c r="B538" s="349" t="s">
        <v>573</v>
      </c>
      <c r="C538" s="392" t="s">
        <v>471</v>
      </c>
      <c r="D538" s="392">
        <v>31.29</v>
      </c>
    </row>
    <row r="539" spans="1:4" ht="40.5">
      <c r="A539" s="342">
        <v>93274</v>
      </c>
      <c r="B539" s="349" t="s">
        <v>574</v>
      </c>
      <c r="C539" s="392" t="s">
        <v>471</v>
      </c>
      <c r="D539" s="392">
        <v>39.82</v>
      </c>
    </row>
    <row r="540" spans="1:4" ht="40.5">
      <c r="A540" s="342">
        <v>93282</v>
      </c>
      <c r="B540" s="349" t="s">
        <v>575</v>
      </c>
      <c r="C540" s="392" t="s">
        <v>471</v>
      </c>
      <c r="D540" s="392">
        <v>13.68</v>
      </c>
    </row>
    <row r="541" spans="1:4" ht="54">
      <c r="A541" s="342">
        <v>93288</v>
      </c>
      <c r="B541" s="349" t="s">
        <v>576</v>
      </c>
      <c r="C541" s="392" t="s">
        <v>471</v>
      </c>
      <c r="D541" s="392">
        <v>76.63</v>
      </c>
    </row>
    <row r="542" spans="1:4" ht="81">
      <c r="A542" s="342">
        <v>93403</v>
      </c>
      <c r="B542" s="349" t="s">
        <v>577</v>
      </c>
      <c r="C542" s="392" t="s">
        <v>471</v>
      </c>
      <c r="D542" s="392">
        <v>27.37</v>
      </c>
    </row>
    <row r="543" spans="1:4" ht="108">
      <c r="A543" s="342">
        <v>93409</v>
      </c>
      <c r="B543" s="349" t="s">
        <v>578</v>
      </c>
      <c r="C543" s="392" t="s">
        <v>471</v>
      </c>
      <c r="D543" s="392">
        <v>22.45</v>
      </c>
    </row>
    <row r="544" spans="1:4" ht="40.5">
      <c r="A544" s="342">
        <v>93416</v>
      </c>
      <c r="B544" s="349" t="s">
        <v>579</v>
      </c>
      <c r="C544" s="392" t="s">
        <v>471</v>
      </c>
      <c r="D544" s="392">
        <v>0.2</v>
      </c>
    </row>
    <row r="545" spans="1:4" ht="40.5">
      <c r="A545" s="342">
        <v>93422</v>
      </c>
      <c r="B545" s="349" t="s">
        <v>580</v>
      </c>
      <c r="C545" s="392" t="s">
        <v>471</v>
      </c>
      <c r="D545" s="392">
        <v>2.63</v>
      </c>
    </row>
    <row r="546" spans="1:4" ht="40.5">
      <c r="A546" s="342">
        <v>93428</v>
      </c>
      <c r="B546" s="349" t="s">
        <v>581</v>
      </c>
      <c r="C546" s="392" t="s">
        <v>471</v>
      </c>
      <c r="D546" s="392">
        <v>3.72</v>
      </c>
    </row>
    <row r="547" spans="1:4" ht="40.5">
      <c r="A547" s="342">
        <v>93434</v>
      </c>
      <c r="B547" s="349" t="s">
        <v>582</v>
      </c>
      <c r="C547" s="392" t="s">
        <v>471</v>
      </c>
      <c r="D547" s="392">
        <v>157.71</v>
      </c>
    </row>
    <row r="548" spans="1:4" ht="40.5">
      <c r="A548" s="342">
        <v>93440</v>
      </c>
      <c r="B548" s="349" t="s">
        <v>583</v>
      </c>
      <c r="C548" s="392" t="s">
        <v>471</v>
      </c>
      <c r="D548" s="392">
        <v>76.13</v>
      </c>
    </row>
    <row r="549" spans="1:4" ht="40.5">
      <c r="A549" s="342">
        <v>95122</v>
      </c>
      <c r="B549" s="349" t="s">
        <v>584</v>
      </c>
      <c r="C549" s="392" t="s">
        <v>471</v>
      </c>
      <c r="D549" s="392">
        <v>115.85</v>
      </c>
    </row>
    <row r="550" spans="1:4" ht="40.5">
      <c r="A550" s="342">
        <v>95128</v>
      </c>
      <c r="B550" s="349" t="s">
        <v>585</v>
      </c>
      <c r="C550" s="392" t="s">
        <v>471</v>
      </c>
      <c r="D550" s="392">
        <v>26.87</v>
      </c>
    </row>
    <row r="551" spans="1:4" ht="40.5">
      <c r="A551" s="342">
        <v>95140</v>
      </c>
      <c r="B551" s="349" t="s">
        <v>586</v>
      </c>
      <c r="C551" s="392" t="s">
        <v>471</v>
      </c>
      <c r="D551" s="392">
        <v>0.04</v>
      </c>
    </row>
    <row r="552" spans="1:4" ht="40.5">
      <c r="A552" s="342">
        <v>95213</v>
      </c>
      <c r="B552" s="349" t="s">
        <v>587</v>
      </c>
      <c r="C552" s="392" t="s">
        <v>471</v>
      </c>
      <c r="D552" s="392">
        <v>43.27</v>
      </c>
    </row>
    <row r="553" spans="1:4" ht="40.5">
      <c r="A553" s="342">
        <v>95219</v>
      </c>
      <c r="B553" s="349" t="s">
        <v>588</v>
      </c>
      <c r="C553" s="392" t="s">
        <v>471</v>
      </c>
      <c r="D553" s="392">
        <v>18.350000000000001</v>
      </c>
    </row>
    <row r="554" spans="1:4" ht="27">
      <c r="A554" s="342">
        <v>95259</v>
      </c>
      <c r="B554" s="349" t="s">
        <v>589</v>
      </c>
      <c r="C554" s="392" t="s">
        <v>471</v>
      </c>
      <c r="D554" s="392">
        <v>13.09</v>
      </c>
    </row>
    <row r="555" spans="1:4" ht="40.5">
      <c r="A555" s="342">
        <v>95265</v>
      </c>
      <c r="B555" s="349" t="s">
        <v>590</v>
      </c>
      <c r="C555" s="392" t="s">
        <v>471</v>
      </c>
      <c r="D555" s="392">
        <v>0.74</v>
      </c>
    </row>
    <row r="556" spans="1:4" ht="54">
      <c r="A556" s="342">
        <v>95271</v>
      </c>
      <c r="B556" s="349" t="s">
        <v>591</v>
      </c>
      <c r="C556" s="392" t="s">
        <v>471</v>
      </c>
      <c r="D556" s="392">
        <v>0.49</v>
      </c>
    </row>
    <row r="557" spans="1:4" ht="40.5">
      <c r="A557" s="342">
        <v>95277</v>
      </c>
      <c r="B557" s="349" t="s">
        <v>592</v>
      </c>
      <c r="C557" s="392" t="s">
        <v>471</v>
      </c>
      <c r="D557" s="392">
        <v>0.49</v>
      </c>
    </row>
    <row r="558" spans="1:4" ht="40.5">
      <c r="A558" s="342">
        <v>95283</v>
      </c>
      <c r="B558" s="349" t="s">
        <v>593</v>
      </c>
      <c r="C558" s="392" t="s">
        <v>471</v>
      </c>
      <c r="D558" s="392">
        <v>0.53</v>
      </c>
    </row>
    <row r="559" spans="1:4" ht="67.5">
      <c r="A559" s="342">
        <v>95621</v>
      </c>
      <c r="B559" s="349" t="s">
        <v>594</v>
      </c>
      <c r="C559" s="392" t="s">
        <v>471</v>
      </c>
      <c r="D559" s="392">
        <v>12.84</v>
      </c>
    </row>
    <row r="560" spans="1:4" ht="67.5">
      <c r="A560" s="342">
        <v>95632</v>
      </c>
      <c r="B560" s="349" t="s">
        <v>595</v>
      </c>
      <c r="C560" s="392" t="s">
        <v>471</v>
      </c>
      <c r="D560" s="392">
        <v>38.950000000000003</v>
      </c>
    </row>
    <row r="561" spans="1:4" ht="40.5">
      <c r="A561" s="342">
        <v>95703</v>
      </c>
      <c r="B561" s="349" t="s">
        <v>596</v>
      </c>
      <c r="C561" s="392" t="s">
        <v>471</v>
      </c>
      <c r="D561" s="392">
        <v>18.25</v>
      </c>
    </row>
    <row r="562" spans="1:4" ht="54">
      <c r="A562" s="342">
        <v>95709</v>
      </c>
      <c r="B562" s="349" t="s">
        <v>597</v>
      </c>
      <c r="C562" s="392" t="s">
        <v>471</v>
      </c>
      <c r="D562" s="392">
        <v>42.82</v>
      </c>
    </row>
    <row r="563" spans="1:4" ht="67.5">
      <c r="A563" s="342">
        <v>95715</v>
      </c>
      <c r="B563" s="349" t="s">
        <v>598</v>
      </c>
      <c r="C563" s="392" t="s">
        <v>471</v>
      </c>
      <c r="D563" s="392">
        <v>51.57</v>
      </c>
    </row>
    <row r="564" spans="1:4" ht="81">
      <c r="A564" s="342">
        <v>95721</v>
      </c>
      <c r="B564" s="349" t="s">
        <v>599</v>
      </c>
      <c r="C564" s="392" t="s">
        <v>471</v>
      </c>
      <c r="D564" s="392">
        <v>50.27</v>
      </c>
    </row>
    <row r="565" spans="1:4" ht="40.5">
      <c r="A565" s="342">
        <v>95873</v>
      </c>
      <c r="B565" s="349" t="s">
        <v>600</v>
      </c>
      <c r="C565" s="392" t="s">
        <v>471</v>
      </c>
      <c r="D565" s="392">
        <v>5.96</v>
      </c>
    </row>
    <row r="566" spans="1:4" ht="40.5">
      <c r="A566" s="342">
        <v>96014</v>
      </c>
      <c r="B566" s="349" t="s">
        <v>601</v>
      </c>
      <c r="C566" s="392" t="s">
        <v>471</v>
      </c>
      <c r="D566" s="392">
        <v>29.74</v>
      </c>
    </row>
    <row r="567" spans="1:4" ht="40.5">
      <c r="A567" s="342">
        <v>96021</v>
      </c>
      <c r="B567" s="349" t="s">
        <v>602</v>
      </c>
      <c r="C567" s="392" t="s">
        <v>471</v>
      </c>
      <c r="D567" s="392">
        <v>29.62</v>
      </c>
    </row>
    <row r="568" spans="1:4" ht="40.5">
      <c r="A568" s="342">
        <v>96029</v>
      </c>
      <c r="B568" s="349" t="s">
        <v>603</v>
      </c>
      <c r="C568" s="392" t="s">
        <v>471</v>
      </c>
      <c r="D568" s="392">
        <v>26.07</v>
      </c>
    </row>
    <row r="569" spans="1:4" ht="54">
      <c r="A569" s="342">
        <v>96036</v>
      </c>
      <c r="B569" s="349" t="s">
        <v>604</v>
      </c>
      <c r="C569" s="392" t="s">
        <v>471</v>
      </c>
      <c r="D569" s="392">
        <v>33.729999999999997</v>
      </c>
    </row>
    <row r="570" spans="1:4" ht="40.5">
      <c r="A570" s="342">
        <v>96155</v>
      </c>
      <c r="B570" s="349" t="s">
        <v>605</v>
      </c>
      <c r="C570" s="392" t="s">
        <v>471</v>
      </c>
      <c r="D570" s="392">
        <v>26.19</v>
      </c>
    </row>
    <row r="571" spans="1:4" ht="54">
      <c r="A571" s="342">
        <v>96156</v>
      </c>
      <c r="B571" s="349" t="s">
        <v>606</v>
      </c>
      <c r="C571" s="392" t="s">
        <v>471</v>
      </c>
      <c r="D571" s="392">
        <v>31.01</v>
      </c>
    </row>
    <row r="572" spans="1:4" ht="40.5">
      <c r="A572" s="342">
        <v>96159</v>
      </c>
      <c r="B572" s="349" t="s">
        <v>607</v>
      </c>
      <c r="C572" s="392" t="s">
        <v>471</v>
      </c>
      <c r="D572" s="392">
        <v>39.75</v>
      </c>
    </row>
    <row r="573" spans="1:4" ht="54">
      <c r="A573" s="342">
        <v>96246</v>
      </c>
      <c r="B573" s="349" t="s">
        <v>608</v>
      </c>
      <c r="C573" s="392" t="s">
        <v>471</v>
      </c>
      <c r="D573" s="392">
        <v>31.87</v>
      </c>
    </row>
    <row r="574" spans="1:4" ht="54">
      <c r="A574" s="342">
        <v>96302</v>
      </c>
      <c r="B574" s="349" t="s">
        <v>609</v>
      </c>
      <c r="C574" s="392" t="s">
        <v>471</v>
      </c>
      <c r="D574" s="392">
        <v>59.08</v>
      </c>
    </row>
    <row r="575" spans="1:4" ht="67.5">
      <c r="A575" s="342">
        <v>96308</v>
      </c>
      <c r="B575" s="349" t="s">
        <v>610</v>
      </c>
      <c r="C575" s="392" t="s">
        <v>471</v>
      </c>
      <c r="D575" s="392">
        <v>0.11</v>
      </c>
    </row>
    <row r="576" spans="1:4" ht="54">
      <c r="A576" s="342">
        <v>96464</v>
      </c>
      <c r="B576" s="349" t="s">
        <v>611</v>
      </c>
      <c r="C576" s="392" t="s">
        <v>471</v>
      </c>
      <c r="D576" s="392">
        <v>41.69</v>
      </c>
    </row>
    <row r="577" spans="1:4" ht="67.5">
      <c r="A577" s="342">
        <v>5089</v>
      </c>
      <c r="B577" s="349" t="s">
        <v>612</v>
      </c>
      <c r="C577" s="392" t="s">
        <v>613</v>
      </c>
      <c r="D577" s="392">
        <v>17.3</v>
      </c>
    </row>
    <row r="578" spans="1:4" ht="54">
      <c r="A578" s="342">
        <v>5627</v>
      </c>
      <c r="B578" s="349" t="s">
        <v>614</v>
      </c>
      <c r="C578" s="392" t="s">
        <v>613</v>
      </c>
      <c r="D578" s="392">
        <v>23.52</v>
      </c>
    </row>
    <row r="579" spans="1:4" ht="54">
      <c r="A579" s="342">
        <v>5628</v>
      </c>
      <c r="B579" s="349" t="s">
        <v>615</v>
      </c>
      <c r="C579" s="392" t="s">
        <v>613</v>
      </c>
      <c r="D579" s="392">
        <v>6.04</v>
      </c>
    </row>
    <row r="580" spans="1:4" ht="54">
      <c r="A580" s="342">
        <v>5629</v>
      </c>
      <c r="B580" s="349" t="s">
        <v>616</v>
      </c>
      <c r="C580" s="392" t="s">
        <v>613</v>
      </c>
      <c r="D580" s="392">
        <v>29.4</v>
      </c>
    </row>
    <row r="581" spans="1:4" ht="54">
      <c r="A581" s="342">
        <v>5630</v>
      </c>
      <c r="B581" s="349" t="s">
        <v>617</v>
      </c>
      <c r="C581" s="392" t="s">
        <v>613</v>
      </c>
      <c r="D581" s="392">
        <v>55.61</v>
      </c>
    </row>
    <row r="582" spans="1:4" ht="54">
      <c r="A582" s="342">
        <v>5658</v>
      </c>
      <c r="B582" s="349" t="s">
        <v>618</v>
      </c>
      <c r="C582" s="392" t="s">
        <v>613</v>
      </c>
      <c r="D582" s="392">
        <v>1.04</v>
      </c>
    </row>
    <row r="583" spans="1:4" ht="94.5">
      <c r="A583" s="342">
        <v>5664</v>
      </c>
      <c r="B583" s="349" t="s">
        <v>619</v>
      </c>
      <c r="C583" s="392" t="s">
        <v>613</v>
      </c>
      <c r="D583" s="392">
        <v>17.05</v>
      </c>
    </row>
    <row r="584" spans="1:4" ht="94.5">
      <c r="A584" s="342">
        <v>5667</v>
      </c>
      <c r="B584" s="349" t="s">
        <v>620</v>
      </c>
      <c r="C584" s="392" t="s">
        <v>613</v>
      </c>
      <c r="D584" s="392">
        <v>15.16</v>
      </c>
    </row>
    <row r="585" spans="1:4" ht="94.5">
      <c r="A585" s="342">
        <v>5668</v>
      </c>
      <c r="B585" s="349" t="s">
        <v>621</v>
      </c>
      <c r="C585" s="392" t="s">
        <v>613</v>
      </c>
      <c r="D585" s="392">
        <v>42.55</v>
      </c>
    </row>
    <row r="586" spans="1:4" ht="81">
      <c r="A586" s="342">
        <v>5674</v>
      </c>
      <c r="B586" s="349" t="s">
        <v>622</v>
      </c>
      <c r="C586" s="392" t="s">
        <v>613</v>
      </c>
      <c r="D586" s="392">
        <v>16.64</v>
      </c>
    </row>
    <row r="587" spans="1:4" ht="67.5">
      <c r="A587" s="342">
        <v>5692</v>
      </c>
      <c r="B587" s="349" t="s">
        <v>623</v>
      </c>
      <c r="C587" s="392" t="s">
        <v>613</v>
      </c>
      <c r="D587" s="392">
        <v>0.15</v>
      </c>
    </row>
    <row r="588" spans="1:4" ht="67.5">
      <c r="A588" s="342">
        <v>5693</v>
      </c>
      <c r="B588" s="349" t="s">
        <v>624</v>
      </c>
      <c r="C588" s="392" t="s">
        <v>613</v>
      </c>
      <c r="D588" s="392">
        <v>3.41</v>
      </c>
    </row>
    <row r="589" spans="1:4" ht="67.5">
      <c r="A589" s="342">
        <v>5695</v>
      </c>
      <c r="B589" s="349" t="s">
        <v>625</v>
      </c>
      <c r="C589" s="392" t="s">
        <v>613</v>
      </c>
      <c r="D589" s="392">
        <v>20.91</v>
      </c>
    </row>
    <row r="590" spans="1:4" ht="40.5">
      <c r="A590" s="342">
        <v>5703</v>
      </c>
      <c r="B590" s="349" t="s">
        <v>626</v>
      </c>
      <c r="C590" s="392" t="s">
        <v>613</v>
      </c>
      <c r="D590" s="392">
        <v>10.94</v>
      </c>
    </row>
    <row r="591" spans="1:4" ht="94.5">
      <c r="A591" s="342">
        <v>5705</v>
      </c>
      <c r="B591" s="349" t="s">
        <v>627</v>
      </c>
      <c r="C591" s="392" t="s">
        <v>613</v>
      </c>
      <c r="D591" s="392">
        <v>13.04</v>
      </c>
    </row>
    <row r="592" spans="1:4" ht="40.5">
      <c r="A592" s="342">
        <v>5707</v>
      </c>
      <c r="B592" s="349" t="s">
        <v>628</v>
      </c>
      <c r="C592" s="392" t="s">
        <v>613</v>
      </c>
      <c r="D592" s="392">
        <v>41.52</v>
      </c>
    </row>
    <row r="593" spans="1:4" ht="54">
      <c r="A593" s="342">
        <v>5710</v>
      </c>
      <c r="B593" s="349" t="s">
        <v>629</v>
      </c>
      <c r="C593" s="392" t="s">
        <v>613</v>
      </c>
      <c r="D593" s="392">
        <v>70.11</v>
      </c>
    </row>
    <row r="594" spans="1:4" ht="67.5">
      <c r="A594" s="342">
        <v>5711</v>
      </c>
      <c r="B594" s="349" t="s">
        <v>630</v>
      </c>
      <c r="C594" s="392" t="s">
        <v>613</v>
      </c>
      <c r="D594" s="392">
        <v>52.59</v>
      </c>
    </row>
    <row r="595" spans="1:4" ht="40.5">
      <c r="A595" s="342">
        <v>5714</v>
      </c>
      <c r="B595" s="349" t="s">
        <v>631</v>
      </c>
      <c r="C595" s="392" t="s">
        <v>613</v>
      </c>
      <c r="D595" s="392">
        <v>8.43</v>
      </c>
    </row>
    <row r="596" spans="1:4" ht="40.5">
      <c r="A596" s="342">
        <v>5715</v>
      </c>
      <c r="B596" s="349" t="s">
        <v>632</v>
      </c>
      <c r="C596" s="392" t="s">
        <v>613</v>
      </c>
      <c r="D596" s="392">
        <v>41.99</v>
      </c>
    </row>
    <row r="597" spans="1:4" ht="40.5">
      <c r="A597" s="342">
        <v>5718</v>
      </c>
      <c r="B597" s="349" t="s">
        <v>633</v>
      </c>
      <c r="C597" s="392" t="s">
        <v>613</v>
      </c>
      <c r="D597" s="392">
        <v>85.15</v>
      </c>
    </row>
    <row r="598" spans="1:4" ht="54">
      <c r="A598" s="342">
        <v>5721</v>
      </c>
      <c r="B598" s="349" t="s">
        <v>634</v>
      </c>
      <c r="C598" s="392" t="s">
        <v>613</v>
      </c>
      <c r="D598" s="392">
        <v>75.12</v>
      </c>
    </row>
    <row r="599" spans="1:4" ht="54">
      <c r="A599" s="342">
        <v>5722</v>
      </c>
      <c r="B599" s="349" t="s">
        <v>635</v>
      </c>
      <c r="C599" s="392" t="s">
        <v>613</v>
      </c>
      <c r="D599" s="392">
        <v>173.81</v>
      </c>
    </row>
    <row r="600" spans="1:4" ht="40.5">
      <c r="A600" s="342">
        <v>5724</v>
      </c>
      <c r="B600" s="349" t="s">
        <v>636</v>
      </c>
      <c r="C600" s="392" t="s">
        <v>613</v>
      </c>
      <c r="D600" s="392">
        <v>29.05</v>
      </c>
    </row>
    <row r="601" spans="1:4" ht="67.5">
      <c r="A601" s="342">
        <v>5727</v>
      </c>
      <c r="B601" s="349" t="s">
        <v>637</v>
      </c>
      <c r="C601" s="392" t="s">
        <v>613</v>
      </c>
      <c r="D601" s="392">
        <v>5.0199999999999996</v>
      </c>
    </row>
    <row r="602" spans="1:4" ht="54">
      <c r="A602" s="342">
        <v>5729</v>
      </c>
      <c r="B602" s="349" t="s">
        <v>638</v>
      </c>
      <c r="C602" s="392" t="s">
        <v>613</v>
      </c>
      <c r="D602" s="392">
        <v>20.43</v>
      </c>
    </row>
    <row r="603" spans="1:4" ht="67.5">
      <c r="A603" s="342">
        <v>5730</v>
      </c>
      <c r="B603" s="349" t="s">
        <v>639</v>
      </c>
      <c r="C603" s="392" t="s">
        <v>613</v>
      </c>
      <c r="D603" s="392">
        <v>29.05</v>
      </c>
    </row>
    <row r="604" spans="1:4" ht="94.5">
      <c r="A604" s="342">
        <v>5735</v>
      </c>
      <c r="B604" s="349" t="s">
        <v>640</v>
      </c>
      <c r="C604" s="392" t="s">
        <v>613</v>
      </c>
      <c r="D604" s="392">
        <v>16.45</v>
      </c>
    </row>
    <row r="605" spans="1:4" ht="94.5">
      <c r="A605" s="342">
        <v>5736</v>
      </c>
      <c r="B605" s="349" t="s">
        <v>641</v>
      </c>
      <c r="C605" s="392" t="s">
        <v>613</v>
      </c>
      <c r="D605" s="392">
        <v>39.049999999999997</v>
      </c>
    </row>
    <row r="606" spans="1:4" ht="67.5">
      <c r="A606" s="342">
        <v>5738</v>
      </c>
      <c r="B606" s="349" t="s">
        <v>642</v>
      </c>
      <c r="C606" s="392" t="s">
        <v>613</v>
      </c>
      <c r="D606" s="392">
        <v>18.170000000000002</v>
      </c>
    </row>
    <row r="607" spans="1:4" ht="67.5">
      <c r="A607" s="342">
        <v>5739</v>
      </c>
      <c r="B607" s="349" t="s">
        <v>643</v>
      </c>
      <c r="C607" s="392" t="s">
        <v>613</v>
      </c>
      <c r="D607" s="392">
        <v>22.74</v>
      </c>
    </row>
    <row r="608" spans="1:4" ht="81">
      <c r="A608" s="342">
        <v>5741</v>
      </c>
      <c r="B608" s="349" t="s">
        <v>644</v>
      </c>
      <c r="C608" s="392" t="s">
        <v>613</v>
      </c>
      <c r="D608" s="392">
        <v>23.97</v>
      </c>
    </row>
    <row r="609" spans="1:4" ht="81">
      <c r="A609" s="342">
        <v>5742</v>
      </c>
      <c r="B609" s="349" t="s">
        <v>645</v>
      </c>
      <c r="C609" s="392" t="s">
        <v>613</v>
      </c>
      <c r="D609" s="392">
        <v>16.3</v>
      </c>
    </row>
    <row r="610" spans="1:4" ht="81">
      <c r="A610" s="342">
        <v>5747</v>
      </c>
      <c r="B610" s="349" t="s">
        <v>646</v>
      </c>
      <c r="C610" s="392" t="s">
        <v>613</v>
      </c>
      <c r="D610" s="392">
        <v>93.39</v>
      </c>
    </row>
    <row r="611" spans="1:4" ht="67.5">
      <c r="A611" s="342">
        <v>5751</v>
      </c>
      <c r="B611" s="349" t="s">
        <v>647</v>
      </c>
      <c r="C611" s="392" t="s">
        <v>613</v>
      </c>
      <c r="D611" s="392">
        <v>14.38</v>
      </c>
    </row>
    <row r="612" spans="1:4" ht="67.5">
      <c r="A612" s="342">
        <v>5754</v>
      </c>
      <c r="B612" s="349" t="s">
        <v>648</v>
      </c>
      <c r="C612" s="392" t="s">
        <v>613</v>
      </c>
      <c r="D612" s="392">
        <v>12.12</v>
      </c>
    </row>
    <row r="613" spans="1:4" ht="81">
      <c r="A613" s="342">
        <v>5763</v>
      </c>
      <c r="B613" s="349" t="s">
        <v>649</v>
      </c>
      <c r="C613" s="392" t="s">
        <v>613</v>
      </c>
      <c r="D613" s="392">
        <v>20.420000000000002</v>
      </c>
    </row>
    <row r="614" spans="1:4" ht="54">
      <c r="A614" s="342">
        <v>5765</v>
      </c>
      <c r="B614" s="349" t="s">
        <v>650</v>
      </c>
      <c r="C614" s="392" t="s">
        <v>613</v>
      </c>
      <c r="D614" s="392">
        <v>1.69</v>
      </c>
    </row>
    <row r="615" spans="1:4" ht="54">
      <c r="A615" s="342">
        <v>5766</v>
      </c>
      <c r="B615" s="349" t="s">
        <v>651</v>
      </c>
      <c r="C615" s="392" t="s">
        <v>613</v>
      </c>
      <c r="D615" s="392">
        <v>2.15</v>
      </c>
    </row>
    <row r="616" spans="1:4" ht="54">
      <c r="A616" s="342">
        <v>5779</v>
      </c>
      <c r="B616" s="349" t="s">
        <v>652</v>
      </c>
      <c r="C616" s="392" t="s">
        <v>613</v>
      </c>
      <c r="D616" s="392">
        <v>34.46</v>
      </c>
    </row>
    <row r="617" spans="1:4" ht="54">
      <c r="A617" s="342">
        <v>5787</v>
      </c>
      <c r="B617" s="349" t="s">
        <v>653</v>
      </c>
      <c r="C617" s="392" t="s">
        <v>613</v>
      </c>
      <c r="D617" s="392">
        <v>98.65</v>
      </c>
    </row>
    <row r="618" spans="1:4" ht="54">
      <c r="A618" s="342">
        <v>5797</v>
      </c>
      <c r="B618" s="349" t="s">
        <v>654</v>
      </c>
      <c r="C618" s="392" t="s">
        <v>613</v>
      </c>
      <c r="D618" s="392">
        <v>2.4</v>
      </c>
    </row>
    <row r="619" spans="1:4" ht="67.5">
      <c r="A619" s="342">
        <v>5800</v>
      </c>
      <c r="B619" s="349" t="s">
        <v>655</v>
      </c>
      <c r="C619" s="392" t="s">
        <v>613</v>
      </c>
      <c r="D619" s="392">
        <v>0.24</v>
      </c>
    </row>
    <row r="620" spans="1:4" ht="40.5">
      <c r="A620" s="342">
        <v>7032</v>
      </c>
      <c r="B620" s="349" t="s">
        <v>656</v>
      </c>
      <c r="C620" s="392" t="s">
        <v>613</v>
      </c>
      <c r="D620" s="392">
        <v>2.31</v>
      </c>
    </row>
    <row r="621" spans="1:4" ht="40.5">
      <c r="A621" s="342">
        <v>7033</v>
      </c>
      <c r="B621" s="349" t="s">
        <v>657</v>
      </c>
      <c r="C621" s="392" t="s">
        <v>613</v>
      </c>
      <c r="D621" s="392">
        <v>0.92</v>
      </c>
    </row>
    <row r="622" spans="1:4" ht="40.5">
      <c r="A622" s="342">
        <v>7034</v>
      </c>
      <c r="B622" s="349" t="s">
        <v>658</v>
      </c>
      <c r="C622" s="392" t="s">
        <v>613</v>
      </c>
      <c r="D622" s="392">
        <v>4.34</v>
      </c>
    </row>
    <row r="623" spans="1:4" ht="40.5">
      <c r="A623" s="342">
        <v>7035</v>
      </c>
      <c r="B623" s="349" t="s">
        <v>659</v>
      </c>
      <c r="C623" s="392" t="s">
        <v>613</v>
      </c>
      <c r="D623" s="392">
        <v>159.86000000000001</v>
      </c>
    </row>
    <row r="624" spans="1:4" ht="67.5">
      <c r="A624" s="342">
        <v>7038</v>
      </c>
      <c r="B624" s="349" t="s">
        <v>660</v>
      </c>
      <c r="C624" s="392" t="s">
        <v>613</v>
      </c>
      <c r="D624" s="392">
        <v>20.78</v>
      </c>
    </row>
    <row r="625" spans="1:4" ht="54">
      <c r="A625" s="342">
        <v>7039</v>
      </c>
      <c r="B625" s="349" t="s">
        <v>661</v>
      </c>
      <c r="C625" s="392" t="s">
        <v>613</v>
      </c>
      <c r="D625" s="392">
        <v>5.46</v>
      </c>
    </row>
    <row r="626" spans="1:4" ht="67.5">
      <c r="A626" s="342">
        <v>7040</v>
      </c>
      <c r="B626" s="349" t="s">
        <v>662</v>
      </c>
      <c r="C626" s="392" t="s">
        <v>613</v>
      </c>
      <c r="D626" s="392">
        <v>26.01</v>
      </c>
    </row>
    <row r="627" spans="1:4" ht="67.5">
      <c r="A627" s="342">
        <v>7044</v>
      </c>
      <c r="B627" s="349" t="s">
        <v>663</v>
      </c>
      <c r="C627" s="392" t="s">
        <v>613</v>
      </c>
      <c r="D627" s="392">
        <v>0.17</v>
      </c>
    </row>
    <row r="628" spans="1:4" ht="67.5">
      <c r="A628" s="342">
        <v>7045</v>
      </c>
      <c r="B628" s="349" t="s">
        <v>664</v>
      </c>
      <c r="C628" s="392" t="s">
        <v>613</v>
      </c>
      <c r="D628" s="392">
        <v>0.03</v>
      </c>
    </row>
    <row r="629" spans="1:4" ht="67.5">
      <c r="A629" s="342">
        <v>7046</v>
      </c>
      <c r="B629" s="349" t="s">
        <v>665</v>
      </c>
      <c r="C629" s="392" t="s">
        <v>613</v>
      </c>
      <c r="D629" s="392">
        <v>0.18</v>
      </c>
    </row>
    <row r="630" spans="1:4" ht="81">
      <c r="A630" s="342">
        <v>7047</v>
      </c>
      <c r="B630" s="349" t="s">
        <v>666</v>
      </c>
      <c r="C630" s="392" t="s">
        <v>613</v>
      </c>
      <c r="D630" s="392">
        <v>4.05</v>
      </c>
    </row>
    <row r="631" spans="1:4" ht="81">
      <c r="A631" s="342">
        <v>7051</v>
      </c>
      <c r="B631" s="349" t="s">
        <v>667</v>
      </c>
      <c r="C631" s="392" t="s">
        <v>613</v>
      </c>
      <c r="D631" s="392">
        <v>18.43</v>
      </c>
    </row>
    <row r="632" spans="1:4" ht="81">
      <c r="A632" s="342">
        <v>7052</v>
      </c>
      <c r="B632" s="349" t="s">
        <v>668</v>
      </c>
      <c r="C632" s="392" t="s">
        <v>613</v>
      </c>
      <c r="D632" s="392">
        <v>4.84</v>
      </c>
    </row>
    <row r="633" spans="1:4" ht="81">
      <c r="A633" s="342">
        <v>7053</v>
      </c>
      <c r="B633" s="349" t="s">
        <v>669</v>
      </c>
      <c r="C633" s="392" t="s">
        <v>613</v>
      </c>
      <c r="D633" s="392">
        <v>23.07</v>
      </c>
    </row>
    <row r="634" spans="1:4" ht="81">
      <c r="A634" s="342">
        <v>7054</v>
      </c>
      <c r="B634" s="349" t="s">
        <v>670</v>
      </c>
      <c r="C634" s="392" t="s">
        <v>613</v>
      </c>
      <c r="D634" s="392">
        <v>62.62</v>
      </c>
    </row>
    <row r="635" spans="1:4" ht="81">
      <c r="A635" s="342">
        <v>7058</v>
      </c>
      <c r="B635" s="349" t="s">
        <v>671</v>
      </c>
      <c r="C635" s="392" t="s">
        <v>613</v>
      </c>
      <c r="D635" s="392">
        <v>10.64</v>
      </c>
    </row>
    <row r="636" spans="1:4" ht="67.5">
      <c r="A636" s="342">
        <v>7059</v>
      </c>
      <c r="B636" s="349" t="s">
        <v>672</v>
      </c>
      <c r="C636" s="392" t="s">
        <v>613</v>
      </c>
      <c r="D636" s="392">
        <v>3.72</v>
      </c>
    </row>
    <row r="637" spans="1:4" ht="81">
      <c r="A637" s="342">
        <v>7060</v>
      </c>
      <c r="B637" s="349" t="s">
        <v>673</v>
      </c>
      <c r="C637" s="392" t="s">
        <v>613</v>
      </c>
      <c r="D637" s="392">
        <v>19.96</v>
      </c>
    </row>
    <row r="638" spans="1:4" ht="81">
      <c r="A638" s="342">
        <v>7061</v>
      </c>
      <c r="B638" s="349" t="s">
        <v>674</v>
      </c>
      <c r="C638" s="392" t="s">
        <v>613</v>
      </c>
      <c r="D638" s="392">
        <v>91.42</v>
      </c>
    </row>
    <row r="639" spans="1:4" ht="40.5">
      <c r="A639" s="342">
        <v>7063</v>
      </c>
      <c r="B639" s="349" t="s">
        <v>675</v>
      </c>
      <c r="C639" s="392" t="s">
        <v>613</v>
      </c>
      <c r="D639" s="392">
        <v>10.52</v>
      </c>
    </row>
    <row r="640" spans="1:4" ht="40.5">
      <c r="A640" s="342">
        <v>7064</v>
      </c>
      <c r="B640" s="349" t="s">
        <v>676</v>
      </c>
      <c r="C640" s="392" t="s">
        <v>613</v>
      </c>
      <c r="D640" s="392">
        <v>2.76</v>
      </c>
    </row>
    <row r="641" spans="1:4" ht="40.5">
      <c r="A641" s="342">
        <v>7065</v>
      </c>
      <c r="B641" s="349" t="s">
        <v>677</v>
      </c>
      <c r="C641" s="392" t="s">
        <v>613</v>
      </c>
      <c r="D641" s="392">
        <v>11.51</v>
      </c>
    </row>
    <row r="642" spans="1:4" ht="40.5">
      <c r="A642" s="342">
        <v>7066</v>
      </c>
      <c r="B642" s="349" t="s">
        <v>678</v>
      </c>
      <c r="C642" s="392" t="s">
        <v>613</v>
      </c>
      <c r="D642" s="392">
        <v>60.27</v>
      </c>
    </row>
    <row r="643" spans="1:4" ht="94.5">
      <c r="A643" s="342">
        <v>53786</v>
      </c>
      <c r="B643" s="349" t="s">
        <v>679</v>
      </c>
      <c r="C643" s="392" t="s">
        <v>613</v>
      </c>
      <c r="D643" s="392">
        <v>46.06</v>
      </c>
    </row>
    <row r="644" spans="1:4" ht="81">
      <c r="A644" s="342">
        <v>53788</v>
      </c>
      <c r="B644" s="349" t="s">
        <v>680</v>
      </c>
      <c r="C644" s="392" t="s">
        <v>613</v>
      </c>
      <c r="D644" s="392">
        <v>40.06</v>
      </c>
    </row>
    <row r="645" spans="1:4" ht="81">
      <c r="A645" s="342">
        <v>53792</v>
      </c>
      <c r="B645" s="349" t="s">
        <v>681</v>
      </c>
      <c r="C645" s="392" t="s">
        <v>613</v>
      </c>
      <c r="D645" s="392">
        <v>113.65</v>
      </c>
    </row>
    <row r="646" spans="1:4" ht="40.5">
      <c r="A646" s="342">
        <v>53794</v>
      </c>
      <c r="B646" s="349" t="s">
        <v>682</v>
      </c>
      <c r="C646" s="392" t="s">
        <v>613</v>
      </c>
      <c r="D646" s="392">
        <v>35</v>
      </c>
    </row>
    <row r="647" spans="1:4" ht="94.5">
      <c r="A647" s="342">
        <v>53797</v>
      </c>
      <c r="B647" s="349" t="s">
        <v>683</v>
      </c>
      <c r="C647" s="392" t="s">
        <v>613</v>
      </c>
      <c r="D647" s="392">
        <v>93.39</v>
      </c>
    </row>
    <row r="648" spans="1:4" ht="40.5">
      <c r="A648" s="342">
        <v>53804</v>
      </c>
      <c r="B648" s="349" t="s">
        <v>684</v>
      </c>
      <c r="C648" s="392" t="s">
        <v>613</v>
      </c>
      <c r="D648" s="392">
        <v>2.16</v>
      </c>
    </row>
    <row r="649" spans="1:4" ht="40.5">
      <c r="A649" s="342">
        <v>53806</v>
      </c>
      <c r="B649" s="349" t="s">
        <v>685</v>
      </c>
      <c r="C649" s="392" t="s">
        <v>613</v>
      </c>
      <c r="D649" s="392">
        <v>37.43</v>
      </c>
    </row>
    <row r="650" spans="1:4" ht="54">
      <c r="A650" s="342">
        <v>53810</v>
      </c>
      <c r="B650" s="349" t="s">
        <v>686</v>
      </c>
      <c r="C650" s="392" t="s">
        <v>613</v>
      </c>
      <c r="D650" s="392">
        <v>37.659999999999997</v>
      </c>
    </row>
    <row r="651" spans="1:4" ht="40.5">
      <c r="A651" s="342">
        <v>53814</v>
      </c>
      <c r="B651" s="349" t="s">
        <v>687</v>
      </c>
      <c r="C651" s="392" t="s">
        <v>613</v>
      </c>
      <c r="D651" s="392">
        <v>123.38</v>
      </c>
    </row>
    <row r="652" spans="1:4" ht="40.5">
      <c r="A652" s="342">
        <v>53817</v>
      </c>
      <c r="B652" s="349" t="s">
        <v>688</v>
      </c>
      <c r="C652" s="392" t="s">
        <v>613</v>
      </c>
      <c r="D652" s="392">
        <v>50.09</v>
      </c>
    </row>
    <row r="653" spans="1:4" ht="67.5">
      <c r="A653" s="342">
        <v>53818</v>
      </c>
      <c r="B653" s="349" t="s">
        <v>689</v>
      </c>
      <c r="C653" s="392" t="s">
        <v>613</v>
      </c>
      <c r="D653" s="392">
        <v>4.01</v>
      </c>
    </row>
    <row r="654" spans="1:4" ht="67.5">
      <c r="A654" s="342">
        <v>53827</v>
      </c>
      <c r="B654" s="349" t="s">
        <v>690</v>
      </c>
      <c r="C654" s="392" t="s">
        <v>613</v>
      </c>
      <c r="D654" s="392">
        <v>91.42</v>
      </c>
    </row>
    <row r="655" spans="1:4" ht="67.5">
      <c r="A655" s="342">
        <v>53829</v>
      </c>
      <c r="B655" s="349" t="s">
        <v>691</v>
      </c>
      <c r="C655" s="392" t="s">
        <v>613</v>
      </c>
      <c r="D655" s="392">
        <v>93.39</v>
      </c>
    </row>
    <row r="656" spans="1:4" ht="81">
      <c r="A656" s="342">
        <v>53831</v>
      </c>
      <c r="B656" s="349" t="s">
        <v>692</v>
      </c>
      <c r="C656" s="392" t="s">
        <v>613</v>
      </c>
      <c r="D656" s="392">
        <v>113.65</v>
      </c>
    </row>
    <row r="657" spans="1:4" ht="40.5">
      <c r="A657" s="342">
        <v>53840</v>
      </c>
      <c r="B657" s="349" t="s">
        <v>693</v>
      </c>
      <c r="C657" s="392" t="s">
        <v>613</v>
      </c>
      <c r="D657" s="392">
        <v>1.17</v>
      </c>
    </row>
    <row r="658" spans="1:4" ht="40.5">
      <c r="A658" s="342">
        <v>53841</v>
      </c>
      <c r="B658" s="349" t="s">
        <v>694</v>
      </c>
      <c r="C658" s="392" t="s">
        <v>613</v>
      </c>
      <c r="D658" s="392">
        <v>0.81</v>
      </c>
    </row>
    <row r="659" spans="1:4" ht="54">
      <c r="A659" s="342">
        <v>53849</v>
      </c>
      <c r="B659" s="349" t="s">
        <v>695</v>
      </c>
      <c r="C659" s="392" t="s">
        <v>613</v>
      </c>
      <c r="D659" s="392">
        <v>62.62</v>
      </c>
    </row>
    <row r="660" spans="1:4" ht="54">
      <c r="A660" s="342">
        <v>53857</v>
      </c>
      <c r="B660" s="349" t="s">
        <v>696</v>
      </c>
      <c r="C660" s="392" t="s">
        <v>613</v>
      </c>
      <c r="D660" s="392">
        <v>17.5</v>
      </c>
    </row>
    <row r="661" spans="1:4" ht="54">
      <c r="A661" s="342">
        <v>53858</v>
      </c>
      <c r="B661" s="349" t="s">
        <v>697</v>
      </c>
      <c r="C661" s="392" t="s">
        <v>613</v>
      </c>
      <c r="D661" s="392">
        <v>64.11</v>
      </c>
    </row>
    <row r="662" spans="1:4" ht="54">
      <c r="A662" s="342">
        <v>53861</v>
      </c>
      <c r="B662" s="349" t="s">
        <v>698</v>
      </c>
      <c r="C662" s="392" t="s">
        <v>613</v>
      </c>
      <c r="D662" s="392">
        <v>24.26</v>
      </c>
    </row>
    <row r="663" spans="1:4" ht="40.5">
      <c r="A663" s="342">
        <v>53863</v>
      </c>
      <c r="B663" s="349" t="s">
        <v>699</v>
      </c>
      <c r="C663" s="392" t="s">
        <v>613</v>
      </c>
      <c r="D663" s="392">
        <v>1.52</v>
      </c>
    </row>
    <row r="664" spans="1:4" ht="54">
      <c r="A664" s="342">
        <v>53865</v>
      </c>
      <c r="B664" s="349" t="s">
        <v>700</v>
      </c>
      <c r="C664" s="392" t="s">
        <v>613</v>
      </c>
      <c r="D664" s="392">
        <v>31.14</v>
      </c>
    </row>
    <row r="665" spans="1:4" ht="67.5">
      <c r="A665" s="342">
        <v>53866</v>
      </c>
      <c r="B665" s="349" t="s">
        <v>701</v>
      </c>
      <c r="C665" s="392" t="s">
        <v>613</v>
      </c>
      <c r="D665" s="392">
        <v>0.88</v>
      </c>
    </row>
    <row r="666" spans="1:4" ht="67.5">
      <c r="A666" s="342">
        <v>53882</v>
      </c>
      <c r="B666" s="349" t="s">
        <v>702</v>
      </c>
      <c r="C666" s="392" t="s">
        <v>613</v>
      </c>
      <c r="D666" s="392">
        <v>15.88</v>
      </c>
    </row>
    <row r="667" spans="1:4" ht="67.5">
      <c r="A667" s="342">
        <v>55263</v>
      </c>
      <c r="B667" s="349" t="s">
        <v>703</v>
      </c>
      <c r="C667" s="392" t="s">
        <v>613</v>
      </c>
      <c r="D667" s="392">
        <v>55.61</v>
      </c>
    </row>
    <row r="668" spans="1:4" ht="40.5">
      <c r="A668" s="342">
        <v>73303</v>
      </c>
      <c r="B668" s="349" t="s">
        <v>704</v>
      </c>
      <c r="C668" s="392" t="s">
        <v>613</v>
      </c>
      <c r="D668" s="392">
        <v>3.12</v>
      </c>
    </row>
    <row r="669" spans="1:4" ht="40.5">
      <c r="A669" s="342">
        <v>73307</v>
      </c>
      <c r="B669" s="349" t="s">
        <v>705</v>
      </c>
      <c r="C669" s="392" t="s">
        <v>613</v>
      </c>
      <c r="D669" s="392">
        <v>2.78</v>
      </c>
    </row>
    <row r="670" spans="1:4" ht="67.5">
      <c r="A670" s="342">
        <v>73309</v>
      </c>
      <c r="B670" s="349" t="s">
        <v>706</v>
      </c>
      <c r="C670" s="392" t="s">
        <v>613</v>
      </c>
      <c r="D670" s="392">
        <v>13.82</v>
      </c>
    </row>
    <row r="671" spans="1:4" ht="40.5">
      <c r="A671" s="342">
        <v>73311</v>
      </c>
      <c r="B671" s="349" t="s">
        <v>707</v>
      </c>
      <c r="C671" s="392" t="s">
        <v>613</v>
      </c>
      <c r="D671" s="392">
        <v>105.18</v>
      </c>
    </row>
    <row r="672" spans="1:4" ht="67.5">
      <c r="A672" s="342">
        <v>73313</v>
      </c>
      <c r="B672" s="349" t="s">
        <v>708</v>
      </c>
      <c r="C672" s="392" t="s">
        <v>613</v>
      </c>
      <c r="D672" s="392">
        <v>3.63</v>
      </c>
    </row>
    <row r="673" spans="1:4" ht="67.5">
      <c r="A673" s="342">
        <v>73315</v>
      </c>
      <c r="B673" s="349" t="s">
        <v>709</v>
      </c>
      <c r="C673" s="392" t="s">
        <v>613</v>
      </c>
      <c r="D673" s="392">
        <v>40.06</v>
      </c>
    </row>
    <row r="674" spans="1:4" ht="94.5">
      <c r="A674" s="342">
        <v>73335</v>
      </c>
      <c r="B674" s="349" t="s">
        <v>710</v>
      </c>
      <c r="C674" s="392" t="s">
        <v>613</v>
      </c>
      <c r="D674" s="392">
        <v>15.5</v>
      </c>
    </row>
    <row r="675" spans="1:4" ht="94.5">
      <c r="A675" s="342">
        <v>73340</v>
      </c>
      <c r="B675" s="349" t="s">
        <v>711</v>
      </c>
      <c r="C675" s="392" t="s">
        <v>613</v>
      </c>
      <c r="D675" s="392">
        <v>91.42</v>
      </c>
    </row>
    <row r="676" spans="1:4" ht="81">
      <c r="A676" s="342">
        <v>83361</v>
      </c>
      <c r="B676" s="349" t="s">
        <v>712</v>
      </c>
      <c r="C676" s="392" t="s">
        <v>613</v>
      </c>
      <c r="D676" s="392">
        <v>9.39</v>
      </c>
    </row>
    <row r="677" spans="1:4" ht="54">
      <c r="A677" s="342">
        <v>83761</v>
      </c>
      <c r="B677" s="349" t="s">
        <v>713</v>
      </c>
      <c r="C677" s="392" t="s">
        <v>613</v>
      </c>
      <c r="D677" s="392">
        <v>6.65</v>
      </c>
    </row>
    <row r="678" spans="1:4" ht="54">
      <c r="A678" s="342">
        <v>83762</v>
      </c>
      <c r="B678" s="349" t="s">
        <v>714</v>
      </c>
      <c r="C678" s="392" t="s">
        <v>613</v>
      </c>
      <c r="D678" s="392">
        <v>8.31</v>
      </c>
    </row>
    <row r="679" spans="1:4" ht="54">
      <c r="A679" s="342">
        <v>83763</v>
      </c>
      <c r="B679" s="349" t="s">
        <v>715</v>
      </c>
      <c r="C679" s="392" t="s">
        <v>613</v>
      </c>
      <c r="D679" s="392">
        <v>29.65</v>
      </c>
    </row>
    <row r="680" spans="1:4" ht="54">
      <c r="A680" s="342">
        <v>83764</v>
      </c>
      <c r="B680" s="349" t="s">
        <v>716</v>
      </c>
      <c r="C680" s="392" t="s">
        <v>613</v>
      </c>
      <c r="D680" s="392">
        <v>1.49</v>
      </c>
    </row>
    <row r="681" spans="1:4" ht="40.5">
      <c r="A681" s="342">
        <v>87026</v>
      </c>
      <c r="B681" s="349" t="s">
        <v>717</v>
      </c>
      <c r="C681" s="392" t="s">
        <v>613</v>
      </c>
      <c r="D681" s="392">
        <v>0.31</v>
      </c>
    </row>
    <row r="682" spans="1:4" ht="54">
      <c r="A682" s="342">
        <v>87441</v>
      </c>
      <c r="B682" s="349" t="s">
        <v>718</v>
      </c>
      <c r="C682" s="392" t="s">
        <v>613</v>
      </c>
      <c r="D682" s="392">
        <v>0.3</v>
      </c>
    </row>
    <row r="683" spans="1:4" ht="54">
      <c r="A683" s="342">
        <v>87442</v>
      </c>
      <c r="B683" s="349" t="s">
        <v>719</v>
      </c>
      <c r="C683" s="392" t="s">
        <v>613</v>
      </c>
      <c r="D683" s="392">
        <v>0.06</v>
      </c>
    </row>
    <row r="684" spans="1:4" ht="54">
      <c r="A684" s="342">
        <v>87443</v>
      </c>
      <c r="B684" s="349" t="s">
        <v>720</v>
      </c>
      <c r="C684" s="392" t="s">
        <v>613</v>
      </c>
      <c r="D684" s="392">
        <v>0.28000000000000003</v>
      </c>
    </row>
    <row r="685" spans="1:4" ht="54">
      <c r="A685" s="342">
        <v>87444</v>
      </c>
      <c r="B685" s="349" t="s">
        <v>721</v>
      </c>
      <c r="C685" s="392" t="s">
        <v>613</v>
      </c>
      <c r="D685" s="392">
        <v>2.4900000000000002</v>
      </c>
    </row>
    <row r="686" spans="1:4" ht="54">
      <c r="A686" s="342">
        <v>88387</v>
      </c>
      <c r="B686" s="349" t="s">
        <v>722</v>
      </c>
      <c r="C686" s="392" t="s">
        <v>613</v>
      </c>
      <c r="D686" s="392">
        <v>0.57999999999999996</v>
      </c>
    </row>
    <row r="687" spans="1:4" ht="54">
      <c r="A687" s="342">
        <v>88389</v>
      </c>
      <c r="B687" s="349" t="s">
        <v>723</v>
      </c>
      <c r="C687" s="392" t="s">
        <v>613</v>
      </c>
      <c r="D687" s="392">
        <v>0.13</v>
      </c>
    </row>
    <row r="688" spans="1:4" ht="54">
      <c r="A688" s="342">
        <v>88390</v>
      </c>
      <c r="B688" s="349" t="s">
        <v>724</v>
      </c>
      <c r="C688" s="392" t="s">
        <v>613</v>
      </c>
      <c r="D688" s="392">
        <v>0.73</v>
      </c>
    </row>
    <row r="689" spans="1:4" ht="54">
      <c r="A689" s="342">
        <v>88391</v>
      </c>
      <c r="B689" s="349" t="s">
        <v>725</v>
      </c>
      <c r="C689" s="392" t="s">
        <v>613</v>
      </c>
      <c r="D689" s="392">
        <v>1.43</v>
      </c>
    </row>
    <row r="690" spans="1:4" ht="54">
      <c r="A690" s="342">
        <v>88394</v>
      </c>
      <c r="B690" s="349" t="s">
        <v>726</v>
      </c>
      <c r="C690" s="392" t="s">
        <v>613</v>
      </c>
      <c r="D690" s="392">
        <v>0.69</v>
      </c>
    </row>
    <row r="691" spans="1:4" ht="54">
      <c r="A691" s="342">
        <v>88395</v>
      </c>
      <c r="B691" s="349" t="s">
        <v>727</v>
      </c>
      <c r="C691" s="392" t="s">
        <v>613</v>
      </c>
      <c r="D691" s="392">
        <v>0.15</v>
      </c>
    </row>
    <row r="692" spans="1:4" ht="54">
      <c r="A692" s="342">
        <v>88396</v>
      </c>
      <c r="B692" s="349" t="s">
        <v>728</v>
      </c>
      <c r="C692" s="392" t="s">
        <v>613</v>
      </c>
      <c r="D692" s="392">
        <v>0.87</v>
      </c>
    </row>
    <row r="693" spans="1:4" ht="54">
      <c r="A693" s="342">
        <v>88397</v>
      </c>
      <c r="B693" s="349" t="s">
        <v>729</v>
      </c>
      <c r="C693" s="392" t="s">
        <v>613</v>
      </c>
      <c r="D693" s="392">
        <v>2.15</v>
      </c>
    </row>
    <row r="694" spans="1:4" ht="54">
      <c r="A694" s="342">
        <v>88400</v>
      </c>
      <c r="B694" s="349" t="s">
        <v>730</v>
      </c>
      <c r="C694" s="392" t="s">
        <v>613</v>
      </c>
      <c r="D694" s="392">
        <v>0.55000000000000004</v>
      </c>
    </row>
    <row r="695" spans="1:4" ht="54">
      <c r="A695" s="342">
        <v>88401</v>
      </c>
      <c r="B695" s="349" t="s">
        <v>731</v>
      </c>
      <c r="C695" s="392" t="s">
        <v>613</v>
      </c>
      <c r="D695" s="392">
        <v>0.12</v>
      </c>
    </row>
    <row r="696" spans="1:4" ht="54">
      <c r="A696" s="342">
        <v>88402</v>
      </c>
      <c r="B696" s="349" t="s">
        <v>732</v>
      </c>
      <c r="C696" s="392" t="s">
        <v>613</v>
      </c>
      <c r="D696" s="392">
        <v>0.69</v>
      </c>
    </row>
    <row r="697" spans="1:4" ht="54">
      <c r="A697" s="342">
        <v>88403</v>
      </c>
      <c r="B697" s="349" t="s">
        <v>733</v>
      </c>
      <c r="C697" s="392" t="s">
        <v>613</v>
      </c>
      <c r="D697" s="392">
        <v>0.86</v>
      </c>
    </row>
    <row r="698" spans="1:4" ht="54">
      <c r="A698" s="342">
        <v>88419</v>
      </c>
      <c r="B698" s="349" t="s">
        <v>734</v>
      </c>
      <c r="C698" s="392" t="s">
        <v>613</v>
      </c>
      <c r="D698" s="392">
        <v>3.6</v>
      </c>
    </row>
    <row r="699" spans="1:4" ht="54">
      <c r="A699" s="342">
        <v>88422</v>
      </c>
      <c r="B699" s="349" t="s">
        <v>735</v>
      </c>
      <c r="C699" s="392" t="s">
        <v>613</v>
      </c>
      <c r="D699" s="392">
        <v>0.81</v>
      </c>
    </row>
    <row r="700" spans="1:4" ht="54">
      <c r="A700" s="342">
        <v>88425</v>
      </c>
      <c r="B700" s="349" t="s">
        <v>736</v>
      </c>
      <c r="C700" s="392" t="s">
        <v>613</v>
      </c>
      <c r="D700" s="392">
        <v>3.93</v>
      </c>
    </row>
    <row r="701" spans="1:4" ht="54">
      <c r="A701" s="342">
        <v>88427</v>
      </c>
      <c r="B701" s="349" t="s">
        <v>737</v>
      </c>
      <c r="C701" s="392" t="s">
        <v>613</v>
      </c>
      <c r="D701" s="392">
        <v>2.1800000000000002</v>
      </c>
    </row>
    <row r="702" spans="1:4" ht="54">
      <c r="A702" s="342">
        <v>88434</v>
      </c>
      <c r="B702" s="349" t="s">
        <v>738</v>
      </c>
      <c r="C702" s="392" t="s">
        <v>613</v>
      </c>
      <c r="D702" s="392">
        <v>4.7699999999999996</v>
      </c>
    </row>
    <row r="703" spans="1:4" ht="54">
      <c r="A703" s="342">
        <v>88435</v>
      </c>
      <c r="B703" s="349" t="s">
        <v>739</v>
      </c>
      <c r="C703" s="392" t="s">
        <v>613</v>
      </c>
      <c r="D703" s="392">
        <v>1.07</v>
      </c>
    </row>
    <row r="704" spans="1:4" ht="54">
      <c r="A704" s="342">
        <v>88436</v>
      </c>
      <c r="B704" s="349" t="s">
        <v>740</v>
      </c>
      <c r="C704" s="392" t="s">
        <v>613</v>
      </c>
      <c r="D704" s="392">
        <v>5.22</v>
      </c>
    </row>
    <row r="705" spans="1:4" ht="54">
      <c r="A705" s="342">
        <v>88437</v>
      </c>
      <c r="B705" s="349" t="s">
        <v>741</v>
      </c>
      <c r="C705" s="392" t="s">
        <v>613</v>
      </c>
      <c r="D705" s="392">
        <v>2.1800000000000002</v>
      </c>
    </row>
    <row r="706" spans="1:4" ht="54">
      <c r="A706" s="342">
        <v>88569</v>
      </c>
      <c r="B706" s="349" t="s">
        <v>742</v>
      </c>
      <c r="C706" s="392" t="s">
        <v>613</v>
      </c>
      <c r="D706" s="392">
        <v>2.16</v>
      </c>
    </row>
    <row r="707" spans="1:4" ht="54">
      <c r="A707" s="342">
        <v>88570</v>
      </c>
      <c r="B707" s="349" t="s">
        <v>743</v>
      </c>
      <c r="C707" s="392" t="s">
        <v>613</v>
      </c>
      <c r="D707" s="392">
        <v>0.73</v>
      </c>
    </row>
    <row r="708" spans="1:4" ht="67.5">
      <c r="A708" s="342">
        <v>88826</v>
      </c>
      <c r="B708" s="349" t="s">
        <v>744</v>
      </c>
      <c r="C708" s="392" t="s">
        <v>613</v>
      </c>
      <c r="D708" s="392">
        <v>0.22</v>
      </c>
    </row>
    <row r="709" spans="1:4" ht="54">
      <c r="A709" s="342">
        <v>88827</v>
      </c>
      <c r="B709" s="349" t="s">
        <v>745</v>
      </c>
      <c r="C709" s="392" t="s">
        <v>613</v>
      </c>
      <c r="D709" s="392">
        <v>0.04</v>
      </c>
    </row>
    <row r="710" spans="1:4" ht="54">
      <c r="A710" s="342">
        <v>88828</v>
      </c>
      <c r="B710" s="349" t="s">
        <v>746</v>
      </c>
      <c r="C710" s="392" t="s">
        <v>613</v>
      </c>
      <c r="D710" s="392">
        <v>0.2</v>
      </c>
    </row>
    <row r="711" spans="1:4" ht="67.5">
      <c r="A711" s="342">
        <v>88829</v>
      </c>
      <c r="B711" s="349" t="s">
        <v>747</v>
      </c>
      <c r="C711" s="392" t="s">
        <v>613</v>
      </c>
      <c r="D711" s="392">
        <v>0.56999999999999995</v>
      </c>
    </row>
    <row r="712" spans="1:4" ht="54">
      <c r="A712" s="342">
        <v>88832</v>
      </c>
      <c r="B712" s="349" t="s">
        <v>748</v>
      </c>
      <c r="C712" s="392" t="s">
        <v>613</v>
      </c>
      <c r="D712" s="392">
        <v>22.44</v>
      </c>
    </row>
    <row r="713" spans="1:4" ht="54">
      <c r="A713" s="342">
        <v>88834</v>
      </c>
      <c r="B713" s="349" t="s">
        <v>749</v>
      </c>
      <c r="C713" s="392" t="s">
        <v>613</v>
      </c>
      <c r="D713" s="392">
        <v>5.77</v>
      </c>
    </row>
    <row r="714" spans="1:4" ht="54">
      <c r="A714" s="342">
        <v>88835</v>
      </c>
      <c r="B714" s="349" t="s">
        <v>750</v>
      </c>
      <c r="C714" s="392" t="s">
        <v>613</v>
      </c>
      <c r="D714" s="392">
        <v>28.05</v>
      </c>
    </row>
    <row r="715" spans="1:4" ht="54">
      <c r="A715" s="342">
        <v>88836</v>
      </c>
      <c r="B715" s="349" t="s">
        <v>751</v>
      </c>
      <c r="C715" s="392" t="s">
        <v>613</v>
      </c>
      <c r="D715" s="392">
        <v>55.09</v>
      </c>
    </row>
    <row r="716" spans="1:4" ht="40.5">
      <c r="A716" s="342">
        <v>88839</v>
      </c>
      <c r="B716" s="349" t="s">
        <v>752</v>
      </c>
      <c r="C716" s="392" t="s">
        <v>613</v>
      </c>
      <c r="D716" s="392">
        <v>17.010000000000002</v>
      </c>
    </row>
    <row r="717" spans="1:4" ht="40.5">
      <c r="A717" s="342">
        <v>88840</v>
      </c>
      <c r="B717" s="349" t="s">
        <v>753</v>
      </c>
      <c r="C717" s="392" t="s">
        <v>613</v>
      </c>
      <c r="D717" s="392">
        <v>7.27</v>
      </c>
    </row>
    <row r="718" spans="1:4" ht="40.5">
      <c r="A718" s="342">
        <v>88841</v>
      </c>
      <c r="B718" s="349" t="s">
        <v>754</v>
      </c>
      <c r="C718" s="392" t="s">
        <v>613</v>
      </c>
      <c r="D718" s="392">
        <v>30.41</v>
      </c>
    </row>
    <row r="719" spans="1:4" ht="40.5">
      <c r="A719" s="342">
        <v>88842</v>
      </c>
      <c r="B719" s="349" t="s">
        <v>755</v>
      </c>
      <c r="C719" s="392" t="s">
        <v>613</v>
      </c>
      <c r="D719" s="392">
        <v>62.62</v>
      </c>
    </row>
    <row r="720" spans="1:4" ht="81">
      <c r="A720" s="342">
        <v>88847</v>
      </c>
      <c r="B720" s="349" t="s">
        <v>756</v>
      </c>
      <c r="C720" s="392" t="s">
        <v>613</v>
      </c>
      <c r="D720" s="392">
        <v>12.78</v>
      </c>
    </row>
    <row r="721" spans="1:4" ht="81">
      <c r="A721" s="342">
        <v>88848</v>
      </c>
      <c r="B721" s="349" t="s">
        <v>757</v>
      </c>
      <c r="C721" s="392" t="s">
        <v>613</v>
      </c>
      <c r="D721" s="392">
        <v>5.0999999999999996</v>
      </c>
    </row>
    <row r="722" spans="1:4" ht="67.5">
      <c r="A722" s="342">
        <v>88853</v>
      </c>
      <c r="B722" s="349" t="s">
        <v>758</v>
      </c>
      <c r="C722" s="392" t="s">
        <v>613</v>
      </c>
      <c r="D722" s="392">
        <v>0.13</v>
      </c>
    </row>
    <row r="723" spans="1:4" ht="67.5">
      <c r="A723" s="342">
        <v>88854</v>
      </c>
      <c r="B723" s="349" t="s">
        <v>759</v>
      </c>
      <c r="C723" s="392" t="s">
        <v>613</v>
      </c>
      <c r="D723" s="392">
        <v>0.03</v>
      </c>
    </row>
    <row r="724" spans="1:4" ht="54">
      <c r="A724" s="342">
        <v>88855</v>
      </c>
      <c r="B724" s="349" t="s">
        <v>760</v>
      </c>
      <c r="C724" s="392" t="s">
        <v>613</v>
      </c>
      <c r="D724" s="392">
        <v>1.5</v>
      </c>
    </row>
    <row r="725" spans="1:4" ht="54">
      <c r="A725" s="342">
        <v>88856</v>
      </c>
      <c r="B725" s="349" t="s">
        <v>761</v>
      </c>
      <c r="C725" s="392" t="s">
        <v>613</v>
      </c>
      <c r="D725" s="392">
        <v>0.39</v>
      </c>
    </row>
    <row r="726" spans="1:4" ht="94.5">
      <c r="A726" s="342">
        <v>88857</v>
      </c>
      <c r="B726" s="349" t="s">
        <v>762</v>
      </c>
      <c r="C726" s="392" t="s">
        <v>613</v>
      </c>
      <c r="D726" s="392">
        <v>13.64</v>
      </c>
    </row>
    <row r="727" spans="1:4" ht="94.5">
      <c r="A727" s="342">
        <v>88858</v>
      </c>
      <c r="B727" s="349" t="s">
        <v>763</v>
      </c>
      <c r="C727" s="392" t="s">
        <v>613</v>
      </c>
      <c r="D727" s="392">
        <v>3.5</v>
      </c>
    </row>
    <row r="728" spans="1:4" ht="94.5">
      <c r="A728" s="342">
        <v>88859</v>
      </c>
      <c r="B728" s="349" t="s">
        <v>764</v>
      </c>
      <c r="C728" s="392" t="s">
        <v>613</v>
      </c>
      <c r="D728" s="392">
        <v>12.13</v>
      </c>
    </row>
    <row r="729" spans="1:4" ht="94.5">
      <c r="A729" s="342">
        <v>88860</v>
      </c>
      <c r="B729" s="349" t="s">
        <v>765</v>
      </c>
      <c r="C729" s="392" t="s">
        <v>613</v>
      </c>
      <c r="D729" s="392">
        <v>3.11</v>
      </c>
    </row>
    <row r="730" spans="1:4" ht="54">
      <c r="A730" s="342">
        <v>88900</v>
      </c>
      <c r="B730" s="349" t="s">
        <v>766</v>
      </c>
      <c r="C730" s="392" t="s">
        <v>613</v>
      </c>
      <c r="D730" s="392">
        <v>26.16</v>
      </c>
    </row>
    <row r="731" spans="1:4" ht="54">
      <c r="A731" s="342">
        <v>88902</v>
      </c>
      <c r="B731" s="349" t="s">
        <v>767</v>
      </c>
      <c r="C731" s="392" t="s">
        <v>613</v>
      </c>
      <c r="D731" s="392">
        <v>6.72</v>
      </c>
    </row>
    <row r="732" spans="1:4" ht="54">
      <c r="A732" s="342">
        <v>88903</v>
      </c>
      <c r="B732" s="349" t="s">
        <v>768</v>
      </c>
      <c r="C732" s="392" t="s">
        <v>613</v>
      </c>
      <c r="D732" s="392">
        <v>32.700000000000003</v>
      </c>
    </row>
    <row r="733" spans="1:4" ht="54">
      <c r="A733" s="342">
        <v>88904</v>
      </c>
      <c r="B733" s="349" t="s">
        <v>769</v>
      </c>
      <c r="C733" s="392" t="s">
        <v>613</v>
      </c>
      <c r="D733" s="392">
        <v>77.62</v>
      </c>
    </row>
    <row r="734" spans="1:4" ht="54">
      <c r="A734" s="342">
        <v>89009</v>
      </c>
      <c r="B734" s="349" t="s">
        <v>770</v>
      </c>
      <c r="C734" s="392" t="s">
        <v>613</v>
      </c>
      <c r="D734" s="392">
        <v>21.07</v>
      </c>
    </row>
    <row r="735" spans="1:4" ht="54">
      <c r="A735" s="342">
        <v>89010</v>
      </c>
      <c r="B735" s="349" t="s">
        <v>771</v>
      </c>
      <c r="C735" s="392" t="s">
        <v>613</v>
      </c>
      <c r="D735" s="392">
        <v>9.01</v>
      </c>
    </row>
    <row r="736" spans="1:4" ht="94.5">
      <c r="A736" s="342">
        <v>89011</v>
      </c>
      <c r="B736" s="349" t="s">
        <v>772</v>
      </c>
      <c r="C736" s="392" t="s">
        <v>613</v>
      </c>
      <c r="D736" s="392">
        <v>13.16</v>
      </c>
    </row>
    <row r="737" spans="1:4" ht="94.5">
      <c r="A737" s="342">
        <v>89012</v>
      </c>
      <c r="B737" s="349" t="s">
        <v>773</v>
      </c>
      <c r="C737" s="392" t="s">
        <v>613</v>
      </c>
      <c r="D737" s="392">
        <v>3.38</v>
      </c>
    </row>
    <row r="738" spans="1:4" ht="40.5">
      <c r="A738" s="342">
        <v>89013</v>
      </c>
      <c r="B738" s="349" t="s">
        <v>774</v>
      </c>
      <c r="C738" s="392" t="s">
        <v>613</v>
      </c>
      <c r="D738" s="392">
        <v>69.010000000000005</v>
      </c>
    </row>
    <row r="739" spans="1:4" ht="40.5">
      <c r="A739" s="342">
        <v>89014</v>
      </c>
      <c r="B739" s="349" t="s">
        <v>775</v>
      </c>
      <c r="C739" s="392" t="s">
        <v>613</v>
      </c>
      <c r="D739" s="392">
        <v>29.51</v>
      </c>
    </row>
    <row r="740" spans="1:4" ht="40.5">
      <c r="A740" s="342">
        <v>89015</v>
      </c>
      <c r="B740" s="349" t="s">
        <v>776</v>
      </c>
      <c r="C740" s="392" t="s">
        <v>613</v>
      </c>
      <c r="D740" s="392">
        <v>1.73</v>
      </c>
    </row>
    <row r="741" spans="1:4" ht="40.5">
      <c r="A741" s="342">
        <v>89016</v>
      </c>
      <c r="B741" s="349" t="s">
        <v>777</v>
      </c>
      <c r="C741" s="392" t="s">
        <v>613</v>
      </c>
      <c r="D741" s="392">
        <v>0.44</v>
      </c>
    </row>
    <row r="742" spans="1:4" ht="40.5">
      <c r="A742" s="342">
        <v>89017</v>
      </c>
      <c r="B742" s="349" t="s">
        <v>778</v>
      </c>
      <c r="C742" s="392" t="s">
        <v>613</v>
      </c>
      <c r="D742" s="392">
        <v>20.94</v>
      </c>
    </row>
    <row r="743" spans="1:4" ht="40.5">
      <c r="A743" s="342">
        <v>89018</v>
      </c>
      <c r="B743" s="349" t="s">
        <v>779</v>
      </c>
      <c r="C743" s="392" t="s">
        <v>613</v>
      </c>
      <c r="D743" s="392">
        <v>8.9499999999999993</v>
      </c>
    </row>
    <row r="744" spans="1:4" ht="67.5">
      <c r="A744" s="342">
        <v>89019</v>
      </c>
      <c r="B744" s="349" t="s">
        <v>780</v>
      </c>
      <c r="C744" s="392" t="s">
        <v>613</v>
      </c>
      <c r="D744" s="392">
        <v>0.22</v>
      </c>
    </row>
    <row r="745" spans="1:4" ht="67.5">
      <c r="A745" s="342">
        <v>89020</v>
      </c>
      <c r="B745" s="349" t="s">
        <v>781</v>
      </c>
      <c r="C745" s="392" t="s">
        <v>613</v>
      </c>
      <c r="D745" s="392">
        <v>0.05</v>
      </c>
    </row>
    <row r="746" spans="1:4" ht="40.5">
      <c r="A746" s="342">
        <v>89023</v>
      </c>
      <c r="B746" s="349" t="s">
        <v>782</v>
      </c>
      <c r="C746" s="392" t="s">
        <v>613</v>
      </c>
      <c r="D746" s="392">
        <v>1.88</v>
      </c>
    </row>
    <row r="747" spans="1:4" ht="40.5">
      <c r="A747" s="342">
        <v>89024</v>
      </c>
      <c r="B747" s="349" t="s">
        <v>783</v>
      </c>
      <c r="C747" s="392" t="s">
        <v>613</v>
      </c>
      <c r="D747" s="392">
        <v>0.75</v>
      </c>
    </row>
    <row r="748" spans="1:4" ht="40.5">
      <c r="A748" s="342">
        <v>89025</v>
      </c>
      <c r="B748" s="349" t="s">
        <v>784</v>
      </c>
      <c r="C748" s="392" t="s">
        <v>613</v>
      </c>
      <c r="D748" s="392">
        <v>3.53</v>
      </c>
    </row>
    <row r="749" spans="1:4" ht="40.5">
      <c r="A749" s="342">
        <v>89026</v>
      </c>
      <c r="B749" s="349" t="s">
        <v>785</v>
      </c>
      <c r="C749" s="392" t="s">
        <v>613</v>
      </c>
      <c r="D749" s="392">
        <v>148.97</v>
      </c>
    </row>
    <row r="750" spans="1:4" ht="40.5">
      <c r="A750" s="342">
        <v>89029</v>
      </c>
      <c r="B750" s="349" t="s">
        <v>786</v>
      </c>
      <c r="C750" s="392" t="s">
        <v>613</v>
      </c>
      <c r="D750" s="392">
        <v>16.25</v>
      </c>
    </row>
    <row r="751" spans="1:4" ht="40.5">
      <c r="A751" s="342">
        <v>89030</v>
      </c>
      <c r="B751" s="349" t="s">
        <v>787</v>
      </c>
      <c r="C751" s="392" t="s">
        <v>613</v>
      </c>
      <c r="D751" s="392">
        <v>6.95</v>
      </c>
    </row>
    <row r="752" spans="1:4" ht="40.5">
      <c r="A752" s="342">
        <v>89033</v>
      </c>
      <c r="B752" s="349" t="s">
        <v>788</v>
      </c>
      <c r="C752" s="392" t="s">
        <v>613</v>
      </c>
      <c r="D752" s="392">
        <v>7.71</v>
      </c>
    </row>
    <row r="753" spans="1:4" ht="40.5">
      <c r="A753" s="342">
        <v>89034</v>
      </c>
      <c r="B753" s="349" t="s">
        <v>789</v>
      </c>
      <c r="C753" s="392" t="s">
        <v>613</v>
      </c>
      <c r="D753" s="392">
        <v>2.02</v>
      </c>
    </row>
    <row r="754" spans="1:4" ht="54">
      <c r="A754" s="342">
        <v>89128</v>
      </c>
      <c r="B754" s="349" t="s">
        <v>790</v>
      </c>
      <c r="C754" s="392" t="s">
        <v>613</v>
      </c>
      <c r="D754" s="392">
        <v>14</v>
      </c>
    </row>
    <row r="755" spans="1:4" ht="54">
      <c r="A755" s="342">
        <v>89129</v>
      </c>
      <c r="B755" s="349" t="s">
        <v>791</v>
      </c>
      <c r="C755" s="392" t="s">
        <v>613</v>
      </c>
      <c r="D755" s="392">
        <v>3.6</v>
      </c>
    </row>
    <row r="756" spans="1:4" ht="54">
      <c r="A756" s="342">
        <v>89130</v>
      </c>
      <c r="B756" s="349" t="s">
        <v>792</v>
      </c>
      <c r="C756" s="392" t="s">
        <v>613</v>
      </c>
      <c r="D756" s="392">
        <v>19.41</v>
      </c>
    </row>
    <row r="757" spans="1:4" ht="54">
      <c r="A757" s="342">
        <v>89131</v>
      </c>
      <c r="B757" s="349" t="s">
        <v>793</v>
      </c>
      <c r="C757" s="392" t="s">
        <v>613</v>
      </c>
      <c r="D757" s="392">
        <v>4.99</v>
      </c>
    </row>
    <row r="758" spans="1:4" ht="81">
      <c r="A758" s="342">
        <v>89210</v>
      </c>
      <c r="B758" s="349" t="s">
        <v>794</v>
      </c>
      <c r="C758" s="392" t="s">
        <v>613</v>
      </c>
      <c r="D758" s="392">
        <v>13.3</v>
      </c>
    </row>
    <row r="759" spans="1:4" ht="67.5">
      <c r="A759" s="342">
        <v>89211</v>
      </c>
      <c r="B759" s="349" t="s">
        <v>795</v>
      </c>
      <c r="C759" s="392" t="s">
        <v>613</v>
      </c>
      <c r="D759" s="392">
        <v>3.49</v>
      </c>
    </row>
    <row r="760" spans="1:4" ht="40.5">
      <c r="A760" s="342">
        <v>89212</v>
      </c>
      <c r="B760" s="349" t="s">
        <v>796</v>
      </c>
      <c r="C760" s="392" t="s">
        <v>613</v>
      </c>
      <c r="D760" s="392">
        <v>13.25</v>
      </c>
    </row>
    <row r="761" spans="1:4" ht="40.5">
      <c r="A761" s="342">
        <v>89213</v>
      </c>
      <c r="B761" s="349" t="s">
        <v>797</v>
      </c>
      <c r="C761" s="392" t="s">
        <v>613</v>
      </c>
      <c r="D761" s="392">
        <v>3.97</v>
      </c>
    </row>
    <row r="762" spans="1:4" ht="40.5">
      <c r="A762" s="342">
        <v>89214</v>
      </c>
      <c r="B762" s="349" t="s">
        <v>798</v>
      </c>
      <c r="C762" s="392" t="s">
        <v>613</v>
      </c>
      <c r="D762" s="392">
        <v>12.44</v>
      </c>
    </row>
    <row r="763" spans="1:4" ht="40.5">
      <c r="A763" s="342">
        <v>89215</v>
      </c>
      <c r="B763" s="349" t="s">
        <v>799</v>
      </c>
      <c r="C763" s="392" t="s">
        <v>613</v>
      </c>
      <c r="D763" s="392">
        <v>80.150000000000006</v>
      </c>
    </row>
    <row r="764" spans="1:4" ht="67.5">
      <c r="A764" s="342">
        <v>89221</v>
      </c>
      <c r="B764" s="349" t="s">
        <v>800</v>
      </c>
      <c r="C764" s="392" t="s">
        <v>613</v>
      </c>
      <c r="D764" s="392">
        <v>0.89</v>
      </c>
    </row>
    <row r="765" spans="1:4" ht="54">
      <c r="A765" s="342">
        <v>89222</v>
      </c>
      <c r="B765" s="349" t="s">
        <v>801</v>
      </c>
      <c r="C765" s="392" t="s">
        <v>613</v>
      </c>
      <c r="D765" s="392">
        <v>0.2</v>
      </c>
    </row>
    <row r="766" spans="1:4" ht="54">
      <c r="A766" s="342">
        <v>89223</v>
      </c>
      <c r="B766" s="349" t="s">
        <v>802</v>
      </c>
      <c r="C766" s="392" t="s">
        <v>613</v>
      </c>
      <c r="D766" s="392">
        <v>0.84</v>
      </c>
    </row>
    <row r="767" spans="1:4" ht="67.5">
      <c r="A767" s="342">
        <v>89224</v>
      </c>
      <c r="B767" s="349" t="s">
        <v>803</v>
      </c>
      <c r="C767" s="392" t="s">
        <v>613</v>
      </c>
      <c r="D767" s="392">
        <v>1.1499999999999999</v>
      </c>
    </row>
    <row r="768" spans="1:4" ht="54">
      <c r="A768" s="342">
        <v>89228</v>
      </c>
      <c r="B768" s="349" t="s">
        <v>804</v>
      </c>
      <c r="C768" s="392" t="s">
        <v>613</v>
      </c>
      <c r="D768" s="392">
        <v>21.44</v>
      </c>
    </row>
    <row r="769" spans="1:4" ht="54">
      <c r="A769" s="342">
        <v>89229</v>
      </c>
      <c r="B769" s="349" t="s">
        <v>805</v>
      </c>
      <c r="C769" s="392" t="s">
        <v>613</v>
      </c>
      <c r="D769" s="392">
        <v>7.34</v>
      </c>
    </row>
    <row r="770" spans="1:4" ht="54">
      <c r="A770" s="342">
        <v>89230</v>
      </c>
      <c r="B770" s="349" t="s">
        <v>806</v>
      </c>
      <c r="C770" s="392" t="s">
        <v>613</v>
      </c>
      <c r="D770" s="392">
        <v>60.83</v>
      </c>
    </row>
    <row r="771" spans="1:4" ht="40.5">
      <c r="A771" s="342">
        <v>89231</v>
      </c>
      <c r="B771" s="349" t="s">
        <v>807</v>
      </c>
      <c r="C771" s="392" t="s">
        <v>613</v>
      </c>
      <c r="D771" s="392">
        <v>18.23</v>
      </c>
    </row>
    <row r="772" spans="1:4" ht="54">
      <c r="A772" s="342">
        <v>89232</v>
      </c>
      <c r="B772" s="349" t="s">
        <v>808</v>
      </c>
      <c r="C772" s="392" t="s">
        <v>613</v>
      </c>
      <c r="D772" s="392">
        <v>108.52</v>
      </c>
    </row>
    <row r="773" spans="1:4" ht="54">
      <c r="A773" s="342">
        <v>89233</v>
      </c>
      <c r="B773" s="349" t="s">
        <v>809</v>
      </c>
      <c r="C773" s="392" t="s">
        <v>613</v>
      </c>
      <c r="D773" s="392">
        <v>104.17</v>
      </c>
    </row>
    <row r="774" spans="1:4" ht="54">
      <c r="A774" s="342">
        <v>89236</v>
      </c>
      <c r="B774" s="349" t="s">
        <v>810</v>
      </c>
      <c r="C774" s="392" t="s">
        <v>613</v>
      </c>
      <c r="D774" s="392">
        <v>142.12</v>
      </c>
    </row>
    <row r="775" spans="1:4" ht="40.5">
      <c r="A775" s="342">
        <v>89237</v>
      </c>
      <c r="B775" s="349" t="s">
        <v>811</v>
      </c>
      <c r="C775" s="392" t="s">
        <v>613</v>
      </c>
      <c r="D775" s="392">
        <v>42.6</v>
      </c>
    </row>
    <row r="776" spans="1:4" ht="54">
      <c r="A776" s="342">
        <v>89238</v>
      </c>
      <c r="B776" s="349" t="s">
        <v>812</v>
      </c>
      <c r="C776" s="392" t="s">
        <v>613</v>
      </c>
      <c r="D776" s="392">
        <v>253.5</v>
      </c>
    </row>
    <row r="777" spans="1:4" ht="54">
      <c r="A777" s="342">
        <v>89239</v>
      </c>
      <c r="B777" s="349" t="s">
        <v>813</v>
      </c>
      <c r="C777" s="392" t="s">
        <v>613</v>
      </c>
      <c r="D777" s="392">
        <v>275.49</v>
      </c>
    </row>
    <row r="778" spans="1:4" ht="54">
      <c r="A778" s="342">
        <v>89240</v>
      </c>
      <c r="B778" s="349" t="s">
        <v>814</v>
      </c>
      <c r="C778" s="392" t="s">
        <v>613</v>
      </c>
      <c r="D778" s="392">
        <v>43.61</v>
      </c>
    </row>
    <row r="779" spans="1:4" ht="54">
      <c r="A779" s="342">
        <v>89241</v>
      </c>
      <c r="B779" s="349" t="s">
        <v>815</v>
      </c>
      <c r="C779" s="392" t="s">
        <v>613</v>
      </c>
      <c r="D779" s="392">
        <v>14.93</v>
      </c>
    </row>
    <row r="780" spans="1:4" ht="54">
      <c r="A780" s="342">
        <v>89246</v>
      </c>
      <c r="B780" s="349" t="s">
        <v>816</v>
      </c>
      <c r="C780" s="392" t="s">
        <v>613</v>
      </c>
      <c r="D780" s="392">
        <v>123.49</v>
      </c>
    </row>
    <row r="781" spans="1:4" ht="40.5">
      <c r="A781" s="342">
        <v>89247</v>
      </c>
      <c r="B781" s="349" t="s">
        <v>817</v>
      </c>
      <c r="C781" s="392" t="s">
        <v>613</v>
      </c>
      <c r="D781" s="392">
        <v>37.020000000000003</v>
      </c>
    </row>
    <row r="782" spans="1:4" ht="54">
      <c r="A782" s="342">
        <v>89248</v>
      </c>
      <c r="B782" s="349" t="s">
        <v>818</v>
      </c>
      <c r="C782" s="392" t="s">
        <v>613</v>
      </c>
      <c r="D782" s="392">
        <v>220.27</v>
      </c>
    </row>
    <row r="783" spans="1:4" ht="54">
      <c r="A783" s="342">
        <v>89249</v>
      </c>
      <c r="B783" s="349" t="s">
        <v>819</v>
      </c>
      <c r="C783" s="392" t="s">
        <v>613</v>
      </c>
      <c r="D783" s="392">
        <v>211.37</v>
      </c>
    </row>
    <row r="784" spans="1:4" ht="54">
      <c r="A784" s="342">
        <v>89253</v>
      </c>
      <c r="B784" s="349" t="s">
        <v>820</v>
      </c>
      <c r="C784" s="392" t="s">
        <v>613</v>
      </c>
      <c r="D784" s="392">
        <v>35.74</v>
      </c>
    </row>
    <row r="785" spans="1:4" ht="54">
      <c r="A785" s="342">
        <v>89254</v>
      </c>
      <c r="B785" s="349" t="s">
        <v>821</v>
      </c>
      <c r="C785" s="392" t="s">
        <v>613</v>
      </c>
      <c r="D785" s="392">
        <v>12.24</v>
      </c>
    </row>
    <row r="786" spans="1:4" ht="54">
      <c r="A786" s="342">
        <v>89255</v>
      </c>
      <c r="B786" s="349" t="s">
        <v>822</v>
      </c>
      <c r="C786" s="392" t="s">
        <v>613</v>
      </c>
      <c r="D786" s="392">
        <v>57.45</v>
      </c>
    </row>
    <row r="787" spans="1:4" ht="67.5">
      <c r="A787" s="342">
        <v>89256</v>
      </c>
      <c r="B787" s="349" t="s">
        <v>823</v>
      </c>
      <c r="C787" s="392" t="s">
        <v>613</v>
      </c>
      <c r="D787" s="392">
        <v>50.09</v>
      </c>
    </row>
    <row r="788" spans="1:4" ht="81">
      <c r="A788" s="342">
        <v>89259</v>
      </c>
      <c r="B788" s="349" t="s">
        <v>824</v>
      </c>
      <c r="C788" s="392" t="s">
        <v>613</v>
      </c>
      <c r="D788" s="392">
        <v>8.65</v>
      </c>
    </row>
    <row r="789" spans="1:4" ht="81">
      <c r="A789" s="342">
        <v>89260</v>
      </c>
      <c r="B789" s="349" t="s">
        <v>825</v>
      </c>
      <c r="C789" s="392" t="s">
        <v>613</v>
      </c>
      <c r="D789" s="392">
        <v>3.45</v>
      </c>
    </row>
    <row r="790" spans="1:4" ht="81">
      <c r="A790" s="342">
        <v>89262</v>
      </c>
      <c r="B790" s="349" t="s">
        <v>826</v>
      </c>
      <c r="C790" s="392" t="s">
        <v>613</v>
      </c>
      <c r="D790" s="392">
        <v>16.23</v>
      </c>
    </row>
    <row r="791" spans="1:4" ht="94.5">
      <c r="A791" s="342">
        <v>89264</v>
      </c>
      <c r="B791" s="349" t="s">
        <v>827</v>
      </c>
      <c r="C791" s="392" t="s">
        <v>613</v>
      </c>
      <c r="D791" s="392">
        <v>6.95</v>
      </c>
    </row>
    <row r="792" spans="1:4" ht="94.5">
      <c r="A792" s="342">
        <v>89265</v>
      </c>
      <c r="B792" s="349" t="s">
        <v>828</v>
      </c>
      <c r="C792" s="392" t="s">
        <v>613</v>
      </c>
      <c r="D792" s="392">
        <v>2.77</v>
      </c>
    </row>
    <row r="793" spans="1:4" ht="94.5">
      <c r="A793" s="342">
        <v>89266</v>
      </c>
      <c r="B793" s="349" t="s">
        <v>829</v>
      </c>
      <c r="C793" s="392" t="s">
        <v>613</v>
      </c>
      <c r="D793" s="392">
        <v>0.56000000000000005</v>
      </c>
    </row>
    <row r="794" spans="1:4" ht="54">
      <c r="A794" s="342">
        <v>89267</v>
      </c>
      <c r="B794" s="349" t="s">
        <v>830</v>
      </c>
      <c r="C794" s="392" t="s">
        <v>613</v>
      </c>
      <c r="D794" s="392">
        <v>23.06</v>
      </c>
    </row>
    <row r="795" spans="1:4" ht="54">
      <c r="A795" s="342">
        <v>89268</v>
      </c>
      <c r="B795" s="349" t="s">
        <v>831</v>
      </c>
      <c r="C795" s="392" t="s">
        <v>613</v>
      </c>
      <c r="D795" s="392">
        <v>7.9</v>
      </c>
    </row>
    <row r="796" spans="1:4" ht="54">
      <c r="A796" s="342">
        <v>89269</v>
      </c>
      <c r="B796" s="349" t="s">
        <v>832</v>
      </c>
      <c r="C796" s="392" t="s">
        <v>613</v>
      </c>
      <c r="D796" s="392">
        <v>1.61</v>
      </c>
    </row>
    <row r="797" spans="1:4" ht="54">
      <c r="A797" s="342">
        <v>89270</v>
      </c>
      <c r="B797" s="349" t="s">
        <v>833</v>
      </c>
      <c r="C797" s="392" t="s">
        <v>613</v>
      </c>
      <c r="D797" s="392">
        <v>37.08</v>
      </c>
    </row>
    <row r="798" spans="1:4" ht="54">
      <c r="A798" s="342">
        <v>89271</v>
      </c>
      <c r="B798" s="349" t="s">
        <v>834</v>
      </c>
      <c r="C798" s="392" t="s">
        <v>613</v>
      </c>
      <c r="D798" s="392">
        <v>65.12</v>
      </c>
    </row>
    <row r="799" spans="1:4" ht="54">
      <c r="A799" s="342">
        <v>89274</v>
      </c>
      <c r="B799" s="349" t="s">
        <v>835</v>
      </c>
      <c r="C799" s="392" t="s">
        <v>613</v>
      </c>
      <c r="D799" s="392">
        <v>1.0900000000000001</v>
      </c>
    </row>
    <row r="800" spans="1:4" ht="54">
      <c r="A800" s="342">
        <v>89275</v>
      </c>
      <c r="B800" s="349" t="s">
        <v>836</v>
      </c>
      <c r="C800" s="392" t="s">
        <v>613</v>
      </c>
      <c r="D800" s="392">
        <v>0.24</v>
      </c>
    </row>
    <row r="801" spans="1:4" ht="54">
      <c r="A801" s="342">
        <v>89276</v>
      </c>
      <c r="B801" s="349" t="s">
        <v>837</v>
      </c>
      <c r="C801" s="392" t="s">
        <v>613</v>
      </c>
      <c r="D801" s="392">
        <v>1.02</v>
      </c>
    </row>
    <row r="802" spans="1:4" ht="54">
      <c r="A802" s="342">
        <v>89277</v>
      </c>
      <c r="B802" s="349" t="s">
        <v>838</v>
      </c>
      <c r="C802" s="392" t="s">
        <v>613</v>
      </c>
      <c r="D802" s="392">
        <v>4.99</v>
      </c>
    </row>
    <row r="803" spans="1:4" ht="54">
      <c r="A803" s="342">
        <v>89280</v>
      </c>
      <c r="B803" s="349" t="s">
        <v>839</v>
      </c>
      <c r="C803" s="392" t="s">
        <v>613</v>
      </c>
      <c r="D803" s="392">
        <v>16.329999999999998</v>
      </c>
    </row>
    <row r="804" spans="1:4" ht="54">
      <c r="A804" s="342">
        <v>89281</v>
      </c>
      <c r="B804" s="349" t="s">
        <v>840</v>
      </c>
      <c r="C804" s="392" t="s">
        <v>613</v>
      </c>
      <c r="D804" s="392">
        <v>4.28</v>
      </c>
    </row>
    <row r="805" spans="1:4" ht="67.5">
      <c r="A805" s="342">
        <v>89870</v>
      </c>
      <c r="B805" s="349" t="s">
        <v>841</v>
      </c>
      <c r="C805" s="392" t="s">
        <v>613</v>
      </c>
      <c r="D805" s="392">
        <v>18.12</v>
      </c>
    </row>
    <row r="806" spans="1:4" ht="67.5">
      <c r="A806" s="342">
        <v>89871</v>
      </c>
      <c r="B806" s="349" t="s">
        <v>842</v>
      </c>
      <c r="C806" s="392" t="s">
        <v>613</v>
      </c>
      <c r="D806" s="392">
        <v>6.33</v>
      </c>
    </row>
    <row r="807" spans="1:4" ht="81">
      <c r="A807" s="342">
        <v>89872</v>
      </c>
      <c r="B807" s="349" t="s">
        <v>843</v>
      </c>
      <c r="C807" s="392" t="s">
        <v>613</v>
      </c>
      <c r="D807" s="392">
        <v>1.3</v>
      </c>
    </row>
    <row r="808" spans="1:4" ht="67.5">
      <c r="A808" s="342">
        <v>89873</v>
      </c>
      <c r="B808" s="349" t="s">
        <v>844</v>
      </c>
      <c r="C808" s="392" t="s">
        <v>613</v>
      </c>
      <c r="D808" s="392">
        <v>33.979999999999997</v>
      </c>
    </row>
    <row r="809" spans="1:4" ht="81">
      <c r="A809" s="342">
        <v>89874</v>
      </c>
      <c r="B809" s="349" t="s">
        <v>845</v>
      </c>
      <c r="C809" s="392" t="s">
        <v>613</v>
      </c>
      <c r="D809" s="392">
        <v>141.32</v>
      </c>
    </row>
    <row r="810" spans="1:4" ht="67.5">
      <c r="A810" s="342">
        <v>89878</v>
      </c>
      <c r="B810" s="349" t="s">
        <v>846</v>
      </c>
      <c r="C810" s="392" t="s">
        <v>613</v>
      </c>
      <c r="D810" s="392">
        <v>19.04</v>
      </c>
    </row>
    <row r="811" spans="1:4" ht="67.5">
      <c r="A811" s="342">
        <v>89879</v>
      </c>
      <c r="B811" s="349" t="s">
        <v>847</v>
      </c>
      <c r="C811" s="392" t="s">
        <v>613</v>
      </c>
      <c r="D811" s="392">
        <v>6.65</v>
      </c>
    </row>
    <row r="812" spans="1:4" ht="81">
      <c r="A812" s="342">
        <v>89880</v>
      </c>
      <c r="B812" s="349" t="s">
        <v>848</v>
      </c>
      <c r="C812" s="392" t="s">
        <v>613</v>
      </c>
      <c r="D812" s="392">
        <v>1.37</v>
      </c>
    </row>
    <row r="813" spans="1:4" ht="67.5">
      <c r="A813" s="342">
        <v>89881</v>
      </c>
      <c r="B813" s="349" t="s">
        <v>849</v>
      </c>
      <c r="C813" s="392" t="s">
        <v>613</v>
      </c>
      <c r="D813" s="392">
        <v>35.700000000000003</v>
      </c>
    </row>
    <row r="814" spans="1:4" ht="81">
      <c r="A814" s="342">
        <v>89882</v>
      </c>
      <c r="B814" s="349" t="s">
        <v>850</v>
      </c>
      <c r="C814" s="392" t="s">
        <v>613</v>
      </c>
      <c r="D814" s="392">
        <v>163.07</v>
      </c>
    </row>
    <row r="815" spans="1:4" ht="54">
      <c r="A815" s="342">
        <v>90582</v>
      </c>
      <c r="B815" s="349" t="s">
        <v>851</v>
      </c>
      <c r="C815" s="392" t="s">
        <v>613</v>
      </c>
      <c r="D815" s="392">
        <v>0.25</v>
      </c>
    </row>
    <row r="816" spans="1:4" ht="40.5">
      <c r="A816" s="342">
        <v>90583</v>
      </c>
      <c r="B816" s="349" t="s">
        <v>852</v>
      </c>
      <c r="C816" s="392" t="s">
        <v>613</v>
      </c>
      <c r="D816" s="392">
        <v>0.05</v>
      </c>
    </row>
    <row r="817" spans="1:4" ht="54">
      <c r="A817" s="342">
        <v>90584</v>
      </c>
      <c r="B817" s="349" t="s">
        <v>853</v>
      </c>
      <c r="C817" s="392" t="s">
        <v>613</v>
      </c>
      <c r="D817" s="392">
        <v>0.19</v>
      </c>
    </row>
    <row r="818" spans="1:4" ht="54">
      <c r="A818" s="342">
        <v>90585</v>
      </c>
      <c r="B818" s="349" t="s">
        <v>854</v>
      </c>
      <c r="C818" s="392" t="s">
        <v>613</v>
      </c>
      <c r="D818" s="392">
        <v>0.56999999999999995</v>
      </c>
    </row>
    <row r="819" spans="1:4" ht="40.5">
      <c r="A819" s="342">
        <v>90621</v>
      </c>
      <c r="B819" s="349" t="s">
        <v>855</v>
      </c>
      <c r="C819" s="392" t="s">
        <v>613</v>
      </c>
      <c r="D819" s="392">
        <v>1.62</v>
      </c>
    </row>
    <row r="820" spans="1:4" ht="40.5">
      <c r="A820" s="342">
        <v>90622</v>
      </c>
      <c r="B820" s="349" t="s">
        <v>856</v>
      </c>
      <c r="C820" s="392" t="s">
        <v>613</v>
      </c>
      <c r="D820" s="392">
        <v>0.36</v>
      </c>
    </row>
    <row r="821" spans="1:4" ht="40.5">
      <c r="A821" s="342">
        <v>90623</v>
      </c>
      <c r="B821" s="349" t="s">
        <v>857</v>
      </c>
      <c r="C821" s="392" t="s">
        <v>613</v>
      </c>
      <c r="D821" s="392">
        <v>2.02</v>
      </c>
    </row>
    <row r="822" spans="1:4" ht="40.5">
      <c r="A822" s="342">
        <v>90624</v>
      </c>
      <c r="B822" s="349" t="s">
        <v>858</v>
      </c>
      <c r="C822" s="392" t="s">
        <v>613</v>
      </c>
      <c r="D822" s="392">
        <v>1.43</v>
      </c>
    </row>
    <row r="823" spans="1:4" ht="54">
      <c r="A823" s="342">
        <v>90627</v>
      </c>
      <c r="B823" s="349" t="s">
        <v>859</v>
      </c>
      <c r="C823" s="392" t="s">
        <v>613</v>
      </c>
      <c r="D823" s="392">
        <v>23.94</v>
      </c>
    </row>
    <row r="824" spans="1:4" ht="54">
      <c r="A824" s="342">
        <v>90628</v>
      </c>
      <c r="B824" s="349" t="s">
        <v>860</v>
      </c>
      <c r="C824" s="392" t="s">
        <v>613</v>
      </c>
      <c r="D824" s="392">
        <v>6.28</v>
      </c>
    </row>
    <row r="825" spans="1:4" ht="54">
      <c r="A825" s="342">
        <v>90629</v>
      </c>
      <c r="B825" s="349" t="s">
        <v>861</v>
      </c>
      <c r="C825" s="392" t="s">
        <v>613</v>
      </c>
      <c r="D825" s="392">
        <v>29.95</v>
      </c>
    </row>
    <row r="826" spans="1:4" ht="54">
      <c r="A826" s="342">
        <v>90630</v>
      </c>
      <c r="B826" s="349" t="s">
        <v>862</v>
      </c>
      <c r="C826" s="392" t="s">
        <v>613</v>
      </c>
      <c r="D826" s="392">
        <v>5.83</v>
      </c>
    </row>
    <row r="827" spans="1:4" ht="67.5">
      <c r="A827" s="342">
        <v>90633</v>
      </c>
      <c r="B827" s="349" t="s">
        <v>863</v>
      </c>
      <c r="C827" s="392" t="s">
        <v>613</v>
      </c>
      <c r="D827" s="392">
        <v>2.77</v>
      </c>
    </row>
    <row r="828" spans="1:4" ht="67.5">
      <c r="A828" s="342">
        <v>90634</v>
      </c>
      <c r="B828" s="349" t="s">
        <v>864</v>
      </c>
      <c r="C828" s="392" t="s">
        <v>613</v>
      </c>
      <c r="D828" s="392">
        <v>0.62</v>
      </c>
    </row>
    <row r="829" spans="1:4" ht="67.5">
      <c r="A829" s="342">
        <v>90635</v>
      </c>
      <c r="B829" s="349" t="s">
        <v>865</v>
      </c>
      <c r="C829" s="392" t="s">
        <v>613</v>
      </c>
      <c r="D829" s="392">
        <v>3.03</v>
      </c>
    </row>
    <row r="830" spans="1:4" ht="81">
      <c r="A830" s="342">
        <v>90636</v>
      </c>
      <c r="B830" s="349" t="s">
        <v>866</v>
      </c>
      <c r="C830" s="392" t="s">
        <v>613</v>
      </c>
      <c r="D830" s="392">
        <v>2.87</v>
      </c>
    </row>
    <row r="831" spans="1:4" ht="54">
      <c r="A831" s="342">
        <v>90639</v>
      </c>
      <c r="B831" s="349" t="s">
        <v>867</v>
      </c>
      <c r="C831" s="392" t="s">
        <v>613</v>
      </c>
      <c r="D831" s="392">
        <v>4.13</v>
      </c>
    </row>
    <row r="832" spans="1:4" ht="54">
      <c r="A832" s="342">
        <v>90640</v>
      </c>
      <c r="B832" s="349" t="s">
        <v>868</v>
      </c>
      <c r="C832" s="392" t="s">
        <v>613</v>
      </c>
      <c r="D832" s="392">
        <v>0.93</v>
      </c>
    </row>
    <row r="833" spans="1:4" ht="54">
      <c r="A833" s="342">
        <v>90641</v>
      </c>
      <c r="B833" s="349" t="s">
        <v>869</v>
      </c>
      <c r="C833" s="392" t="s">
        <v>613</v>
      </c>
      <c r="D833" s="392">
        <v>4.5199999999999996</v>
      </c>
    </row>
    <row r="834" spans="1:4" ht="54">
      <c r="A834" s="342">
        <v>90642</v>
      </c>
      <c r="B834" s="349" t="s">
        <v>870</v>
      </c>
      <c r="C834" s="392" t="s">
        <v>613</v>
      </c>
      <c r="D834" s="392">
        <v>5.44</v>
      </c>
    </row>
    <row r="835" spans="1:4" ht="67.5">
      <c r="A835" s="342">
        <v>90646</v>
      </c>
      <c r="B835" s="349" t="s">
        <v>871</v>
      </c>
      <c r="C835" s="392" t="s">
        <v>613</v>
      </c>
      <c r="D835" s="392">
        <v>0.48</v>
      </c>
    </row>
    <row r="836" spans="1:4" ht="67.5">
      <c r="A836" s="342">
        <v>90647</v>
      </c>
      <c r="B836" s="349" t="s">
        <v>872</v>
      </c>
      <c r="C836" s="392" t="s">
        <v>613</v>
      </c>
      <c r="D836" s="392">
        <v>0.1</v>
      </c>
    </row>
    <row r="837" spans="1:4" ht="67.5">
      <c r="A837" s="342">
        <v>90648</v>
      </c>
      <c r="B837" s="349" t="s">
        <v>873</v>
      </c>
      <c r="C837" s="392" t="s">
        <v>613</v>
      </c>
      <c r="D837" s="392">
        <v>0.53</v>
      </c>
    </row>
    <row r="838" spans="1:4" ht="67.5">
      <c r="A838" s="342">
        <v>90649</v>
      </c>
      <c r="B838" s="349" t="s">
        <v>874</v>
      </c>
      <c r="C838" s="392" t="s">
        <v>613</v>
      </c>
      <c r="D838" s="392">
        <v>4.46</v>
      </c>
    </row>
    <row r="839" spans="1:4" ht="40.5">
      <c r="A839" s="342">
        <v>90652</v>
      </c>
      <c r="B839" s="349" t="s">
        <v>875</v>
      </c>
      <c r="C839" s="392" t="s">
        <v>613</v>
      </c>
      <c r="D839" s="392">
        <v>2.69</v>
      </c>
    </row>
    <row r="840" spans="1:4" ht="40.5">
      <c r="A840" s="342">
        <v>90653</v>
      </c>
      <c r="B840" s="349" t="s">
        <v>876</v>
      </c>
      <c r="C840" s="392" t="s">
        <v>613</v>
      </c>
      <c r="D840" s="392">
        <v>0.6</v>
      </c>
    </row>
    <row r="841" spans="1:4" ht="40.5">
      <c r="A841" s="342">
        <v>90654</v>
      </c>
      <c r="B841" s="349" t="s">
        <v>877</v>
      </c>
      <c r="C841" s="392" t="s">
        <v>613</v>
      </c>
      <c r="D841" s="392">
        <v>2.94</v>
      </c>
    </row>
    <row r="842" spans="1:4" ht="40.5">
      <c r="A842" s="342">
        <v>90655</v>
      </c>
      <c r="B842" s="349" t="s">
        <v>878</v>
      </c>
      <c r="C842" s="392" t="s">
        <v>613</v>
      </c>
      <c r="D842" s="392">
        <v>2.94</v>
      </c>
    </row>
    <row r="843" spans="1:4" ht="40.5">
      <c r="A843" s="342">
        <v>90658</v>
      </c>
      <c r="B843" s="349" t="s">
        <v>879</v>
      </c>
      <c r="C843" s="392" t="s">
        <v>613</v>
      </c>
      <c r="D843" s="392">
        <v>2.88</v>
      </c>
    </row>
    <row r="844" spans="1:4" ht="40.5">
      <c r="A844" s="342">
        <v>90659</v>
      </c>
      <c r="B844" s="349" t="s">
        <v>880</v>
      </c>
      <c r="C844" s="392" t="s">
        <v>613</v>
      </c>
      <c r="D844" s="392">
        <v>0.64</v>
      </c>
    </row>
    <row r="845" spans="1:4" ht="40.5">
      <c r="A845" s="342">
        <v>90660</v>
      </c>
      <c r="B845" s="349" t="s">
        <v>881</v>
      </c>
      <c r="C845" s="392" t="s">
        <v>613</v>
      </c>
      <c r="D845" s="392">
        <v>3.15</v>
      </c>
    </row>
    <row r="846" spans="1:4" ht="40.5">
      <c r="A846" s="342">
        <v>90661</v>
      </c>
      <c r="B846" s="349" t="s">
        <v>882</v>
      </c>
      <c r="C846" s="392" t="s">
        <v>613</v>
      </c>
      <c r="D846" s="392">
        <v>2.94</v>
      </c>
    </row>
    <row r="847" spans="1:4" ht="81">
      <c r="A847" s="342">
        <v>90664</v>
      </c>
      <c r="B847" s="349" t="s">
        <v>883</v>
      </c>
      <c r="C847" s="392" t="s">
        <v>613</v>
      </c>
      <c r="D847" s="392">
        <v>3.1</v>
      </c>
    </row>
    <row r="848" spans="1:4" ht="81">
      <c r="A848" s="342">
        <v>90665</v>
      </c>
      <c r="B848" s="349" t="s">
        <v>884</v>
      </c>
      <c r="C848" s="392" t="s">
        <v>613</v>
      </c>
      <c r="D848" s="392">
        <v>0.69</v>
      </c>
    </row>
    <row r="849" spans="1:4" ht="81">
      <c r="A849" s="342">
        <v>90666</v>
      </c>
      <c r="B849" s="349" t="s">
        <v>885</v>
      </c>
      <c r="C849" s="392" t="s">
        <v>613</v>
      </c>
      <c r="D849" s="392">
        <v>3.4</v>
      </c>
    </row>
    <row r="850" spans="1:4" ht="81">
      <c r="A850" s="342">
        <v>90667</v>
      </c>
      <c r="B850" s="349" t="s">
        <v>886</v>
      </c>
      <c r="C850" s="392" t="s">
        <v>613</v>
      </c>
      <c r="D850" s="392">
        <v>9.8800000000000008</v>
      </c>
    </row>
    <row r="851" spans="1:4" ht="81">
      <c r="A851" s="342">
        <v>90670</v>
      </c>
      <c r="B851" s="349" t="s">
        <v>887</v>
      </c>
      <c r="C851" s="392" t="s">
        <v>613</v>
      </c>
      <c r="D851" s="392">
        <v>109.86</v>
      </c>
    </row>
    <row r="852" spans="1:4" ht="81">
      <c r="A852" s="342">
        <v>90671</v>
      </c>
      <c r="B852" s="349" t="s">
        <v>888</v>
      </c>
      <c r="C852" s="392" t="s">
        <v>613</v>
      </c>
      <c r="D852" s="392">
        <v>28.85</v>
      </c>
    </row>
    <row r="853" spans="1:4" ht="81">
      <c r="A853" s="342">
        <v>90672</v>
      </c>
      <c r="B853" s="349" t="s">
        <v>889</v>
      </c>
      <c r="C853" s="392" t="s">
        <v>613</v>
      </c>
      <c r="D853" s="392">
        <v>137.47999999999999</v>
      </c>
    </row>
    <row r="854" spans="1:4" ht="94.5">
      <c r="A854" s="342">
        <v>90673</v>
      </c>
      <c r="B854" s="349" t="s">
        <v>890</v>
      </c>
      <c r="C854" s="392" t="s">
        <v>613</v>
      </c>
      <c r="D854" s="392">
        <v>134.24</v>
      </c>
    </row>
    <row r="855" spans="1:4" ht="81">
      <c r="A855" s="342">
        <v>90676</v>
      </c>
      <c r="B855" s="349" t="s">
        <v>891</v>
      </c>
      <c r="C855" s="392" t="s">
        <v>613</v>
      </c>
      <c r="D855" s="392">
        <v>56.42</v>
      </c>
    </row>
    <row r="856" spans="1:4" ht="81">
      <c r="A856" s="342">
        <v>90677</v>
      </c>
      <c r="B856" s="349" t="s">
        <v>892</v>
      </c>
      <c r="C856" s="392" t="s">
        <v>613</v>
      </c>
      <c r="D856" s="392">
        <v>14.81</v>
      </c>
    </row>
    <row r="857" spans="1:4" ht="81">
      <c r="A857" s="342">
        <v>90678</v>
      </c>
      <c r="B857" s="349" t="s">
        <v>893</v>
      </c>
      <c r="C857" s="392" t="s">
        <v>613</v>
      </c>
      <c r="D857" s="392">
        <v>70.61</v>
      </c>
    </row>
    <row r="858" spans="1:4" ht="81">
      <c r="A858" s="342">
        <v>90679</v>
      </c>
      <c r="B858" s="349" t="s">
        <v>894</v>
      </c>
      <c r="C858" s="392" t="s">
        <v>613</v>
      </c>
      <c r="D858" s="392">
        <v>68.63</v>
      </c>
    </row>
    <row r="859" spans="1:4" ht="54">
      <c r="A859" s="342">
        <v>90682</v>
      </c>
      <c r="B859" s="349" t="s">
        <v>895</v>
      </c>
      <c r="C859" s="392" t="s">
        <v>613</v>
      </c>
      <c r="D859" s="392">
        <v>23.34</v>
      </c>
    </row>
    <row r="860" spans="1:4" ht="54">
      <c r="A860" s="342">
        <v>90683</v>
      </c>
      <c r="B860" s="349" t="s">
        <v>896</v>
      </c>
      <c r="C860" s="392" t="s">
        <v>613</v>
      </c>
      <c r="D860" s="392">
        <v>5.25</v>
      </c>
    </row>
    <row r="861" spans="1:4" ht="54">
      <c r="A861" s="342">
        <v>90684</v>
      </c>
      <c r="B861" s="349" t="s">
        <v>897</v>
      </c>
      <c r="C861" s="392" t="s">
        <v>613</v>
      </c>
      <c r="D861" s="392">
        <v>25.53</v>
      </c>
    </row>
    <row r="862" spans="1:4" ht="54">
      <c r="A862" s="342">
        <v>90685</v>
      </c>
      <c r="B862" s="349" t="s">
        <v>898</v>
      </c>
      <c r="C862" s="392" t="s">
        <v>613</v>
      </c>
      <c r="D862" s="392">
        <v>42.55</v>
      </c>
    </row>
    <row r="863" spans="1:4" ht="54">
      <c r="A863" s="342">
        <v>90688</v>
      </c>
      <c r="B863" s="349" t="s">
        <v>899</v>
      </c>
      <c r="C863" s="392" t="s">
        <v>613</v>
      </c>
      <c r="D863" s="392">
        <v>11.2</v>
      </c>
    </row>
    <row r="864" spans="1:4" ht="40.5">
      <c r="A864" s="342">
        <v>90689</v>
      </c>
      <c r="B864" s="349" t="s">
        <v>900</v>
      </c>
      <c r="C864" s="392" t="s">
        <v>613</v>
      </c>
      <c r="D864" s="392">
        <v>2.15</v>
      </c>
    </row>
    <row r="865" spans="1:4" ht="54">
      <c r="A865" s="342">
        <v>90690</v>
      </c>
      <c r="B865" s="349" t="s">
        <v>901</v>
      </c>
      <c r="C865" s="392" t="s">
        <v>613</v>
      </c>
      <c r="D865" s="392">
        <v>14</v>
      </c>
    </row>
    <row r="866" spans="1:4" ht="54">
      <c r="A866" s="342">
        <v>90691</v>
      </c>
      <c r="B866" s="349" t="s">
        <v>902</v>
      </c>
      <c r="C866" s="392" t="s">
        <v>613</v>
      </c>
      <c r="D866" s="392">
        <v>23.53</v>
      </c>
    </row>
    <row r="867" spans="1:4" ht="54">
      <c r="A867" s="342">
        <v>90957</v>
      </c>
      <c r="B867" s="349" t="s">
        <v>903</v>
      </c>
      <c r="C867" s="392" t="s">
        <v>613</v>
      </c>
      <c r="D867" s="392">
        <v>1.92</v>
      </c>
    </row>
    <row r="868" spans="1:4" ht="54">
      <c r="A868" s="342">
        <v>90958</v>
      </c>
      <c r="B868" s="349" t="s">
        <v>904</v>
      </c>
      <c r="C868" s="392" t="s">
        <v>613</v>
      </c>
      <c r="D868" s="392">
        <v>0.5</v>
      </c>
    </row>
    <row r="869" spans="1:4" ht="54">
      <c r="A869" s="342">
        <v>90960</v>
      </c>
      <c r="B869" s="349" t="s">
        <v>905</v>
      </c>
      <c r="C869" s="392" t="s">
        <v>613</v>
      </c>
      <c r="D869" s="392">
        <v>2.56</v>
      </c>
    </row>
    <row r="870" spans="1:4" ht="54">
      <c r="A870" s="342">
        <v>90961</v>
      </c>
      <c r="B870" s="349" t="s">
        <v>906</v>
      </c>
      <c r="C870" s="392" t="s">
        <v>613</v>
      </c>
      <c r="D870" s="392">
        <v>0.67</v>
      </c>
    </row>
    <row r="871" spans="1:4" ht="54">
      <c r="A871" s="342">
        <v>90962</v>
      </c>
      <c r="B871" s="349" t="s">
        <v>907</v>
      </c>
      <c r="C871" s="392" t="s">
        <v>613</v>
      </c>
      <c r="D871" s="392">
        <v>3.21</v>
      </c>
    </row>
    <row r="872" spans="1:4" ht="54">
      <c r="A872" s="342">
        <v>90963</v>
      </c>
      <c r="B872" s="349" t="s">
        <v>908</v>
      </c>
      <c r="C872" s="392" t="s">
        <v>613</v>
      </c>
      <c r="D872" s="392">
        <v>9.8800000000000008</v>
      </c>
    </row>
    <row r="873" spans="1:4" ht="54">
      <c r="A873" s="342">
        <v>90968</v>
      </c>
      <c r="B873" s="349" t="s">
        <v>909</v>
      </c>
      <c r="C873" s="392" t="s">
        <v>613</v>
      </c>
      <c r="D873" s="392">
        <v>2.57</v>
      </c>
    </row>
    <row r="874" spans="1:4" ht="54">
      <c r="A874" s="342">
        <v>90969</v>
      </c>
      <c r="B874" s="349" t="s">
        <v>910</v>
      </c>
      <c r="C874" s="392" t="s">
        <v>613</v>
      </c>
      <c r="D874" s="392">
        <v>0.67</v>
      </c>
    </row>
    <row r="875" spans="1:4" ht="54">
      <c r="A875" s="342">
        <v>90970</v>
      </c>
      <c r="B875" s="349" t="s">
        <v>911</v>
      </c>
      <c r="C875" s="392" t="s">
        <v>613</v>
      </c>
      <c r="D875" s="392">
        <v>3.22</v>
      </c>
    </row>
    <row r="876" spans="1:4" ht="54">
      <c r="A876" s="342">
        <v>90971</v>
      </c>
      <c r="B876" s="349" t="s">
        <v>912</v>
      </c>
      <c r="C876" s="392" t="s">
        <v>613</v>
      </c>
      <c r="D876" s="392">
        <v>40.020000000000003</v>
      </c>
    </row>
    <row r="877" spans="1:4" ht="54">
      <c r="A877" s="342">
        <v>90975</v>
      </c>
      <c r="B877" s="349" t="s">
        <v>913</v>
      </c>
      <c r="C877" s="392" t="s">
        <v>613</v>
      </c>
      <c r="D877" s="392">
        <v>6.54</v>
      </c>
    </row>
    <row r="878" spans="1:4" ht="54">
      <c r="A878" s="342">
        <v>90976</v>
      </c>
      <c r="B878" s="349" t="s">
        <v>914</v>
      </c>
      <c r="C878" s="392" t="s">
        <v>613</v>
      </c>
      <c r="D878" s="392">
        <v>1.71</v>
      </c>
    </row>
    <row r="879" spans="1:4" ht="54">
      <c r="A879" s="342">
        <v>90977</v>
      </c>
      <c r="B879" s="349" t="s">
        <v>915</v>
      </c>
      <c r="C879" s="392" t="s">
        <v>613</v>
      </c>
      <c r="D879" s="392">
        <v>8.18</v>
      </c>
    </row>
    <row r="880" spans="1:4" ht="54">
      <c r="A880" s="342">
        <v>90978</v>
      </c>
      <c r="B880" s="349" t="s">
        <v>916</v>
      </c>
      <c r="C880" s="392" t="s">
        <v>613</v>
      </c>
      <c r="D880" s="392">
        <v>103.76</v>
      </c>
    </row>
    <row r="881" spans="1:4" ht="54">
      <c r="A881" s="342">
        <v>90992</v>
      </c>
      <c r="B881" s="349" t="s">
        <v>917</v>
      </c>
      <c r="C881" s="392" t="s">
        <v>613</v>
      </c>
      <c r="D881" s="392">
        <v>3.05</v>
      </c>
    </row>
    <row r="882" spans="1:4" ht="54">
      <c r="A882" s="342">
        <v>90993</v>
      </c>
      <c r="B882" s="349" t="s">
        <v>918</v>
      </c>
      <c r="C882" s="392" t="s">
        <v>613</v>
      </c>
      <c r="D882" s="392">
        <v>0.8</v>
      </c>
    </row>
    <row r="883" spans="1:4" ht="54">
      <c r="A883" s="342">
        <v>90994</v>
      </c>
      <c r="B883" s="349" t="s">
        <v>919</v>
      </c>
      <c r="C883" s="392" t="s">
        <v>613</v>
      </c>
      <c r="D883" s="392">
        <v>3.82</v>
      </c>
    </row>
    <row r="884" spans="1:4" ht="54">
      <c r="A884" s="342">
        <v>90995</v>
      </c>
      <c r="B884" s="349" t="s">
        <v>920</v>
      </c>
      <c r="C884" s="392" t="s">
        <v>613</v>
      </c>
      <c r="D884" s="392">
        <v>54.34</v>
      </c>
    </row>
    <row r="885" spans="1:4" ht="81">
      <c r="A885" s="342">
        <v>91021</v>
      </c>
      <c r="B885" s="349" t="s">
        <v>921</v>
      </c>
      <c r="C885" s="392" t="s">
        <v>613</v>
      </c>
      <c r="D885" s="392">
        <v>3.06</v>
      </c>
    </row>
    <row r="886" spans="1:4" ht="67.5">
      <c r="A886" s="342">
        <v>91026</v>
      </c>
      <c r="B886" s="349" t="s">
        <v>922</v>
      </c>
      <c r="C886" s="392" t="s">
        <v>613</v>
      </c>
      <c r="D886" s="392">
        <v>9.85</v>
      </c>
    </row>
    <row r="887" spans="1:4" ht="67.5">
      <c r="A887" s="342">
        <v>91027</v>
      </c>
      <c r="B887" s="349" t="s">
        <v>923</v>
      </c>
      <c r="C887" s="392" t="s">
        <v>613</v>
      </c>
      <c r="D887" s="392">
        <v>3.93</v>
      </c>
    </row>
    <row r="888" spans="1:4" ht="81">
      <c r="A888" s="342">
        <v>91028</v>
      </c>
      <c r="B888" s="349" t="s">
        <v>924</v>
      </c>
      <c r="C888" s="392" t="s">
        <v>613</v>
      </c>
      <c r="D888" s="392">
        <v>0.79</v>
      </c>
    </row>
    <row r="889" spans="1:4" ht="67.5">
      <c r="A889" s="342">
        <v>91029</v>
      </c>
      <c r="B889" s="349" t="s">
        <v>925</v>
      </c>
      <c r="C889" s="392" t="s">
        <v>613</v>
      </c>
      <c r="D889" s="392">
        <v>18.47</v>
      </c>
    </row>
    <row r="890" spans="1:4" ht="81">
      <c r="A890" s="342">
        <v>91030</v>
      </c>
      <c r="B890" s="349" t="s">
        <v>926</v>
      </c>
      <c r="C890" s="392" t="s">
        <v>613</v>
      </c>
      <c r="D890" s="392">
        <v>114.13</v>
      </c>
    </row>
    <row r="891" spans="1:4" ht="54">
      <c r="A891" s="342">
        <v>91273</v>
      </c>
      <c r="B891" s="349" t="s">
        <v>927</v>
      </c>
      <c r="C891" s="392" t="s">
        <v>613</v>
      </c>
      <c r="D891" s="392">
        <v>0.43</v>
      </c>
    </row>
    <row r="892" spans="1:4" ht="54">
      <c r="A892" s="342">
        <v>91274</v>
      </c>
      <c r="B892" s="349" t="s">
        <v>928</v>
      </c>
      <c r="C892" s="392" t="s">
        <v>613</v>
      </c>
      <c r="D892" s="392">
        <v>0.11</v>
      </c>
    </row>
    <row r="893" spans="1:4" ht="54">
      <c r="A893" s="342">
        <v>91275</v>
      </c>
      <c r="B893" s="349" t="s">
        <v>929</v>
      </c>
      <c r="C893" s="392" t="s">
        <v>613</v>
      </c>
      <c r="D893" s="392">
        <v>0.54</v>
      </c>
    </row>
    <row r="894" spans="1:4" ht="54">
      <c r="A894" s="342">
        <v>91276</v>
      </c>
      <c r="B894" s="349" t="s">
        <v>930</v>
      </c>
      <c r="C894" s="392" t="s">
        <v>613</v>
      </c>
      <c r="D894" s="392">
        <v>3.41</v>
      </c>
    </row>
    <row r="895" spans="1:4" ht="67.5">
      <c r="A895" s="342">
        <v>91279</v>
      </c>
      <c r="B895" s="349" t="s">
        <v>931</v>
      </c>
      <c r="C895" s="392" t="s">
        <v>613</v>
      </c>
      <c r="D895" s="392">
        <v>0.61</v>
      </c>
    </row>
    <row r="896" spans="1:4" ht="67.5">
      <c r="A896" s="342">
        <v>91280</v>
      </c>
      <c r="B896" s="349" t="s">
        <v>932</v>
      </c>
      <c r="C896" s="392" t="s">
        <v>613</v>
      </c>
      <c r="D896" s="392">
        <v>0.13</v>
      </c>
    </row>
    <row r="897" spans="1:4" ht="67.5">
      <c r="A897" s="342">
        <v>91281</v>
      </c>
      <c r="B897" s="349" t="s">
        <v>933</v>
      </c>
      <c r="C897" s="392" t="s">
        <v>613</v>
      </c>
      <c r="D897" s="392">
        <v>0.76</v>
      </c>
    </row>
    <row r="898" spans="1:4" ht="81">
      <c r="A898" s="342">
        <v>91282</v>
      </c>
      <c r="B898" s="349" t="s">
        <v>934</v>
      </c>
      <c r="C898" s="392" t="s">
        <v>613</v>
      </c>
      <c r="D898" s="392">
        <v>8.18</v>
      </c>
    </row>
    <row r="899" spans="1:4" ht="67.5">
      <c r="A899" s="342">
        <v>91354</v>
      </c>
      <c r="B899" s="349" t="s">
        <v>935</v>
      </c>
      <c r="C899" s="392" t="s">
        <v>613</v>
      </c>
      <c r="D899" s="392">
        <v>7.67</v>
      </c>
    </row>
    <row r="900" spans="1:4" ht="67.5">
      <c r="A900" s="342">
        <v>91355</v>
      </c>
      <c r="B900" s="349" t="s">
        <v>936</v>
      </c>
      <c r="C900" s="392" t="s">
        <v>613</v>
      </c>
      <c r="D900" s="392">
        <v>3.06</v>
      </c>
    </row>
    <row r="901" spans="1:4" ht="67.5">
      <c r="A901" s="342">
        <v>91356</v>
      </c>
      <c r="B901" s="349" t="s">
        <v>937</v>
      </c>
      <c r="C901" s="392" t="s">
        <v>613</v>
      </c>
      <c r="D901" s="392">
        <v>0.62</v>
      </c>
    </row>
    <row r="902" spans="1:4" ht="67.5">
      <c r="A902" s="342">
        <v>91359</v>
      </c>
      <c r="B902" s="349" t="s">
        <v>938</v>
      </c>
      <c r="C902" s="392" t="s">
        <v>613</v>
      </c>
      <c r="D902" s="392">
        <v>8.48</v>
      </c>
    </row>
    <row r="903" spans="1:4" ht="67.5">
      <c r="A903" s="342">
        <v>91360</v>
      </c>
      <c r="B903" s="349" t="s">
        <v>939</v>
      </c>
      <c r="C903" s="392" t="s">
        <v>613</v>
      </c>
      <c r="D903" s="392">
        <v>3.38</v>
      </c>
    </row>
    <row r="904" spans="1:4" ht="67.5">
      <c r="A904" s="342">
        <v>91361</v>
      </c>
      <c r="B904" s="349" t="s">
        <v>940</v>
      </c>
      <c r="C904" s="392" t="s">
        <v>613</v>
      </c>
      <c r="D904" s="392">
        <v>0.69</v>
      </c>
    </row>
    <row r="905" spans="1:4" ht="67.5">
      <c r="A905" s="342">
        <v>91367</v>
      </c>
      <c r="B905" s="349" t="s">
        <v>941</v>
      </c>
      <c r="C905" s="392" t="s">
        <v>613</v>
      </c>
      <c r="D905" s="392">
        <v>11.15</v>
      </c>
    </row>
    <row r="906" spans="1:4" ht="67.5">
      <c r="A906" s="342">
        <v>91368</v>
      </c>
      <c r="B906" s="349" t="s">
        <v>942</v>
      </c>
      <c r="C906" s="392" t="s">
        <v>613</v>
      </c>
      <c r="D906" s="392">
        <v>3.9</v>
      </c>
    </row>
    <row r="907" spans="1:4" ht="81">
      <c r="A907" s="342">
        <v>91369</v>
      </c>
      <c r="B907" s="349" t="s">
        <v>943</v>
      </c>
      <c r="C907" s="392" t="s">
        <v>613</v>
      </c>
      <c r="D907" s="392">
        <v>0.79</v>
      </c>
    </row>
    <row r="908" spans="1:4" ht="67.5">
      <c r="A908" s="342">
        <v>91375</v>
      </c>
      <c r="B908" s="349" t="s">
        <v>944</v>
      </c>
      <c r="C908" s="392" t="s">
        <v>613</v>
      </c>
      <c r="D908" s="392">
        <v>6.46</v>
      </c>
    </row>
    <row r="909" spans="1:4" ht="67.5">
      <c r="A909" s="342">
        <v>91376</v>
      </c>
      <c r="B909" s="349" t="s">
        <v>945</v>
      </c>
      <c r="C909" s="392" t="s">
        <v>613</v>
      </c>
      <c r="D909" s="392">
        <v>2.58</v>
      </c>
    </row>
    <row r="910" spans="1:4" ht="67.5">
      <c r="A910" s="342">
        <v>91377</v>
      </c>
      <c r="B910" s="349" t="s">
        <v>946</v>
      </c>
      <c r="C910" s="392" t="s">
        <v>613</v>
      </c>
      <c r="D910" s="392">
        <v>0.52</v>
      </c>
    </row>
    <row r="911" spans="1:4" ht="81">
      <c r="A911" s="342">
        <v>91380</v>
      </c>
      <c r="B911" s="349" t="s">
        <v>947</v>
      </c>
      <c r="C911" s="392" t="s">
        <v>613</v>
      </c>
      <c r="D911" s="392">
        <v>12.57</v>
      </c>
    </row>
    <row r="912" spans="1:4" ht="81">
      <c r="A912" s="342">
        <v>91381</v>
      </c>
      <c r="B912" s="349" t="s">
        <v>948</v>
      </c>
      <c r="C912" s="392" t="s">
        <v>613</v>
      </c>
      <c r="D912" s="392">
        <v>4.4000000000000004</v>
      </c>
    </row>
    <row r="913" spans="1:4" ht="81">
      <c r="A913" s="342">
        <v>91382</v>
      </c>
      <c r="B913" s="349" t="s">
        <v>949</v>
      </c>
      <c r="C913" s="392" t="s">
        <v>613</v>
      </c>
      <c r="D913" s="392">
        <v>0.9</v>
      </c>
    </row>
    <row r="914" spans="1:4" ht="81">
      <c r="A914" s="342">
        <v>91383</v>
      </c>
      <c r="B914" s="349" t="s">
        <v>950</v>
      </c>
      <c r="C914" s="392" t="s">
        <v>613</v>
      </c>
      <c r="D914" s="392">
        <v>23.59</v>
      </c>
    </row>
    <row r="915" spans="1:4" ht="81">
      <c r="A915" s="342">
        <v>91384</v>
      </c>
      <c r="B915" s="349" t="s">
        <v>951</v>
      </c>
      <c r="C915" s="392" t="s">
        <v>613</v>
      </c>
      <c r="D915" s="392">
        <v>113.65</v>
      </c>
    </row>
    <row r="916" spans="1:4" ht="94.5">
      <c r="A916" s="342">
        <v>91390</v>
      </c>
      <c r="B916" s="349" t="s">
        <v>952</v>
      </c>
      <c r="C916" s="392" t="s">
        <v>613</v>
      </c>
      <c r="D916" s="392">
        <v>8.27</v>
      </c>
    </row>
    <row r="917" spans="1:4" ht="94.5">
      <c r="A917" s="342">
        <v>91391</v>
      </c>
      <c r="B917" s="349" t="s">
        <v>953</v>
      </c>
      <c r="C917" s="392" t="s">
        <v>613</v>
      </c>
      <c r="D917" s="392">
        <v>3.3</v>
      </c>
    </row>
    <row r="918" spans="1:4" ht="94.5">
      <c r="A918" s="342">
        <v>91392</v>
      </c>
      <c r="B918" s="349" t="s">
        <v>954</v>
      </c>
      <c r="C918" s="392" t="s">
        <v>613</v>
      </c>
      <c r="D918" s="392">
        <v>0.66</v>
      </c>
    </row>
    <row r="919" spans="1:4" ht="81">
      <c r="A919" s="342">
        <v>91396</v>
      </c>
      <c r="B919" s="349" t="s">
        <v>955</v>
      </c>
      <c r="C919" s="392" t="s">
        <v>613</v>
      </c>
      <c r="D919" s="392">
        <v>10.89</v>
      </c>
    </row>
    <row r="920" spans="1:4" ht="81">
      <c r="A920" s="342">
        <v>91397</v>
      </c>
      <c r="B920" s="349" t="s">
        <v>956</v>
      </c>
      <c r="C920" s="392" t="s">
        <v>613</v>
      </c>
      <c r="D920" s="392">
        <v>4.3499999999999996</v>
      </c>
    </row>
    <row r="921" spans="1:4" ht="81">
      <c r="A921" s="342">
        <v>91398</v>
      </c>
      <c r="B921" s="349" t="s">
        <v>957</v>
      </c>
      <c r="C921" s="392" t="s">
        <v>613</v>
      </c>
      <c r="D921" s="392">
        <v>0.88</v>
      </c>
    </row>
    <row r="922" spans="1:4" ht="81">
      <c r="A922" s="342">
        <v>91402</v>
      </c>
      <c r="B922" s="349" t="s">
        <v>958</v>
      </c>
      <c r="C922" s="392" t="s">
        <v>613</v>
      </c>
      <c r="D922" s="392">
        <v>0.76</v>
      </c>
    </row>
    <row r="923" spans="1:4" ht="81">
      <c r="A923" s="342">
        <v>91466</v>
      </c>
      <c r="B923" s="349" t="s">
        <v>959</v>
      </c>
      <c r="C923" s="392" t="s">
        <v>613</v>
      </c>
      <c r="D923" s="392">
        <v>0.69</v>
      </c>
    </row>
    <row r="924" spans="1:4" ht="81">
      <c r="A924" s="342">
        <v>91467</v>
      </c>
      <c r="B924" s="349" t="s">
        <v>960</v>
      </c>
      <c r="C924" s="392" t="s">
        <v>613</v>
      </c>
      <c r="D924" s="392">
        <v>93.39</v>
      </c>
    </row>
    <row r="925" spans="1:4" ht="81">
      <c r="A925" s="342">
        <v>91468</v>
      </c>
      <c r="B925" s="349" t="s">
        <v>961</v>
      </c>
      <c r="C925" s="392" t="s">
        <v>613</v>
      </c>
      <c r="D925" s="392">
        <v>12.04</v>
      </c>
    </row>
    <row r="926" spans="1:4" ht="81">
      <c r="A926" s="342">
        <v>91469</v>
      </c>
      <c r="B926" s="349" t="s">
        <v>962</v>
      </c>
      <c r="C926" s="392" t="s">
        <v>613</v>
      </c>
      <c r="D926" s="392">
        <v>4.07</v>
      </c>
    </row>
    <row r="927" spans="1:4" ht="81">
      <c r="A927" s="342">
        <v>91484</v>
      </c>
      <c r="B927" s="349" t="s">
        <v>963</v>
      </c>
      <c r="C927" s="392" t="s">
        <v>613</v>
      </c>
      <c r="D927" s="392">
        <v>0.82</v>
      </c>
    </row>
    <row r="928" spans="1:4" ht="94.5">
      <c r="A928" s="342">
        <v>91485</v>
      </c>
      <c r="B928" s="349" t="s">
        <v>964</v>
      </c>
      <c r="C928" s="392" t="s">
        <v>613</v>
      </c>
      <c r="D928" s="392">
        <v>128.72</v>
      </c>
    </row>
    <row r="929" spans="1:4" ht="54">
      <c r="A929" s="342">
        <v>91529</v>
      </c>
      <c r="B929" s="349" t="s">
        <v>965</v>
      </c>
      <c r="C929" s="392" t="s">
        <v>613</v>
      </c>
      <c r="D929" s="392">
        <v>0.63</v>
      </c>
    </row>
    <row r="930" spans="1:4" ht="54">
      <c r="A930" s="342">
        <v>91530</v>
      </c>
      <c r="B930" s="349" t="s">
        <v>966</v>
      </c>
      <c r="C930" s="392" t="s">
        <v>613</v>
      </c>
      <c r="D930" s="392">
        <v>0.16</v>
      </c>
    </row>
    <row r="931" spans="1:4" ht="54">
      <c r="A931" s="342">
        <v>91531</v>
      </c>
      <c r="B931" s="349" t="s">
        <v>967</v>
      </c>
      <c r="C931" s="392" t="s">
        <v>613</v>
      </c>
      <c r="D931" s="392">
        <v>0.79</v>
      </c>
    </row>
    <row r="932" spans="1:4" ht="54">
      <c r="A932" s="342">
        <v>91532</v>
      </c>
      <c r="B932" s="349" t="s">
        <v>968</v>
      </c>
      <c r="C932" s="392" t="s">
        <v>613</v>
      </c>
      <c r="D932" s="392">
        <v>2.48</v>
      </c>
    </row>
    <row r="933" spans="1:4" ht="81">
      <c r="A933" s="342">
        <v>91629</v>
      </c>
      <c r="B933" s="349" t="s">
        <v>969</v>
      </c>
      <c r="C933" s="392" t="s">
        <v>613</v>
      </c>
      <c r="D933" s="392">
        <v>8.02</v>
      </c>
    </row>
    <row r="934" spans="1:4" ht="81">
      <c r="A934" s="342">
        <v>91630</v>
      </c>
      <c r="B934" s="349" t="s">
        <v>970</v>
      </c>
      <c r="C934" s="392" t="s">
        <v>613</v>
      </c>
      <c r="D934" s="392">
        <v>3.2</v>
      </c>
    </row>
    <row r="935" spans="1:4" ht="81">
      <c r="A935" s="342">
        <v>91631</v>
      </c>
      <c r="B935" s="349" t="s">
        <v>971</v>
      </c>
      <c r="C935" s="392" t="s">
        <v>613</v>
      </c>
      <c r="D935" s="392">
        <v>0.64</v>
      </c>
    </row>
    <row r="936" spans="1:4" ht="81">
      <c r="A936" s="342">
        <v>91632</v>
      </c>
      <c r="B936" s="349" t="s">
        <v>972</v>
      </c>
      <c r="C936" s="392" t="s">
        <v>613</v>
      </c>
      <c r="D936" s="392">
        <v>15.04</v>
      </c>
    </row>
    <row r="937" spans="1:4" ht="81">
      <c r="A937" s="342">
        <v>91633</v>
      </c>
      <c r="B937" s="349" t="s">
        <v>973</v>
      </c>
      <c r="C937" s="392" t="s">
        <v>613</v>
      </c>
      <c r="D937" s="392">
        <v>79.069999999999993</v>
      </c>
    </row>
    <row r="938" spans="1:4" ht="81">
      <c r="A938" s="342">
        <v>91640</v>
      </c>
      <c r="B938" s="349" t="s">
        <v>974</v>
      </c>
      <c r="C938" s="392" t="s">
        <v>613</v>
      </c>
      <c r="D938" s="392">
        <v>19.100000000000001</v>
      </c>
    </row>
    <row r="939" spans="1:4" ht="81">
      <c r="A939" s="342">
        <v>91641</v>
      </c>
      <c r="B939" s="349" t="s">
        <v>975</v>
      </c>
      <c r="C939" s="392" t="s">
        <v>613</v>
      </c>
      <c r="D939" s="392">
        <v>7.62</v>
      </c>
    </row>
    <row r="940" spans="1:4" ht="94.5">
      <c r="A940" s="342">
        <v>91642</v>
      </c>
      <c r="B940" s="349" t="s">
        <v>976</v>
      </c>
      <c r="C940" s="392" t="s">
        <v>613</v>
      </c>
      <c r="D940" s="392">
        <v>1.55</v>
      </c>
    </row>
    <row r="941" spans="1:4" ht="81">
      <c r="A941" s="342">
        <v>91643</v>
      </c>
      <c r="B941" s="349" t="s">
        <v>977</v>
      </c>
      <c r="C941" s="392" t="s">
        <v>613</v>
      </c>
      <c r="D941" s="392">
        <v>35.82</v>
      </c>
    </row>
    <row r="942" spans="1:4" ht="94.5">
      <c r="A942" s="342">
        <v>91644</v>
      </c>
      <c r="B942" s="349" t="s">
        <v>978</v>
      </c>
      <c r="C942" s="392" t="s">
        <v>613</v>
      </c>
      <c r="D942" s="392">
        <v>177.88</v>
      </c>
    </row>
    <row r="943" spans="1:4" ht="54">
      <c r="A943" s="342">
        <v>91688</v>
      </c>
      <c r="B943" s="349" t="s">
        <v>979</v>
      </c>
      <c r="C943" s="392" t="s">
        <v>613</v>
      </c>
      <c r="D943" s="392">
        <v>7.0000000000000007E-2</v>
      </c>
    </row>
    <row r="944" spans="1:4" ht="40.5">
      <c r="A944" s="342">
        <v>91689</v>
      </c>
      <c r="B944" s="349" t="s">
        <v>980</v>
      </c>
      <c r="C944" s="392" t="s">
        <v>613</v>
      </c>
      <c r="D944" s="392">
        <v>0.01</v>
      </c>
    </row>
    <row r="945" spans="1:4" ht="40.5">
      <c r="A945" s="342">
        <v>91690</v>
      </c>
      <c r="B945" s="349" t="s">
        <v>981</v>
      </c>
      <c r="C945" s="392" t="s">
        <v>613</v>
      </c>
      <c r="D945" s="392">
        <v>0.04</v>
      </c>
    </row>
    <row r="946" spans="1:4" ht="54">
      <c r="A946" s="342">
        <v>91691</v>
      </c>
      <c r="B946" s="349" t="s">
        <v>982</v>
      </c>
      <c r="C946" s="392" t="s">
        <v>613</v>
      </c>
      <c r="D946" s="392">
        <v>1.45</v>
      </c>
    </row>
    <row r="947" spans="1:4" ht="40.5">
      <c r="A947" s="342">
        <v>92040</v>
      </c>
      <c r="B947" s="349" t="s">
        <v>983</v>
      </c>
      <c r="C947" s="392" t="s">
        <v>613</v>
      </c>
      <c r="D947" s="392">
        <v>3.63</v>
      </c>
    </row>
    <row r="948" spans="1:4" ht="40.5">
      <c r="A948" s="342">
        <v>92041</v>
      </c>
      <c r="B948" s="349" t="s">
        <v>984</v>
      </c>
      <c r="C948" s="392" t="s">
        <v>613</v>
      </c>
      <c r="D948" s="392">
        <v>0.72</v>
      </c>
    </row>
    <row r="949" spans="1:4" ht="40.5">
      <c r="A949" s="342">
        <v>92042</v>
      </c>
      <c r="B949" s="349" t="s">
        <v>985</v>
      </c>
      <c r="C949" s="392" t="s">
        <v>613</v>
      </c>
      <c r="D949" s="392">
        <v>3.02</v>
      </c>
    </row>
    <row r="950" spans="1:4" ht="94.5">
      <c r="A950" s="342">
        <v>92101</v>
      </c>
      <c r="B950" s="349" t="s">
        <v>986</v>
      </c>
      <c r="C950" s="392" t="s">
        <v>613</v>
      </c>
      <c r="D950" s="392">
        <v>11.94</v>
      </c>
    </row>
    <row r="951" spans="1:4" ht="94.5">
      <c r="A951" s="342">
        <v>92102</v>
      </c>
      <c r="B951" s="349" t="s">
        <v>987</v>
      </c>
      <c r="C951" s="392" t="s">
        <v>613</v>
      </c>
      <c r="D951" s="392">
        <v>4.76</v>
      </c>
    </row>
    <row r="952" spans="1:4" ht="94.5">
      <c r="A952" s="342">
        <v>92103</v>
      </c>
      <c r="B952" s="349" t="s">
        <v>988</v>
      </c>
      <c r="C952" s="392" t="s">
        <v>613</v>
      </c>
      <c r="D952" s="392">
        <v>0.96</v>
      </c>
    </row>
    <row r="953" spans="1:4" ht="94.5">
      <c r="A953" s="342">
        <v>92104</v>
      </c>
      <c r="B953" s="349" t="s">
        <v>989</v>
      </c>
      <c r="C953" s="392" t="s">
        <v>613</v>
      </c>
      <c r="D953" s="392">
        <v>22.39</v>
      </c>
    </row>
    <row r="954" spans="1:4" ht="94.5">
      <c r="A954" s="342">
        <v>92105</v>
      </c>
      <c r="B954" s="349" t="s">
        <v>990</v>
      </c>
      <c r="C954" s="392" t="s">
        <v>613</v>
      </c>
      <c r="D954" s="392">
        <v>113.65</v>
      </c>
    </row>
    <row r="955" spans="1:4" ht="54">
      <c r="A955" s="342">
        <v>92108</v>
      </c>
      <c r="B955" s="349" t="s">
        <v>991</v>
      </c>
      <c r="C955" s="392" t="s">
        <v>613</v>
      </c>
      <c r="D955" s="392">
        <v>0.64</v>
      </c>
    </row>
    <row r="956" spans="1:4" ht="54">
      <c r="A956" s="342">
        <v>92109</v>
      </c>
      <c r="B956" s="349" t="s">
        <v>992</v>
      </c>
      <c r="C956" s="392" t="s">
        <v>613</v>
      </c>
      <c r="D956" s="392">
        <v>0.14000000000000001</v>
      </c>
    </row>
    <row r="957" spans="1:4" ht="54">
      <c r="A957" s="342">
        <v>92110</v>
      </c>
      <c r="B957" s="349" t="s">
        <v>993</v>
      </c>
      <c r="C957" s="392" t="s">
        <v>613</v>
      </c>
      <c r="D957" s="392">
        <v>0.5</v>
      </c>
    </row>
    <row r="958" spans="1:4" ht="54">
      <c r="A958" s="342">
        <v>92111</v>
      </c>
      <c r="B958" s="349" t="s">
        <v>994</v>
      </c>
      <c r="C958" s="392" t="s">
        <v>613</v>
      </c>
      <c r="D958" s="392">
        <v>0.56999999999999995</v>
      </c>
    </row>
    <row r="959" spans="1:4" ht="27">
      <c r="A959" s="342">
        <v>92114</v>
      </c>
      <c r="B959" s="349" t="s">
        <v>995</v>
      </c>
      <c r="C959" s="392" t="s">
        <v>613</v>
      </c>
      <c r="D959" s="392">
        <v>7.0000000000000007E-2</v>
      </c>
    </row>
    <row r="960" spans="1:4" ht="27">
      <c r="A960" s="342">
        <v>92115</v>
      </c>
      <c r="B960" s="349" t="s">
        <v>996</v>
      </c>
      <c r="C960" s="392" t="s">
        <v>613</v>
      </c>
      <c r="D960" s="392">
        <v>0.01</v>
      </c>
    </row>
    <row r="961" spans="1:4" ht="27">
      <c r="A961" s="342">
        <v>92116</v>
      </c>
      <c r="B961" s="349" t="s">
        <v>997</v>
      </c>
      <c r="C961" s="392" t="s">
        <v>613</v>
      </c>
      <c r="D961" s="392">
        <v>0.09</v>
      </c>
    </row>
    <row r="962" spans="1:4" ht="40.5">
      <c r="A962" s="342">
        <v>92133</v>
      </c>
      <c r="B962" s="349" t="s">
        <v>998</v>
      </c>
      <c r="C962" s="392" t="s">
        <v>613</v>
      </c>
      <c r="D962" s="392">
        <v>7.1</v>
      </c>
    </row>
    <row r="963" spans="1:4" ht="40.5">
      <c r="A963" s="342">
        <v>92134</v>
      </c>
      <c r="B963" s="349" t="s">
        <v>999</v>
      </c>
      <c r="C963" s="392" t="s">
        <v>613</v>
      </c>
      <c r="D963" s="392">
        <v>2.13</v>
      </c>
    </row>
    <row r="964" spans="1:4" ht="40.5">
      <c r="A964" s="342">
        <v>92135</v>
      </c>
      <c r="B964" s="349" t="s">
        <v>1000</v>
      </c>
      <c r="C964" s="392" t="s">
        <v>613</v>
      </c>
      <c r="D964" s="392">
        <v>0.44</v>
      </c>
    </row>
    <row r="965" spans="1:4" ht="40.5">
      <c r="A965" s="342">
        <v>92136</v>
      </c>
      <c r="B965" s="349" t="s">
        <v>1001</v>
      </c>
      <c r="C965" s="392" t="s">
        <v>613</v>
      </c>
      <c r="D965" s="392">
        <v>8.8699999999999992</v>
      </c>
    </row>
    <row r="966" spans="1:4" ht="40.5">
      <c r="A966" s="342">
        <v>92137</v>
      </c>
      <c r="B966" s="349" t="s">
        <v>1002</v>
      </c>
      <c r="C966" s="392" t="s">
        <v>613</v>
      </c>
      <c r="D966" s="392">
        <v>88.96</v>
      </c>
    </row>
    <row r="967" spans="1:4" ht="54">
      <c r="A967" s="342">
        <v>92140</v>
      </c>
      <c r="B967" s="349" t="s">
        <v>1003</v>
      </c>
      <c r="C967" s="392" t="s">
        <v>613</v>
      </c>
      <c r="D967" s="392">
        <v>2.16</v>
      </c>
    </row>
    <row r="968" spans="1:4" ht="54">
      <c r="A968" s="342">
        <v>92141</v>
      </c>
      <c r="B968" s="349" t="s">
        <v>1004</v>
      </c>
      <c r="C968" s="392" t="s">
        <v>613</v>
      </c>
      <c r="D968" s="392">
        <v>0.64</v>
      </c>
    </row>
    <row r="969" spans="1:4" ht="54">
      <c r="A969" s="342">
        <v>92142</v>
      </c>
      <c r="B969" s="349" t="s">
        <v>1005</v>
      </c>
      <c r="C969" s="392" t="s">
        <v>613</v>
      </c>
      <c r="D969" s="392">
        <v>0.13</v>
      </c>
    </row>
    <row r="970" spans="1:4" ht="54">
      <c r="A970" s="342">
        <v>92143</v>
      </c>
      <c r="B970" s="349" t="s">
        <v>1006</v>
      </c>
      <c r="C970" s="392" t="s">
        <v>613</v>
      </c>
      <c r="D970" s="392">
        <v>2.7</v>
      </c>
    </row>
    <row r="971" spans="1:4" ht="54">
      <c r="A971" s="342">
        <v>92144</v>
      </c>
      <c r="B971" s="349" t="s">
        <v>1007</v>
      </c>
      <c r="C971" s="392" t="s">
        <v>613</v>
      </c>
      <c r="D971" s="392">
        <v>62.75</v>
      </c>
    </row>
    <row r="972" spans="1:4" ht="81">
      <c r="A972" s="342">
        <v>92237</v>
      </c>
      <c r="B972" s="349" t="s">
        <v>1008</v>
      </c>
      <c r="C972" s="392" t="s">
        <v>613</v>
      </c>
      <c r="D972" s="392">
        <v>13.92</v>
      </c>
    </row>
    <row r="973" spans="1:4" ht="81">
      <c r="A973" s="342">
        <v>92238</v>
      </c>
      <c r="B973" s="349" t="s">
        <v>1009</v>
      </c>
      <c r="C973" s="392" t="s">
        <v>613</v>
      </c>
      <c r="D973" s="392">
        <v>5.56</v>
      </c>
    </row>
    <row r="974" spans="1:4" ht="94.5">
      <c r="A974" s="342">
        <v>92239</v>
      </c>
      <c r="B974" s="349" t="s">
        <v>1010</v>
      </c>
      <c r="C974" s="392" t="s">
        <v>613</v>
      </c>
      <c r="D974" s="392">
        <v>1.1299999999999999</v>
      </c>
    </row>
    <row r="975" spans="1:4" ht="81">
      <c r="A975" s="342">
        <v>92240</v>
      </c>
      <c r="B975" s="349" t="s">
        <v>1011</v>
      </c>
      <c r="C975" s="392" t="s">
        <v>613</v>
      </c>
      <c r="D975" s="392">
        <v>26.11</v>
      </c>
    </row>
    <row r="976" spans="1:4" ht="94.5">
      <c r="A976" s="342">
        <v>92241</v>
      </c>
      <c r="B976" s="349" t="s">
        <v>1012</v>
      </c>
      <c r="C976" s="392" t="s">
        <v>613</v>
      </c>
      <c r="D976" s="392">
        <v>163.07</v>
      </c>
    </row>
    <row r="977" spans="1:4" ht="54">
      <c r="A977" s="342">
        <v>92712</v>
      </c>
      <c r="B977" s="349" t="s">
        <v>1013</v>
      </c>
      <c r="C977" s="392" t="s">
        <v>613</v>
      </c>
      <c r="D977" s="392">
        <v>0.16</v>
      </c>
    </row>
    <row r="978" spans="1:4" ht="54">
      <c r="A978" s="342">
        <v>92713</v>
      </c>
      <c r="B978" s="349" t="s">
        <v>1014</v>
      </c>
      <c r="C978" s="392" t="s">
        <v>613</v>
      </c>
      <c r="D978" s="392">
        <v>0.03</v>
      </c>
    </row>
    <row r="979" spans="1:4" ht="54">
      <c r="A979" s="342">
        <v>92714</v>
      </c>
      <c r="B979" s="349" t="s">
        <v>1015</v>
      </c>
      <c r="C979" s="392" t="s">
        <v>613</v>
      </c>
      <c r="D979" s="392">
        <v>0.21</v>
      </c>
    </row>
    <row r="980" spans="1:4" ht="54">
      <c r="A980" s="342">
        <v>92715</v>
      </c>
      <c r="B980" s="349" t="s">
        <v>1016</v>
      </c>
      <c r="C980" s="392" t="s">
        <v>613</v>
      </c>
      <c r="D980" s="392">
        <v>20.37</v>
      </c>
    </row>
    <row r="981" spans="1:4" ht="54">
      <c r="A981" s="342">
        <v>92956</v>
      </c>
      <c r="B981" s="349" t="s">
        <v>1017</v>
      </c>
      <c r="C981" s="392" t="s">
        <v>613</v>
      </c>
      <c r="D981" s="392">
        <v>3.66</v>
      </c>
    </row>
    <row r="982" spans="1:4" ht="40.5">
      <c r="A982" s="342">
        <v>92957</v>
      </c>
      <c r="B982" s="349" t="s">
        <v>1018</v>
      </c>
      <c r="C982" s="392" t="s">
        <v>613</v>
      </c>
      <c r="D982" s="392">
        <v>0.82</v>
      </c>
    </row>
    <row r="983" spans="1:4" ht="40.5">
      <c r="A983" s="342">
        <v>92958</v>
      </c>
      <c r="B983" s="349" t="s">
        <v>1019</v>
      </c>
      <c r="C983" s="392" t="s">
        <v>613</v>
      </c>
      <c r="D983" s="392">
        <v>4.01</v>
      </c>
    </row>
    <row r="984" spans="1:4" ht="54">
      <c r="A984" s="342">
        <v>92959</v>
      </c>
      <c r="B984" s="349" t="s">
        <v>1020</v>
      </c>
      <c r="C984" s="392" t="s">
        <v>613</v>
      </c>
      <c r="D984" s="392">
        <v>6.9</v>
      </c>
    </row>
    <row r="985" spans="1:4" ht="40.5">
      <c r="A985" s="342">
        <v>92963</v>
      </c>
      <c r="B985" s="349" t="s">
        <v>1021</v>
      </c>
      <c r="C985" s="392" t="s">
        <v>613</v>
      </c>
      <c r="D985" s="392">
        <v>1.25</v>
      </c>
    </row>
    <row r="986" spans="1:4" ht="40.5">
      <c r="A986" s="342">
        <v>92964</v>
      </c>
      <c r="B986" s="349" t="s">
        <v>1022</v>
      </c>
      <c r="C986" s="392" t="s">
        <v>613</v>
      </c>
      <c r="D986" s="392">
        <v>0.28000000000000003</v>
      </c>
    </row>
    <row r="987" spans="1:4" ht="40.5">
      <c r="A987" s="342">
        <v>92965</v>
      </c>
      <c r="B987" s="349" t="s">
        <v>1023</v>
      </c>
      <c r="C987" s="392" t="s">
        <v>613</v>
      </c>
      <c r="D987" s="392">
        <v>1.56</v>
      </c>
    </row>
    <row r="988" spans="1:4" ht="94.5">
      <c r="A988" s="342">
        <v>93220</v>
      </c>
      <c r="B988" s="349" t="s">
        <v>1024</v>
      </c>
      <c r="C988" s="392" t="s">
        <v>613</v>
      </c>
      <c r="D988" s="392">
        <v>170.84</v>
      </c>
    </row>
    <row r="989" spans="1:4" ht="81">
      <c r="A989" s="342">
        <v>93221</v>
      </c>
      <c r="B989" s="349" t="s">
        <v>1025</v>
      </c>
      <c r="C989" s="392" t="s">
        <v>613</v>
      </c>
      <c r="D989" s="392">
        <v>44.87</v>
      </c>
    </row>
    <row r="990" spans="1:4" ht="94.5">
      <c r="A990" s="342">
        <v>93222</v>
      </c>
      <c r="B990" s="349" t="s">
        <v>1026</v>
      </c>
      <c r="C990" s="392" t="s">
        <v>613</v>
      </c>
      <c r="D990" s="392">
        <v>213.79</v>
      </c>
    </row>
    <row r="991" spans="1:4" ht="94.5">
      <c r="A991" s="342">
        <v>93223</v>
      </c>
      <c r="B991" s="349" t="s">
        <v>1027</v>
      </c>
      <c r="C991" s="392" t="s">
        <v>613</v>
      </c>
      <c r="D991" s="392">
        <v>175.31</v>
      </c>
    </row>
    <row r="992" spans="1:4" ht="54">
      <c r="A992" s="342">
        <v>93229</v>
      </c>
      <c r="B992" s="349" t="s">
        <v>1028</v>
      </c>
      <c r="C992" s="392" t="s">
        <v>613</v>
      </c>
      <c r="D992" s="392">
        <v>0.27</v>
      </c>
    </row>
    <row r="993" spans="1:4" ht="54">
      <c r="A993" s="342">
        <v>93230</v>
      </c>
      <c r="B993" s="349" t="s">
        <v>1029</v>
      </c>
      <c r="C993" s="392" t="s">
        <v>613</v>
      </c>
      <c r="D993" s="392">
        <v>0.06</v>
      </c>
    </row>
    <row r="994" spans="1:4" ht="54">
      <c r="A994" s="342">
        <v>93231</v>
      </c>
      <c r="B994" s="349" t="s">
        <v>1030</v>
      </c>
      <c r="C994" s="392" t="s">
        <v>613</v>
      </c>
      <c r="D994" s="392">
        <v>0.25</v>
      </c>
    </row>
    <row r="995" spans="1:4" ht="67.5">
      <c r="A995" s="342">
        <v>93232</v>
      </c>
      <c r="B995" s="349" t="s">
        <v>1031</v>
      </c>
      <c r="C995" s="392" t="s">
        <v>613</v>
      </c>
      <c r="D995" s="392">
        <v>3.46</v>
      </c>
    </row>
    <row r="996" spans="1:4" ht="40.5">
      <c r="A996" s="342">
        <v>93235</v>
      </c>
      <c r="B996" s="349" t="s">
        <v>1032</v>
      </c>
      <c r="C996" s="392" t="s">
        <v>613</v>
      </c>
      <c r="D996" s="392">
        <v>1.06</v>
      </c>
    </row>
    <row r="997" spans="1:4" ht="67.5">
      <c r="A997" s="342">
        <v>93238</v>
      </c>
      <c r="B997" s="349" t="s">
        <v>1033</v>
      </c>
      <c r="C997" s="392" t="s">
        <v>613</v>
      </c>
      <c r="D997" s="392">
        <v>1.05</v>
      </c>
    </row>
    <row r="998" spans="1:4" ht="67.5">
      <c r="A998" s="342">
        <v>93239</v>
      </c>
      <c r="B998" s="349" t="s">
        <v>1034</v>
      </c>
      <c r="C998" s="392" t="s">
        <v>613</v>
      </c>
      <c r="D998" s="392">
        <v>4.7699999999999996</v>
      </c>
    </row>
    <row r="999" spans="1:4" ht="67.5">
      <c r="A999" s="342">
        <v>93240</v>
      </c>
      <c r="B999" s="349" t="s">
        <v>1035</v>
      </c>
      <c r="C999" s="392" t="s">
        <v>613</v>
      </c>
      <c r="D999" s="392">
        <v>8.39</v>
      </c>
    </row>
    <row r="1000" spans="1:4" ht="40.5">
      <c r="A1000" s="342">
        <v>93267</v>
      </c>
      <c r="B1000" s="349" t="s">
        <v>1036</v>
      </c>
      <c r="C1000" s="392" t="s">
        <v>613</v>
      </c>
      <c r="D1000" s="392">
        <v>21.1</v>
      </c>
    </row>
    <row r="1001" spans="1:4" ht="40.5">
      <c r="A1001" s="342">
        <v>93269</v>
      </c>
      <c r="B1001" s="349" t="s">
        <v>1037</v>
      </c>
      <c r="C1001" s="392" t="s">
        <v>613</v>
      </c>
      <c r="D1001" s="392">
        <v>4.74</v>
      </c>
    </row>
    <row r="1002" spans="1:4" ht="40.5">
      <c r="A1002" s="342">
        <v>93270</v>
      </c>
      <c r="B1002" s="349" t="s">
        <v>1038</v>
      </c>
      <c r="C1002" s="392" t="s">
        <v>613</v>
      </c>
      <c r="D1002" s="392">
        <v>23.08</v>
      </c>
    </row>
    <row r="1003" spans="1:4" ht="54">
      <c r="A1003" s="342">
        <v>93271</v>
      </c>
      <c r="B1003" s="349" t="s">
        <v>1039</v>
      </c>
      <c r="C1003" s="392" t="s">
        <v>613</v>
      </c>
      <c r="D1003" s="392">
        <v>4.3</v>
      </c>
    </row>
    <row r="1004" spans="1:4" ht="40.5">
      <c r="A1004" s="342">
        <v>93277</v>
      </c>
      <c r="B1004" s="349" t="s">
        <v>1040</v>
      </c>
      <c r="C1004" s="392" t="s">
        <v>613</v>
      </c>
      <c r="D1004" s="392">
        <v>0.27</v>
      </c>
    </row>
    <row r="1005" spans="1:4" ht="40.5">
      <c r="A1005" s="342">
        <v>93278</v>
      </c>
      <c r="B1005" s="349" t="s">
        <v>1041</v>
      </c>
      <c r="C1005" s="392" t="s">
        <v>613</v>
      </c>
      <c r="D1005" s="392">
        <v>0.06</v>
      </c>
    </row>
    <row r="1006" spans="1:4" ht="40.5">
      <c r="A1006" s="342">
        <v>93279</v>
      </c>
      <c r="B1006" s="349" t="s">
        <v>1042</v>
      </c>
      <c r="C1006" s="392" t="s">
        <v>613</v>
      </c>
      <c r="D1006" s="392">
        <v>0.25</v>
      </c>
    </row>
    <row r="1007" spans="1:4" ht="54">
      <c r="A1007" s="342">
        <v>93280</v>
      </c>
      <c r="B1007" s="349" t="s">
        <v>1043</v>
      </c>
      <c r="C1007" s="392" t="s">
        <v>613</v>
      </c>
      <c r="D1007" s="392">
        <v>0.35</v>
      </c>
    </row>
    <row r="1008" spans="1:4" ht="54">
      <c r="A1008" s="342">
        <v>93283</v>
      </c>
      <c r="B1008" s="349" t="s">
        <v>1044</v>
      </c>
      <c r="C1008" s="392" t="s">
        <v>613</v>
      </c>
      <c r="D1008" s="392">
        <v>44.36</v>
      </c>
    </row>
    <row r="1009" spans="1:4" ht="54">
      <c r="A1009" s="342">
        <v>93284</v>
      </c>
      <c r="B1009" s="349" t="s">
        <v>1045</v>
      </c>
      <c r="C1009" s="392" t="s">
        <v>613</v>
      </c>
      <c r="D1009" s="392">
        <v>15.19</v>
      </c>
    </row>
    <row r="1010" spans="1:4" ht="54">
      <c r="A1010" s="342">
        <v>93285</v>
      </c>
      <c r="B1010" s="349" t="s">
        <v>1046</v>
      </c>
      <c r="C1010" s="392" t="s">
        <v>613</v>
      </c>
      <c r="D1010" s="392">
        <v>71.31</v>
      </c>
    </row>
    <row r="1011" spans="1:4" ht="54">
      <c r="A1011" s="342">
        <v>93286</v>
      </c>
      <c r="B1011" s="349" t="s">
        <v>1047</v>
      </c>
      <c r="C1011" s="392" t="s">
        <v>613</v>
      </c>
      <c r="D1011" s="392">
        <v>101.66</v>
      </c>
    </row>
    <row r="1012" spans="1:4" ht="54">
      <c r="A1012" s="342">
        <v>93296</v>
      </c>
      <c r="B1012" s="349" t="s">
        <v>1048</v>
      </c>
      <c r="C1012" s="392" t="s">
        <v>613</v>
      </c>
      <c r="D1012" s="392">
        <v>3.1</v>
      </c>
    </row>
    <row r="1013" spans="1:4" ht="81">
      <c r="A1013" s="342">
        <v>93397</v>
      </c>
      <c r="B1013" s="349" t="s">
        <v>1049</v>
      </c>
      <c r="C1013" s="392" t="s">
        <v>613</v>
      </c>
      <c r="D1013" s="392">
        <v>8.02</v>
      </c>
    </row>
    <row r="1014" spans="1:4" ht="81">
      <c r="A1014" s="342">
        <v>93398</v>
      </c>
      <c r="B1014" s="349" t="s">
        <v>1050</v>
      </c>
      <c r="C1014" s="392" t="s">
        <v>613</v>
      </c>
      <c r="D1014" s="392">
        <v>3.2</v>
      </c>
    </row>
    <row r="1015" spans="1:4" ht="81">
      <c r="A1015" s="342">
        <v>93399</v>
      </c>
      <c r="B1015" s="349" t="s">
        <v>1051</v>
      </c>
      <c r="C1015" s="392" t="s">
        <v>613</v>
      </c>
      <c r="D1015" s="392">
        <v>0.64</v>
      </c>
    </row>
    <row r="1016" spans="1:4" ht="81">
      <c r="A1016" s="342">
        <v>93400</v>
      </c>
      <c r="B1016" s="349" t="s">
        <v>1052</v>
      </c>
      <c r="C1016" s="392" t="s">
        <v>613</v>
      </c>
      <c r="D1016" s="392">
        <v>15.04</v>
      </c>
    </row>
    <row r="1017" spans="1:4" ht="81">
      <c r="A1017" s="342">
        <v>93401</v>
      </c>
      <c r="B1017" s="349" t="s">
        <v>1053</v>
      </c>
      <c r="C1017" s="392" t="s">
        <v>613</v>
      </c>
      <c r="D1017" s="392">
        <v>93.39</v>
      </c>
    </row>
    <row r="1018" spans="1:4" ht="108">
      <c r="A1018" s="342">
        <v>93404</v>
      </c>
      <c r="B1018" s="349" t="s">
        <v>1054</v>
      </c>
      <c r="C1018" s="392" t="s">
        <v>613</v>
      </c>
      <c r="D1018" s="392">
        <v>3.61</v>
      </c>
    </row>
    <row r="1019" spans="1:4" ht="108">
      <c r="A1019" s="342">
        <v>93405</v>
      </c>
      <c r="B1019" s="349" t="s">
        <v>1055</v>
      </c>
      <c r="C1019" s="392" t="s">
        <v>613</v>
      </c>
      <c r="D1019" s="392">
        <v>0.71</v>
      </c>
    </row>
    <row r="1020" spans="1:4" ht="108">
      <c r="A1020" s="342">
        <v>93406</v>
      </c>
      <c r="B1020" s="349" t="s">
        <v>1056</v>
      </c>
      <c r="C1020" s="392" t="s">
        <v>613</v>
      </c>
      <c r="D1020" s="392">
        <v>4.5199999999999996</v>
      </c>
    </row>
    <row r="1021" spans="1:4" ht="108">
      <c r="A1021" s="342">
        <v>93407</v>
      </c>
      <c r="B1021" s="349" t="s">
        <v>1057</v>
      </c>
      <c r="C1021" s="392" t="s">
        <v>613</v>
      </c>
      <c r="D1021" s="392">
        <v>31.14</v>
      </c>
    </row>
    <row r="1022" spans="1:4" ht="40.5">
      <c r="A1022" s="342">
        <v>93411</v>
      </c>
      <c r="B1022" s="349" t="s">
        <v>1058</v>
      </c>
      <c r="C1022" s="392" t="s">
        <v>613</v>
      </c>
      <c r="D1022" s="392">
        <v>0.15</v>
      </c>
    </row>
    <row r="1023" spans="1:4" ht="40.5">
      <c r="A1023" s="342">
        <v>93412</v>
      </c>
      <c r="B1023" s="349" t="s">
        <v>1059</v>
      </c>
      <c r="C1023" s="392" t="s">
        <v>613</v>
      </c>
      <c r="D1023" s="392">
        <v>0.05</v>
      </c>
    </row>
    <row r="1024" spans="1:4" ht="40.5">
      <c r="A1024" s="342">
        <v>93413</v>
      </c>
      <c r="B1024" s="349" t="s">
        <v>1060</v>
      </c>
      <c r="C1024" s="392" t="s">
        <v>613</v>
      </c>
      <c r="D1024" s="392">
        <v>0.13</v>
      </c>
    </row>
    <row r="1025" spans="1:4" ht="54">
      <c r="A1025" s="342">
        <v>93414</v>
      </c>
      <c r="B1025" s="349" t="s">
        <v>1061</v>
      </c>
      <c r="C1025" s="392" t="s">
        <v>613</v>
      </c>
      <c r="D1025" s="392">
        <v>8.06</v>
      </c>
    </row>
    <row r="1026" spans="1:4" ht="40.5">
      <c r="A1026" s="342">
        <v>93417</v>
      </c>
      <c r="B1026" s="349" t="s">
        <v>1062</v>
      </c>
      <c r="C1026" s="392" t="s">
        <v>613</v>
      </c>
      <c r="D1026" s="392">
        <v>1.96</v>
      </c>
    </row>
    <row r="1027" spans="1:4" ht="27">
      <c r="A1027" s="342">
        <v>93418</v>
      </c>
      <c r="B1027" s="349" t="s">
        <v>1063</v>
      </c>
      <c r="C1027" s="392" t="s">
        <v>613</v>
      </c>
      <c r="D1027" s="392">
        <v>0.67</v>
      </c>
    </row>
    <row r="1028" spans="1:4" ht="40.5">
      <c r="A1028" s="342">
        <v>93419</v>
      </c>
      <c r="B1028" s="349" t="s">
        <v>1064</v>
      </c>
      <c r="C1028" s="392" t="s">
        <v>613</v>
      </c>
      <c r="D1028" s="392">
        <v>1.75</v>
      </c>
    </row>
    <row r="1029" spans="1:4" ht="40.5">
      <c r="A1029" s="342">
        <v>93420</v>
      </c>
      <c r="B1029" s="349" t="s">
        <v>1065</v>
      </c>
      <c r="C1029" s="392" t="s">
        <v>613</v>
      </c>
      <c r="D1029" s="392">
        <v>39.61</v>
      </c>
    </row>
    <row r="1030" spans="1:4" ht="40.5">
      <c r="A1030" s="342">
        <v>93423</v>
      </c>
      <c r="B1030" s="349" t="s">
        <v>1066</v>
      </c>
      <c r="C1030" s="392" t="s">
        <v>613</v>
      </c>
      <c r="D1030" s="392">
        <v>2.77</v>
      </c>
    </row>
    <row r="1031" spans="1:4" ht="40.5">
      <c r="A1031" s="342">
        <v>93424</v>
      </c>
      <c r="B1031" s="349" t="s">
        <v>1067</v>
      </c>
      <c r="C1031" s="392" t="s">
        <v>613</v>
      </c>
      <c r="D1031" s="392">
        <v>0.95</v>
      </c>
    </row>
    <row r="1032" spans="1:4" ht="40.5">
      <c r="A1032" s="342">
        <v>93425</v>
      </c>
      <c r="B1032" s="349" t="s">
        <v>1068</v>
      </c>
      <c r="C1032" s="392" t="s">
        <v>613</v>
      </c>
      <c r="D1032" s="392">
        <v>2.48</v>
      </c>
    </row>
    <row r="1033" spans="1:4" ht="40.5">
      <c r="A1033" s="342">
        <v>93426</v>
      </c>
      <c r="B1033" s="349" t="s">
        <v>1069</v>
      </c>
      <c r="C1033" s="392" t="s">
        <v>613</v>
      </c>
      <c r="D1033" s="392">
        <v>94.66</v>
      </c>
    </row>
    <row r="1034" spans="1:4" ht="40.5">
      <c r="A1034" s="342">
        <v>93429</v>
      </c>
      <c r="B1034" s="349" t="s">
        <v>1070</v>
      </c>
      <c r="C1034" s="392" t="s">
        <v>613</v>
      </c>
      <c r="D1034" s="392">
        <v>64.400000000000006</v>
      </c>
    </row>
    <row r="1035" spans="1:4" ht="40.5">
      <c r="A1035" s="342">
        <v>93430</v>
      </c>
      <c r="B1035" s="349" t="s">
        <v>1071</v>
      </c>
      <c r="C1035" s="392" t="s">
        <v>613</v>
      </c>
      <c r="D1035" s="392">
        <v>22.05</v>
      </c>
    </row>
    <row r="1036" spans="1:4" ht="40.5">
      <c r="A1036" s="342">
        <v>93431</v>
      </c>
      <c r="B1036" s="349" t="s">
        <v>1072</v>
      </c>
      <c r="C1036" s="392" t="s">
        <v>613</v>
      </c>
      <c r="D1036" s="392">
        <v>103.52</v>
      </c>
    </row>
    <row r="1037" spans="1:4" ht="54">
      <c r="A1037" s="342">
        <v>93432</v>
      </c>
      <c r="B1037" s="349" t="s">
        <v>1073</v>
      </c>
      <c r="C1037" s="392" t="s">
        <v>613</v>
      </c>
      <c r="D1037" s="393">
        <v>1790.4</v>
      </c>
    </row>
    <row r="1038" spans="1:4" ht="40.5">
      <c r="A1038" s="342">
        <v>93435</v>
      </c>
      <c r="B1038" s="349" t="s">
        <v>1074</v>
      </c>
      <c r="C1038" s="392" t="s">
        <v>613</v>
      </c>
      <c r="D1038" s="392">
        <v>3.48</v>
      </c>
    </row>
    <row r="1039" spans="1:4" ht="40.5">
      <c r="A1039" s="342">
        <v>93436</v>
      </c>
      <c r="B1039" s="349" t="s">
        <v>1075</v>
      </c>
      <c r="C1039" s="392" t="s">
        <v>613</v>
      </c>
      <c r="D1039" s="392">
        <v>1.39</v>
      </c>
    </row>
    <row r="1040" spans="1:4" ht="40.5">
      <c r="A1040" s="342">
        <v>93437</v>
      </c>
      <c r="B1040" s="349" t="s">
        <v>1076</v>
      </c>
      <c r="C1040" s="392" t="s">
        <v>613</v>
      </c>
      <c r="D1040" s="392">
        <v>6.53</v>
      </c>
    </row>
    <row r="1041" spans="1:4" ht="40.5">
      <c r="A1041" s="342">
        <v>93438</v>
      </c>
      <c r="B1041" s="349" t="s">
        <v>1077</v>
      </c>
      <c r="C1041" s="392" t="s">
        <v>613</v>
      </c>
      <c r="D1041" s="392">
        <v>17.559999999999999</v>
      </c>
    </row>
    <row r="1042" spans="1:4" ht="40.5">
      <c r="A1042" s="342">
        <v>95114</v>
      </c>
      <c r="B1042" s="349" t="s">
        <v>1078</v>
      </c>
      <c r="C1042" s="392" t="s">
        <v>613</v>
      </c>
      <c r="D1042" s="392">
        <v>1.21</v>
      </c>
    </row>
    <row r="1043" spans="1:4" ht="40.5">
      <c r="A1043" s="342">
        <v>95115</v>
      </c>
      <c r="B1043" s="349" t="s">
        <v>1079</v>
      </c>
      <c r="C1043" s="392" t="s">
        <v>613</v>
      </c>
      <c r="D1043" s="392">
        <v>0.27</v>
      </c>
    </row>
    <row r="1044" spans="1:4" ht="40.5">
      <c r="A1044" s="342">
        <v>95116</v>
      </c>
      <c r="B1044" s="349" t="s">
        <v>1080</v>
      </c>
      <c r="C1044" s="392" t="s">
        <v>613</v>
      </c>
      <c r="D1044" s="392">
        <v>31.99</v>
      </c>
    </row>
    <row r="1045" spans="1:4" ht="40.5">
      <c r="A1045" s="342">
        <v>95117</v>
      </c>
      <c r="B1045" s="349" t="s">
        <v>1081</v>
      </c>
      <c r="C1045" s="392" t="s">
        <v>613</v>
      </c>
      <c r="D1045" s="392">
        <v>9.59</v>
      </c>
    </row>
    <row r="1046" spans="1:4" ht="40.5">
      <c r="A1046" s="342">
        <v>95118</v>
      </c>
      <c r="B1046" s="349" t="s">
        <v>1082</v>
      </c>
      <c r="C1046" s="392" t="s">
        <v>613</v>
      </c>
      <c r="D1046" s="392">
        <v>33.22</v>
      </c>
    </row>
    <row r="1047" spans="1:4" ht="40.5">
      <c r="A1047" s="342">
        <v>95119</v>
      </c>
      <c r="B1047" s="349" t="s">
        <v>1083</v>
      </c>
      <c r="C1047" s="392" t="s">
        <v>613</v>
      </c>
      <c r="D1047" s="392">
        <v>11.37</v>
      </c>
    </row>
    <row r="1048" spans="1:4" ht="40.5">
      <c r="A1048" s="342">
        <v>95120</v>
      </c>
      <c r="B1048" s="349" t="s">
        <v>1084</v>
      </c>
      <c r="C1048" s="392" t="s">
        <v>613</v>
      </c>
      <c r="D1048" s="392">
        <v>29.32</v>
      </c>
    </row>
    <row r="1049" spans="1:4" ht="54">
      <c r="A1049" s="342">
        <v>95123</v>
      </c>
      <c r="B1049" s="349" t="s">
        <v>1085</v>
      </c>
      <c r="C1049" s="392" t="s">
        <v>613</v>
      </c>
      <c r="D1049" s="392">
        <v>10.01</v>
      </c>
    </row>
    <row r="1050" spans="1:4" ht="40.5">
      <c r="A1050" s="342">
        <v>95124</v>
      </c>
      <c r="B1050" s="349" t="s">
        <v>1086</v>
      </c>
      <c r="C1050" s="392" t="s">
        <v>613</v>
      </c>
      <c r="D1050" s="392">
        <v>3</v>
      </c>
    </row>
    <row r="1051" spans="1:4" ht="40.5">
      <c r="A1051" s="342">
        <v>95125</v>
      </c>
      <c r="B1051" s="349" t="s">
        <v>1087</v>
      </c>
      <c r="C1051" s="392" t="s">
        <v>613</v>
      </c>
      <c r="D1051" s="392">
        <v>10.96</v>
      </c>
    </row>
    <row r="1052" spans="1:4" ht="54">
      <c r="A1052" s="342">
        <v>95126</v>
      </c>
      <c r="B1052" s="349" t="s">
        <v>1088</v>
      </c>
      <c r="C1052" s="392" t="s">
        <v>613</v>
      </c>
      <c r="D1052" s="392">
        <v>86.98</v>
      </c>
    </row>
    <row r="1053" spans="1:4" ht="40.5">
      <c r="A1053" s="342">
        <v>95129</v>
      </c>
      <c r="B1053" s="349" t="s">
        <v>1089</v>
      </c>
      <c r="C1053" s="392" t="s">
        <v>613</v>
      </c>
      <c r="D1053" s="392">
        <v>17.77</v>
      </c>
    </row>
    <row r="1054" spans="1:4" ht="40.5">
      <c r="A1054" s="342">
        <v>95130</v>
      </c>
      <c r="B1054" s="349" t="s">
        <v>1090</v>
      </c>
      <c r="C1054" s="392" t="s">
        <v>613</v>
      </c>
      <c r="D1054" s="392">
        <v>6.22</v>
      </c>
    </row>
    <row r="1055" spans="1:4" ht="40.5">
      <c r="A1055" s="342">
        <v>95131</v>
      </c>
      <c r="B1055" s="349" t="s">
        <v>1091</v>
      </c>
      <c r="C1055" s="392" t="s">
        <v>613</v>
      </c>
      <c r="D1055" s="392">
        <v>33.32</v>
      </c>
    </row>
    <row r="1056" spans="1:4" ht="40.5">
      <c r="A1056" s="342">
        <v>95132</v>
      </c>
      <c r="B1056" s="349" t="s">
        <v>1092</v>
      </c>
      <c r="C1056" s="392" t="s">
        <v>613</v>
      </c>
      <c r="D1056" s="392">
        <v>19.02</v>
      </c>
    </row>
    <row r="1057" spans="1:4" ht="40.5">
      <c r="A1057" s="342">
        <v>95136</v>
      </c>
      <c r="B1057" s="349" t="s">
        <v>1093</v>
      </c>
      <c r="C1057" s="392" t="s">
        <v>613</v>
      </c>
      <c r="D1057" s="392">
        <v>0.03</v>
      </c>
    </row>
    <row r="1058" spans="1:4" ht="40.5">
      <c r="A1058" s="342">
        <v>95137</v>
      </c>
      <c r="B1058" s="349" t="s">
        <v>1094</v>
      </c>
      <c r="C1058" s="392" t="s">
        <v>613</v>
      </c>
      <c r="D1058" s="392">
        <v>0.01</v>
      </c>
    </row>
    <row r="1059" spans="1:4" ht="40.5">
      <c r="A1059" s="342">
        <v>95138</v>
      </c>
      <c r="B1059" s="349" t="s">
        <v>1095</v>
      </c>
      <c r="C1059" s="392" t="s">
        <v>613</v>
      </c>
      <c r="D1059" s="392">
        <v>0.02</v>
      </c>
    </row>
    <row r="1060" spans="1:4" ht="40.5">
      <c r="A1060" s="342">
        <v>95208</v>
      </c>
      <c r="B1060" s="349" t="s">
        <v>1096</v>
      </c>
      <c r="C1060" s="392" t="s">
        <v>613</v>
      </c>
      <c r="D1060" s="392">
        <v>23.91</v>
      </c>
    </row>
    <row r="1061" spans="1:4" ht="40.5">
      <c r="A1061" s="342">
        <v>95209</v>
      </c>
      <c r="B1061" s="349" t="s">
        <v>1097</v>
      </c>
      <c r="C1061" s="392" t="s">
        <v>613</v>
      </c>
      <c r="D1061" s="392">
        <v>5.38</v>
      </c>
    </row>
    <row r="1062" spans="1:4" ht="40.5">
      <c r="A1062" s="342">
        <v>95210</v>
      </c>
      <c r="B1062" s="349" t="s">
        <v>1098</v>
      </c>
      <c r="C1062" s="392" t="s">
        <v>613</v>
      </c>
      <c r="D1062" s="392">
        <v>26.15</v>
      </c>
    </row>
    <row r="1063" spans="1:4" ht="40.5">
      <c r="A1063" s="342">
        <v>95211</v>
      </c>
      <c r="B1063" s="349" t="s">
        <v>1099</v>
      </c>
      <c r="C1063" s="392" t="s">
        <v>613</v>
      </c>
      <c r="D1063" s="392">
        <v>4.3</v>
      </c>
    </row>
    <row r="1064" spans="1:4" ht="40.5">
      <c r="A1064" s="342">
        <v>95214</v>
      </c>
      <c r="B1064" s="349" t="s">
        <v>1100</v>
      </c>
      <c r="C1064" s="392" t="s">
        <v>613</v>
      </c>
      <c r="D1064" s="392">
        <v>0.8</v>
      </c>
    </row>
    <row r="1065" spans="1:4" ht="40.5">
      <c r="A1065" s="342">
        <v>95215</v>
      </c>
      <c r="B1065" s="349" t="s">
        <v>1101</v>
      </c>
      <c r="C1065" s="392" t="s">
        <v>613</v>
      </c>
      <c r="D1065" s="392">
        <v>0.16</v>
      </c>
    </row>
    <row r="1066" spans="1:4" ht="40.5">
      <c r="A1066" s="342">
        <v>95216</v>
      </c>
      <c r="B1066" s="349" t="s">
        <v>1102</v>
      </c>
      <c r="C1066" s="392" t="s">
        <v>613</v>
      </c>
      <c r="D1066" s="392">
        <v>0.56000000000000005</v>
      </c>
    </row>
    <row r="1067" spans="1:4" ht="40.5">
      <c r="A1067" s="342">
        <v>95217</v>
      </c>
      <c r="B1067" s="349" t="s">
        <v>1103</v>
      </c>
      <c r="C1067" s="392" t="s">
        <v>613</v>
      </c>
      <c r="D1067" s="392">
        <v>0.28000000000000003</v>
      </c>
    </row>
    <row r="1068" spans="1:4" ht="27">
      <c r="A1068" s="342">
        <v>95255</v>
      </c>
      <c r="B1068" s="349" t="s">
        <v>1104</v>
      </c>
      <c r="C1068" s="392" t="s">
        <v>613</v>
      </c>
      <c r="D1068" s="392">
        <v>1.08</v>
      </c>
    </row>
    <row r="1069" spans="1:4" ht="27">
      <c r="A1069" s="342">
        <v>95256</v>
      </c>
      <c r="B1069" s="349" t="s">
        <v>1105</v>
      </c>
      <c r="C1069" s="392" t="s">
        <v>613</v>
      </c>
      <c r="D1069" s="392">
        <v>0.24</v>
      </c>
    </row>
    <row r="1070" spans="1:4" ht="27">
      <c r="A1070" s="342">
        <v>95257</v>
      </c>
      <c r="B1070" s="349" t="s">
        <v>1106</v>
      </c>
      <c r="C1070" s="392" t="s">
        <v>613</v>
      </c>
      <c r="D1070" s="392">
        <v>1.35</v>
      </c>
    </row>
    <row r="1071" spans="1:4" ht="40.5">
      <c r="A1071" s="342">
        <v>95260</v>
      </c>
      <c r="B1071" s="349" t="s">
        <v>1107</v>
      </c>
      <c r="C1071" s="392" t="s">
        <v>613</v>
      </c>
      <c r="D1071" s="392">
        <v>0.51</v>
      </c>
    </row>
    <row r="1072" spans="1:4" ht="40.5">
      <c r="A1072" s="342">
        <v>95261</v>
      </c>
      <c r="B1072" s="349" t="s">
        <v>1108</v>
      </c>
      <c r="C1072" s="392" t="s">
        <v>613</v>
      </c>
      <c r="D1072" s="392">
        <v>0.23</v>
      </c>
    </row>
    <row r="1073" spans="1:4" ht="40.5">
      <c r="A1073" s="342">
        <v>95262</v>
      </c>
      <c r="B1073" s="349" t="s">
        <v>1109</v>
      </c>
      <c r="C1073" s="392" t="s">
        <v>613</v>
      </c>
      <c r="D1073" s="392">
        <v>1.1200000000000001</v>
      </c>
    </row>
    <row r="1074" spans="1:4" ht="54">
      <c r="A1074" s="342">
        <v>95263</v>
      </c>
      <c r="B1074" s="349" t="s">
        <v>1110</v>
      </c>
      <c r="C1074" s="392" t="s">
        <v>613</v>
      </c>
      <c r="D1074" s="392">
        <v>1.85</v>
      </c>
    </row>
    <row r="1075" spans="1:4" ht="54">
      <c r="A1075" s="342">
        <v>95266</v>
      </c>
      <c r="B1075" s="349" t="s">
        <v>1111</v>
      </c>
      <c r="C1075" s="392" t="s">
        <v>613</v>
      </c>
      <c r="D1075" s="392">
        <v>0.41</v>
      </c>
    </row>
    <row r="1076" spans="1:4" ht="54">
      <c r="A1076" s="342">
        <v>95267</v>
      </c>
      <c r="B1076" s="349" t="s">
        <v>1112</v>
      </c>
      <c r="C1076" s="392" t="s">
        <v>613</v>
      </c>
      <c r="D1076" s="392">
        <v>0.08</v>
      </c>
    </row>
    <row r="1077" spans="1:4" ht="54">
      <c r="A1077" s="342">
        <v>95268</v>
      </c>
      <c r="B1077" s="349" t="s">
        <v>1113</v>
      </c>
      <c r="C1077" s="392" t="s">
        <v>613</v>
      </c>
      <c r="D1077" s="392">
        <v>0.4</v>
      </c>
    </row>
    <row r="1078" spans="1:4" ht="54">
      <c r="A1078" s="342">
        <v>95269</v>
      </c>
      <c r="B1078" s="349" t="s">
        <v>1114</v>
      </c>
      <c r="C1078" s="392" t="s">
        <v>613</v>
      </c>
      <c r="D1078" s="392">
        <v>3.46</v>
      </c>
    </row>
    <row r="1079" spans="1:4" ht="40.5">
      <c r="A1079" s="342">
        <v>95272</v>
      </c>
      <c r="B1079" s="349" t="s">
        <v>1115</v>
      </c>
      <c r="C1079" s="392" t="s">
        <v>613</v>
      </c>
      <c r="D1079" s="392">
        <v>0.4</v>
      </c>
    </row>
    <row r="1080" spans="1:4" ht="40.5">
      <c r="A1080" s="342">
        <v>95273</v>
      </c>
      <c r="B1080" s="349" t="s">
        <v>1116</v>
      </c>
      <c r="C1080" s="392" t="s">
        <v>613</v>
      </c>
      <c r="D1080" s="392">
        <v>0.09</v>
      </c>
    </row>
    <row r="1081" spans="1:4" ht="40.5">
      <c r="A1081" s="342">
        <v>95274</v>
      </c>
      <c r="B1081" s="349" t="s">
        <v>1117</v>
      </c>
      <c r="C1081" s="392" t="s">
        <v>613</v>
      </c>
      <c r="D1081" s="392">
        <v>0.31</v>
      </c>
    </row>
    <row r="1082" spans="1:4" ht="54">
      <c r="A1082" s="342">
        <v>95275</v>
      </c>
      <c r="B1082" s="349" t="s">
        <v>1118</v>
      </c>
      <c r="C1082" s="392" t="s">
        <v>613</v>
      </c>
      <c r="D1082" s="392">
        <v>1.1599999999999999</v>
      </c>
    </row>
    <row r="1083" spans="1:4" ht="40.5">
      <c r="A1083" s="342">
        <v>95278</v>
      </c>
      <c r="B1083" s="349" t="s">
        <v>1119</v>
      </c>
      <c r="C1083" s="392" t="s">
        <v>613</v>
      </c>
      <c r="D1083" s="392">
        <v>0.44</v>
      </c>
    </row>
    <row r="1084" spans="1:4" ht="40.5">
      <c r="A1084" s="342">
        <v>95279</v>
      </c>
      <c r="B1084" s="349" t="s">
        <v>1120</v>
      </c>
      <c r="C1084" s="392" t="s">
        <v>613</v>
      </c>
      <c r="D1084" s="392">
        <v>0.09</v>
      </c>
    </row>
    <row r="1085" spans="1:4" ht="40.5">
      <c r="A1085" s="342">
        <v>95280</v>
      </c>
      <c r="B1085" s="349" t="s">
        <v>1121</v>
      </c>
      <c r="C1085" s="392" t="s">
        <v>613</v>
      </c>
      <c r="D1085" s="392">
        <v>0.34</v>
      </c>
    </row>
    <row r="1086" spans="1:4" ht="54">
      <c r="A1086" s="342">
        <v>95281</v>
      </c>
      <c r="B1086" s="349" t="s">
        <v>1122</v>
      </c>
      <c r="C1086" s="392" t="s">
        <v>613</v>
      </c>
      <c r="D1086" s="392">
        <v>3.46</v>
      </c>
    </row>
    <row r="1087" spans="1:4" ht="67.5">
      <c r="A1087" s="342">
        <v>95617</v>
      </c>
      <c r="B1087" s="349" t="s">
        <v>1123</v>
      </c>
      <c r="C1087" s="392" t="s">
        <v>613</v>
      </c>
      <c r="D1087" s="392">
        <v>0.88</v>
      </c>
    </row>
    <row r="1088" spans="1:4" ht="54">
      <c r="A1088" s="342">
        <v>95618</v>
      </c>
      <c r="B1088" s="349" t="s">
        <v>1124</v>
      </c>
      <c r="C1088" s="392" t="s">
        <v>613</v>
      </c>
      <c r="D1088" s="392">
        <v>0.19</v>
      </c>
    </row>
    <row r="1089" spans="1:4" ht="67.5">
      <c r="A1089" s="342">
        <v>95619</v>
      </c>
      <c r="B1089" s="349" t="s">
        <v>1125</v>
      </c>
      <c r="C1089" s="392" t="s">
        <v>613</v>
      </c>
      <c r="D1089" s="392">
        <v>1.1000000000000001</v>
      </c>
    </row>
    <row r="1090" spans="1:4" ht="67.5">
      <c r="A1090" s="342">
        <v>95627</v>
      </c>
      <c r="B1090" s="349" t="s">
        <v>1126</v>
      </c>
      <c r="C1090" s="392" t="s">
        <v>613</v>
      </c>
      <c r="D1090" s="392">
        <v>19.89</v>
      </c>
    </row>
    <row r="1091" spans="1:4" ht="54">
      <c r="A1091" s="342">
        <v>95628</v>
      </c>
      <c r="B1091" s="349" t="s">
        <v>1127</v>
      </c>
      <c r="C1091" s="392" t="s">
        <v>613</v>
      </c>
      <c r="D1091" s="392">
        <v>5.22</v>
      </c>
    </row>
    <row r="1092" spans="1:4" ht="67.5">
      <c r="A1092" s="342">
        <v>95629</v>
      </c>
      <c r="B1092" s="349" t="s">
        <v>1128</v>
      </c>
      <c r="C1092" s="392" t="s">
        <v>613</v>
      </c>
      <c r="D1092" s="392">
        <v>24.89</v>
      </c>
    </row>
    <row r="1093" spans="1:4" ht="67.5">
      <c r="A1093" s="342">
        <v>95630</v>
      </c>
      <c r="B1093" s="349" t="s">
        <v>1129</v>
      </c>
      <c r="C1093" s="392" t="s">
        <v>613</v>
      </c>
      <c r="D1093" s="392">
        <v>62.62</v>
      </c>
    </row>
    <row r="1094" spans="1:4" ht="40.5">
      <c r="A1094" s="342">
        <v>95698</v>
      </c>
      <c r="B1094" s="349" t="s">
        <v>1130</v>
      </c>
      <c r="C1094" s="392" t="s">
        <v>613</v>
      </c>
      <c r="D1094" s="392">
        <v>3.59</v>
      </c>
    </row>
    <row r="1095" spans="1:4" ht="40.5">
      <c r="A1095" s="342">
        <v>95699</v>
      </c>
      <c r="B1095" s="349" t="s">
        <v>1131</v>
      </c>
      <c r="C1095" s="392" t="s">
        <v>613</v>
      </c>
      <c r="D1095" s="392">
        <v>0.8</v>
      </c>
    </row>
    <row r="1096" spans="1:4" ht="40.5">
      <c r="A1096" s="342">
        <v>95700</v>
      </c>
      <c r="B1096" s="349" t="s">
        <v>1132</v>
      </c>
      <c r="C1096" s="392" t="s">
        <v>613</v>
      </c>
      <c r="D1096" s="392">
        <v>4.49</v>
      </c>
    </row>
    <row r="1097" spans="1:4" ht="54">
      <c r="A1097" s="342">
        <v>95701</v>
      </c>
      <c r="B1097" s="349" t="s">
        <v>1133</v>
      </c>
      <c r="C1097" s="392" t="s">
        <v>613</v>
      </c>
      <c r="D1097" s="392">
        <v>1.43</v>
      </c>
    </row>
    <row r="1098" spans="1:4" ht="54">
      <c r="A1098" s="342">
        <v>95704</v>
      </c>
      <c r="B1098" s="349" t="s">
        <v>1134</v>
      </c>
      <c r="C1098" s="392" t="s">
        <v>613</v>
      </c>
      <c r="D1098" s="392">
        <v>22.94</v>
      </c>
    </row>
    <row r="1099" spans="1:4" ht="54">
      <c r="A1099" s="342">
        <v>95705</v>
      </c>
      <c r="B1099" s="349" t="s">
        <v>1135</v>
      </c>
      <c r="C1099" s="392" t="s">
        <v>613</v>
      </c>
      <c r="D1099" s="392">
        <v>6.02</v>
      </c>
    </row>
    <row r="1100" spans="1:4" ht="54">
      <c r="A1100" s="342">
        <v>95706</v>
      </c>
      <c r="B1100" s="349" t="s">
        <v>1136</v>
      </c>
      <c r="C1100" s="392" t="s">
        <v>613</v>
      </c>
      <c r="D1100" s="392">
        <v>28.71</v>
      </c>
    </row>
    <row r="1101" spans="1:4" ht="54">
      <c r="A1101" s="342">
        <v>95707</v>
      </c>
      <c r="B1101" s="349" t="s">
        <v>1137</v>
      </c>
      <c r="C1101" s="392" t="s">
        <v>613</v>
      </c>
      <c r="D1101" s="392">
        <v>16.04</v>
      </c>
    </row>
    <row r="1102" spans="1:4" ht="67.5">
      <c r="A1102" s="342">
        <v>95710</v>
      </c>
      <c r="B1102" s="349" t="s">
        <v>1138</v>
      </c>
      <c r="C1102" s="392" t="s">
        <v>613</v>
      </c>
      <c r="D1102" s="392">
        <v>27.57</v>
      </c>
    </row>
    <row r="1103" spans="1:4" ht="67.5">
      <c r="A1103" s="342">
        <v>95711</v>
      </c>
      <c r="B1103" s="349" t="s">
        <v>1139</v>
      </c>
      <c r="C1103" s="392" t="s">
        <v>613</v>
      </c>
      <c r="D1103" s="392">
        <v>7.09</v>
      </c>
    </row>
    <row r="1104" spans="1:4" ht="67.5">
      <c r="A1104" s="342">
        <v>95712</v>
      </c>
      <c r="B1104" s="349" t="s">
        <v>1140</v>
      </c>
      <c r="C1104" s="392" t="s">
        <v>613</v>
      </c>
      <c r="D1104" s="392">
        <v>34.47</v>
      </c>
    </row>
    <row r="1105" spans="1:4" ht="67.5">
      <c r="A1105" s="342">
        <v>95713</v>
      </c>
      <c r="B1105" s="349" t="s">
        <v>1141</v>
      </c>
      <c r="C1105" s="392" t="s">
        <v>613</v>
      </c>
      <c r="D1105" s="392">
        <v>77.62</v>
      </c>
    </row>
    <row r="1106" spans="1:4" ht="81">
      <c r="A1106" s="342">
        <v>95716</v>
      </c>
      <c r="B1106" s="349" t="s">
        <v>1142</v>
      </c>
      <c r="C1106" s="392" t="s">
        <v>613</v>
      </c>
      <c r="D1106" s="392">
        <v>26.54</v>
      </c>
    </row>
    <row r="1107" spans="1:4" ht="81">
      <c r="A1107" s="342">
        <v>95717</v>
      </c>
      <c r="B1107" s="349" t="s">
        <v>1143</v>
      </c>
      <c r="C1107" s="392" t="s">
        <v>613</v>
      </c>
      <c r="D1107" s="392">
        <v>6.82</v>
      </c>
    </row>
    <row r="1108" spans="1:4" ht="81">
      <c r="A1108" s="342">
        <v>95718</v>
      </c>
      <c r="B1108" s="349" t="s">
        <v>1144</v>
      </c>
      <c r="C1108" s="392" t="s">
        <v>613</v>
      </c>
      <c r="D1108" s="392">
        <v>33.18</v>
      </c>
    </row>
    <row r="1109" spans="1:4" ht="81">
      <c r="A1109" s="342">
        <v>95719</v>
      </c>
      <c r="B1109" s="349" t="s">
        <v>1145</v>
      </c>
      <c r="C1109" s="392" t="s">
        <v>613</v>
      </c>
      <c r="D1109" s="392">
        <v>77.62</v>
      </c>
    </row>
    <row r="1110" spans="1:4" ht="40.5">
      <c r="A1110" s="342">
        <v>95869</v>
      </c>
      <c r="B1110" s="349" t="s">
        <v>1146</v>
      </c>
      <c r="C1110" s="392" t="s">
        <v>613</v>
      </c>
      <c r="D1110" s="392">
        <v>1.52</v>
      </c>
    </row>
    <row r="1111" spans="1:4" ht="40.5">
      <c r="A1111" s="342">
        <v>95870</v>
      </c>
      <c r="B1111" s="349" t="s">
        <v>1147</v>
      </c>
      <c r="C1111" s="392" t="s">
        <v>613</v>
      </c>
      <c r="D1111" s="392">
        <v>3.96</v>
      </c>
    </row>
    <row r="1112" spans="1:4" ht="54">
      <c r="A1112" s="342">
        <v>95871</v>
      </c>
      <c r="B1112" s="349" t="s">
        <v>1148</v>
      </c>
      <c r="C1112" s="392" t="s">
        <v>613</v>
      </c>
      <c r="D1112" s="392">
        <v>161.28</v>
      </c>
    </row>
    <row r="1113" spans="1:4" ht="40.5">
      <c r="A1113" s="342">
        <v>95874</v>
      </c>
      <c r="B1113" s="349" t="s">
        <v>1149</v>
      </c>
      <c r="C1113" s="392" t="s">
        <v>613</v>
      </c>
      <c r="D1113" s="392">
        <v>4.4400000000000004</v>
      </c>
    </row>
    <row r="1114" spans="1:4" ht="40.5">
      <c r="A1114" s="342">
        <v>96008</v>
      </c>
      <c r="B1114" s="349" t="s">
        <v>1150</v>
      </c>
      <c r="C1114" s="392" t="s">
        <v>613</v>
      </c>
      <c r="D1114" s="392">
        <v>12.16</v>
      </c>
    </row>
    <row r="1115" spans="1:4" ht="40.5">
      <c r="A1115" s="342">
        <v>96009</v>
      </c>
      <c r="B1115" s="349" t="s">
        <v>1151</v>
      </c>
      <c r="C1115" s="392" t="s">
        <v>613</v>
      </c>
      <c r="D1115" s="392">
        <v>3.19</v>
      </c>
    </row>
    <row r="1116" spans="1:4" ht="40.5">
      <c r="A1116" s="342">
        <v>96011</v>
      </c>
      <c r="B1116" s="349" t="s">
        <v>1152</v>
      </c>
      <c r="C1116" s="392" t="s">
        <v>613</v>
      </c>
      <c r="D1116" s="392">
        <v>13.31</v>
      </c>
    </row>
    <row r="1117" spans="1:4" ht="54">
      <c r="A1117" s="342">
        <v>96012</v>
      </c>
      <c r="B1117" s="349" t="s">
        <v>1153</v>
      </c>
      <c r="C1117" s="392" t="s">
        <v>613</v>
      </c>
      <c r="D1117" s="392">
        <v>60.27</v>
      </c>
    </row>
    <row r="1118" spans="1:4" ht="40.5">
      <c r="A1118" s="342">
        <v>96015</v>
      </c>
      <c r="B1118" s="349" t="s">
        <v>1154</v>
      </c>
      <c r="C1118" s="392" t="s">
        <v>613</v>
      </c>
      <c r="D1118" s="392">
        <v>12.07</v>
      </c>
    </row>
    <row r="1119" spans="1:4" ht="40.5">
      <c r="A1119" s="342">
        <v>96016</v>
      </c>
      <c r="B1119" s="349" t="s">
        <v>1155</v>
      </c>
      <c r="C1119" s="392" t="s">
        <v>613</v>
      </c>
      <c r="D1119" s="392">
        <v>3.16</v>
      </c>
    </row>
    <row r="1120" spans="1:4" ht="40.5">
      <c r="A1120" s="342">
        <v>96018</v>
      </c>
      <c r="B1120" s="349" t="s">
        <v>1156</v>
      </c>
      <c r="C1120" s="392" t="s">
        <v>613</v>
      </c>
      <c r="D1120" s="392">
        <v>13.21</v>
      </c>
    </row>
    <row r="1121" spans="1:4" ht="54">
      <c r="A1121" s="342">
        <v>96019</v>
      </c>
      <c r="B1121" s="349" t="s">
        <v>1157</v>
      </c>
      <c r="C1121" s="392" t="s">
        <v>613</v>
      </c>
      <c r="D1121" s="392">
        <v>60.27</v>
      </c>
    </row>
    <row r="1122" spans="1:4" ht="40.5">
      <c r="A1122" s="342">
        <v>96023</v>
      </c>
      <c r="B1122" s="349" t="s">
        <v>1158</v>
      </c>
      <c r="C1122" s="392" t="s">
        <v>613</v>
      </c>
      <c r="D1122" s="392">
        <v>9.26</v>
      </c>
    </row>
    <row r="1123" spans="1:4" ht="40.5">
      <c r="A1123" s="342">
        <v>96024</v>
      </c>
      <c r="B1123" s="349" t="s">
        <v>1159</v>
      </c>
      <c r="C1123" s="392" t="s">
        <v>613</v>
      </c>
      <c r="D1123" s="392">
        <v>2.42</v>
      </c>
    </row>
    <row r="1124" spans="1:4" ht="40.5">
      <c r="A1124" s="342">
        <v>96026</v>
      </c>
      <c r="B1124" s="349" t="s">
        <v>1160</v>
      </c>
      <c r="C1124" s="392" t="s">
        <v>613</v>
      </c>
      <c r="D1124" s="392">
        <v>10.130000000000001</v>
      </c>
    </row>
    <row r="1125" spans="1:4" ht="54">
      <c r="A1125" s="342">
        <v>96027</v>
      </c>
      <c r="B1125" s="349" t="s">
        <v>1161</v>
      </c>
      <c r="C1125" s="392" t="s">
        <v>613</v>
      </c>
      <c r="D1125" s="392">
        <v>41.99</v>
      </c>
    </row>
    <row r="1126" spans="1:4" ht="54">
      <c r="A1126" s="342">
        <v>96030</v>
      </c>
      <c r="B1126" s="349" t="s">
        <v>1162</v>
      </c>
      <c r="C1126" s="392" t="s">
        <v>613</v>
      </c>
      <c r="D1126" s="392">
        <v>14.58</v>
      </c>
    </row>
    <row r="1127" spans="1:4" ht="54">
      <c r="A1127" s="342">
        <v>96031</v>
      </c>
      <c r="B1127" s="349" t="s">
        <v>1163</v>
      </c>
      <c r="C1127" s="392" t="s">
        <v>613</v>
      </c>
      <c r="D1127" s="392">
        <v>5.0999999999999996</v>
      </c>
    </row>
    <row r="1128" spans="1:4" ht="67.5">
      <c r="A1128" s="342">
        <v>96032</v>
      </c>
      <c r="B1128" s="349" t="s">
        <v>1164</v>
      </c>
      <c r="C1128" s="392" t="s">
        <v>613</v>
      </c>
      <c r="D1128" s="392">
        <v>1.04</v>
      </c>
    </row>
    <row r="1129" spans="1:4" ht="54">
      <c r="A1129" s="342">
        <v>96033</v>
      </c>
      <c r="B1129" s="349" t="s">
        <v>1165</v>
      </c>
      <c r="C1129" s="392" t="s">
        <v>613</v>
      </c>
      <c r="D1129" s="392">
        <v>27.37</v>
      </c>
    </row>
    <row r="1130" spans="1:4" ht="67.5">
      <c r="A1130" s="342">
        <v>96034</v>
      </c>
      <c r="B1130" s="349" t="s">
        <v>1166</v>
      </c>
      <c r="C1130" s="392" t="s">
        <v>613</v>
      </c>
      <c r="D1130" s="392">
        <v>113.65</v>
      </c>
    </row>
    <row r="1131" spans="1:4" ht="40.5">
      <c r="A1131" s="342">
        <v>96053</v>
      </c>
      <c r="B1131" s="349" t="s">
        <v>1167</v>
      </c>
      <c r="C1131" s="392" t="s">
        <v>613</v>
      </c>
      <c r="D1131" s="392">
        <v>9.35</v>
      </c>
    </row>
    <row r="1132" spans="1:4" ht="54">
      <c r="A1132" s="342">
        <v>96054</v>
      </c>
      <c r="B1132" s="349" t="s">
        <v>1168</v>
      </c>
      <c r="C1132" s="392" t="s">
        <v>613</v>
      </c>
      <c r="D1132" s="392">
        <v>13.67</v>
      </c>
    </row>
    <row r="1133" spans="1:4" ht="40.5">
      <c r="A1133" s="342">
        <v>96055</v>
      </c>
      <c r="B1133" s="349" t="s">
        <v>1169</v>
      </c>
      <c r="C1133" s="392" t="s">
        <v>613</v>
      </c>
      <c r="D1133" s="392">
        <v>2.4500000000000002</v>
      </c>
    </row>
    <row r="1134" spans="1:4" ht="40.5">
      <c r="A1134" s="342">
        <v>96056</v>
      </c>
      <c r="B1134" s="349" t="s">
        <v>1170</v>
      </c>
      <c r="C1134" s="392" t="s">
        <v>613</v>
      </c>
      <c r="D1134" s="392">
        <v>10.23</v>
      </c>
    </row>
    <row r="1135" spans="1:4" ht="54">
      <c r="A1135" s="342">
        <v>96057</v>
      </c>
      <c r="B1135" s="349" t="s">
        <v>1171</v>
      </c>
      <c r="C1135" s="392" t="s">
        <v>613</v>
      </c>
      <c r="D1135" s="392">
        <v>41.99</v>
      </c>
    </row>
    <row r="1136" spans="1:4" ht="54">
      <c r="A1136" s="342">
        <v>96060</v>
      </c>
      <c r="B1136" s="349" t="s">
        <v>1172</v>
      </c>
      <c r="C1136" s="392" t="s">
        <v>613</v>
      </c>
      <c r="D1136" s="392">
        <v>2.62</v>
      </c>
    </row>
    <row r="1137" spans="1:4" ht="54">
      <c r="A1137" s="342">
        <v>96061</v>
      </c>
      <c r="B1137" s="349" t="s">
        <v>1173</v>
      </c>
      <c r="C1137" s="392" t="s">
        <v>613</v>
      </c>
      <c r="D1137" s="392">
        <v>17.09</v>
      </c>
    </row>
    <row r="1138" spans="1:4" ht="54">
      <c r="A1138" s="342">
        <v>96062</v>
      </c>
      <c r="B1138" s="349" t="s">
        <v>1174</v>
      </c>
      <c r="C1138" s="392" t="s">
        <v>613</v>
      </c>
      <c r="D1138" s="392">
        <v>23.53</v>
      </c>
    </row>
    <row r="1139" spans="1:4" ht="54">
      <c r="A1139" s="342">
        <v>96241</v>
      </c>
      <c r="B1139" s="349" t="s">
        <v>1175</v>
      </c>
      <c r="C1139" s="392" t="s">
        <v>613</v>
      </c>
      <c r="D1139" s="392">
        <v>11.9</v>
      </c>
    </row>
    <row r="1140" spans="1:4" ht="54">
      <c r="A1140" s="342">
        <v>96242</v>
      </c>
      <c r="B1140" s="349" t="s">
        <v>1176</v>
      </c>
      <c r="C1140" s="392" t="s">
        <v>613</v>
      </c>
      <c r="D1140" s="392">
        <v>3.06</v>
      </c>
    </row>
    <row r="1141" spans="1:4" ht="54">
      <c r="A1141" s="342">
        <v>96243</v>
      </c>
      <c r="B1141" s="349" t="s">
        <v>1177</v>
      </c>
      <c r="C1141" s="392" t="s">
        <v>613</v>
      </c>
      <c r="D1141" s="392">
        <v>14.87</v>
      </c>
    </row>
    <row r="1142" spans="1:4" ht="54">
      <c r="A1142" s="342">
        <v>96244</v>
      </c>
      <c r="B1142" s="349" t="s">
        <v>1178</v>
      </c>
      <c r="C1142" s="392" t="s">
        <v>613</v>
      </c>
      <c r="D1142" s="392">
        <v>15.03</v>
      </c>
    </row>
    <row r="1143" spans="1:4" ht="54">
      <c r="A1143" s="342">
        <v>96298</v>
      </c>
      <c r="B1143" s="349" t="s">
        <v>1179</v>
      </c>
      <c r="C1143" s="392" t="s">
        <v>613</v>
      </c>
      <c r="D1143" s="392">
        <v>35.82</v>
      </c>
    </row>
    <row r="1144" spans="1:4" ht="40.5">
      <c r="A1144" s="342">
        <v>96299</v>
      </c>
      <c r="B1144" s="349" t="s">
        <v>1180</v>
      </c>
      <c r="C1144" s="392" t="s">
        <v>613</v>
      </c>
      <c r="D1144" s="392">
        <v>9.4</v>
      </c>
    </row>
    <row r="1145" spans="1:4" ht="54">
      <c r="A1145" s="342">
        <v>96300</v>
      </c>
      <c r="B1145" s="349" t="s">
        <v>1181</v>
      </c>
      <c r="C1145" s="392" t="s">
        <v>613</v>
      </c>
      <c r="D1145" s="392">
        <v>44.82</v>
      </c>
    </row>
    <row r="1146" spans="1:4" ht="54">
      <c r="A1146" s="342">
        <v>96301</v>
      </c>
      <c r="B1146" s="349" t="s">
        <v>1182</v>
      </c>
      <c r="C1146" s="392" t="s">
        <v>613</v>
      </c>
      <c r="D1146" s="392">
        <v>55.09</v>
      </c>
    </row>
    <row r="1147" spans="1:4" ht="67.5">
      <c r="A1147" s="342">
        <v>96304</v>
      </c>
      <c r="B1147" s="349" t="s">
        <v>1183</v>
      </c>
      <c r="C1147" s="392" t="s">
        <v>613</v>
      </c>
      <c r="D1147" s="392">
        <v>0.09</v>
      </c>
    </row>
    <row r="1148" spans="1:4" ht="54">
      <c r="A1148" s="342">
        <v>96305</v>
      </c>
      <c r="B1148" s="349" t="s">
        <v>1184</v>
      </c>
      <c r="C1148" s="392" t="s">
        <v>613</v>
      </c>
      <c r="D1148" s="392">
        <v>0.02</v>
      </c>
    </row>
    <row r="1149" spans="1:4" ht="67.5">
      <c r="A1149" s="342">
        <v>96306</v>
      </c>
      <c r="B1149" s="349" t="s">
        <v>1185</v>
      </c>
      <c r="C1149" s="392" t="s">
        <v>613</v>
      </c>
      <c r="D1149" s="392">
        <v>0.11</v>
      </c>
    </row>
    <row r="1150" spans="1:4" ht="67.5">
      <c r="A1150" s="342">
        <v>96307</v>
      </c>
      <c r="B1150" s="349" t="s">
        <v>1186</v>
      </c>
      <c r="C1150" s="392" t="s">
        <v>613</v>
      </c>
      <c r="D1150" s="392">
        <v>0.57999999999999996</v>
      </c>
    </row>
    <row r="1151" spans="1:4" ht="67.5">
      <c r="A1151" s="342">
        <v>96457</v>
      </c>
      <c r="B1151" s="349" t="s">
        <v>1187</v>
      </c>
      <c r="C1151" s="392" t="s">
        <v>613</v>
      </c>
      <c r="D1151" s="392">
        <v>55.09</v>
      </c>
    </row>
    <row r="1152" spans="1:4" ht="54">
      <c r="A1152" s="342">
        <v>96458</v>
      </c>
      <c r="B1152" s="349" t="s">
        <v>1188</v>
      </c>
      <c r="C1152" s="392" t="s">
        <v>613</v>
      </c>
      <c r="D1152" s="392">
        <v>27.61</v>
      </c>
    </row>
    <row r="1153" spans="1:4" ht="54">
      <c r="A1153" s="342">
        <v>96459</v>
      </c>
      <c r="B1153" s="349" t="s">
        <v>1189</v>
      </c>
      <c r="C1153" s="392" t="s">
        <v>613</v>
      </c>
      <c r="D1153" s="392">
        <v>5.79</v>
      </c>
    </row>
    <row r="1154" spans="1:4" ht="67.5">
      <c r="A1154" s="342">
        <v>96460</v>
      </c>
      <c r="B1154" s="349" t="s">
        <v>1190</v>
      </c>
      <c r="C1154" s="392" t="s">
        <v>613</v>
      </c>
      <c r="D1154" s="392">
        <v>22.06</v>
      </c>
    </row>
    <row r="1155" spans="1:4" ht="27">
      <c r="A1155" s="342">
        <v>55960</v>
      </c>
      <c r="B1155" s="349" t="s">
        <v>1191</v>
      </c>
      <c r="C1155" s="392" t="s">
        <v>308</v>
      </c>
      <c r="D1155" s="392">
        <v>5.03</v>
      </c>
    </row>
    <row r="1156" spans="1:4" ht="40.5">
      <c r="A1156" s="342">
        <v>72085</v>
      </c>
      <c r="B1156" s="349" t="s">
        <v>1192</v>
      </c>
      <c r="C1156" s="392" t="s">
        <v>1</v>
      </c>
      <c r="D1156" s="392">
        <v>1.68</v>
      </c>
    </row>
    <row r="1157" spans="1:4" ht="40.5">
      <c r="A1157" s="342">
        <v>72086</v>
      </c>
      <c r="B1157" s="349" t="s">
        <v>1193</v>
      </c>
      <c r="C1157" s="392" t="s">
        <v>1</v>
      </c>
      <c r="D1157" s="392">
        <v>5.17</v>
      </c>
    </row>
    <row r="1158" spans="1:4" ht="67.5">
      <c r="A1158" s="342">
        <v>92259</v>
      </c>
      <c r="B1158" s="349" t="s">
        <v>1194</v>
      </c>
      <c r="C1158" s="392" t="s">
        <v>81</v>
      </c>
      <c r="D1158" s="392">
        <v>224.92</v>
      </c>
    </row>
    <row r="1159" spans="1:4" ht="67.5">
      <c r="A1159" s="342">
        <v>92260</v>
      </c>
      <c r="B1159" s="349" t="s">
        <v>1195</v>
      </c>
      <c r="C1159" s="392" t="s">
        <v>81</v>
      </c>
      <c r="D1159" s="392">
        <v>267.24</v>
      </c>
    </row>
    <row r="1160" spans="1:4" ht="67.5">
      <c r="A1160" s="342">
        <v>92261</v>
      </c>
      <c r="B1160" s="349" t="s">
        <v>1196</v>
      </c>
      <c r="C1160" s="392" t="s">
        <v>81</v>
      </c>
      <c r="D1160" s="392">
        <v>308.27</v>
      </c>
    </row>
    <row r="1161" spans="1:4" ht="67.5">
      <c r="A1161" s="342">
        <v>92262</v>
      </c>
      <c r="B1161" s="349" t="s">
        <v>1197</v>
      </c>
      <c r="C1161" s="392" t="s">
        <v>81</v>
      </c>
      <c r="D1161" s="392">
        <v>374.33</v>
      </c>
    </row>
    <row r="1162" spans="1:4" ht="67.5">
      <c r="A1162" s="342">
        <v>92539</v>
      </c>
      <c r="B1162" s="349" t="s">
        <v>1198</v>
      </c>
      <c r="C1162" s="392" t="s">
        <v>308</v>
      </c>
      <c r="D1162" s="392">
        <v>35</v>
      </c>
    </row>
    <row r="1163" spans="1:4" ht="67.5">
      <c r="A1163" s="342">
        <v>92540</v>
      </c>
      <c r="B1163" s="349" t="s">
        <v>1199</v>
      </c>
      <c r="C1163" s="392" t="s">
        <v>308</v>
      </c>
      <c r="D1163" s="392">
        <v>41.21</v>
      </c>
    </row>
    <row r="1164" spans="1:4" ht="54">
      <c r="A1164" s="342">
        <v>92541</v>
      </c>
      <c r="B1164" s="349" t="s">
        <v>1200</v>
      </c>
      <c r="C1164" s="392" t="s">
        <v>308</v>
      </c>
      <c r="D1164" s="392">
        <v>37.909999999999997</v>
      </c>
    </row>
    <row r="1165" spans="1:4" ht="67.5">
      <c r="A1165" s="342">
        <v>92542</v>
      </c>
      <c r="B1165" s="349" t="s">
        <v>1201</v>
      </c>
      <c r="C1165" s="392" t="s">
        <v>308</v>
      </c>
      <c r="D1165" s="392">
        <v>47.38</v>
      </c>
    </row>
    <row r="1166" spans="1:4" ht="67.5">
      <c r="A1166" s="342">
        <v>92543</v>
      </c>
      <c r="B1166" s="349" t="s">
        <v>1202</v>
      </c>
      <c r="C1166" s="392" t="s">
        <v>308</v>
      </c>
      <c r="D1166" s="392">
        <v>9.76</v>
      </c>
    </row>
    <row r="1167" spans="1:4" ht="54">
      <c r="A1167" s="342">
        <v>92544</v>
      </c>
      <c r="B1167" s="349" t="s">
        <v>1203</v>
      </c>
      <c r="C1167" s="392" t="s">
        <v>308</v>
      </c>
      <c r="D1167" s="392">
        <v>8.2100000000000009</v>
      </c>
    </row>
    <row r="1168" spans="1:4" ht="54">
      <c r="A1168" s="342">
        <v>92545</v>
      </c>
      <c r="B1168" s="349" t="s">
        <v>1204</v>
      </c>
      <c r="C1168" s="392" t="s">
        <v>81</v>
      </c>
      <c r="D1168" s="392">
        <v>495.55</v>
      </c>
    </row>
    <row r="1169" spans="1:4" ht="54">
      <c r="A1169" s="342">
        <v>92546</v>
      </c>
      <c r="B1169" s="349" t="s">
        <v>1205</v>
      </c>
      <c r="C1169" s="392" t="s">
        <v>81</v>
      </c>
      <c r="D1169" s="392">
        <v>613.33000000000004</v>
      </c>
    </row>
    <row r="1170" spans="1:4" ht="54">
      <c r="A1170" s="342">
        <v>92547</v>
      </c>
      <c r="B1170" s="349" t="s">
        <v>1206</v>
      </c>
      <c r="C1170" s="392" t="s">
        <v>81</v>
      </c>
      <c r="D1170" s="392">
        <v>638.87</v>
      </c>
    </row>
    <row r="1171" spans="1:4" ht="54">
      <c r="A1171" s="342">
        <v>92548</v>
      </c>
      <c r="B1171" s="349" t="s">
        <v>1207</v>
      </c>
      <c r="C1171" s="392" t="s">
        <v>81</v>
      </c>
      <c r="D1171" s="392">
        <v>709.16</v>
      </c>
    </row>
    <row r="1172" spans="1:4" ht="54">
      <c r="A1172" s="342">
        <v>92549</v>
      </c>
      <c r="B1172" s="349" t="s">
        <v>1208</v>
      </c>
      <c r="C1172" s="392" t="s">
        <v>81</v>
      </c>
      <c r="D1172" s="392">
        <v>916.66</v>
      </c>
    </row>
    <row r="1173" spans="1:4" ht="54">
      <c r="A1173" s="342">
        <v>92550</v>
      </c>
      <c r="B1173" s="349" t="s">
        <v>1209</v>
      </c>
      <c r="C1173" s="392" t="s">
        <v>81</v>
      </c>
      <c r="D1173" s="393">
        <v>1098.78</v>
      </c>
    </row>
    <row r="1174" spans="1:4" ht="54">
      <c r="A1174" s="342">
        <v>92551</v>
      </c>
      <c r="B1174" s="349" t="s">
        <v>1210</v>
      </c>
      <c r="C1174" s="392" t="s">
        <v>81</v>
      </c>
      <c r="D1174" s="393">
        <v>1132.46</v>
      </c>
    </row>
    <row r="1175" spans="1:4" ht="54">
      <c r="A1175" s="342">
        <v>92552</v>
      </c>
      <c r="B1175" s="349" t="s">
        <v>1211</v>
      </c>
      <c r="C1175" s="392" t="s">
        <v>81</v>
      </c>
      <c r="D1175" s="393">
        <v>1237.17</v>
      </c>
    </row>
    <row r="1176" spans="1:4" ht="54">
      <c r="A1176" s="342">
        <v>92553</v>
      </c>
      <c r="B1176" s="349" t="s">
        <v>1212</v>
      </c>
      <c r="C1176" s="392" t="s">
        <v>81</v>
      </c>
      <c r="D1176" s="393">
        <v>1448.62</v>
      </c>
    </row>
    <row r="1177" spans="1:4" ht="54">
      <c r="A1177" s="342">
        <v>92554</v>
      </c>
      <c r="B1177" s="349" t="s">
        <v>1213</v>
      </c>
      <c r="C1177" s="392" t="s">
        <v>81</v>
      </c>
      <c r="D1177" s="393">
        <v>1486.88</v>
      </c>
    </row>
    <row r="1178" spans="1:4" ht="81">
      <c r="A1178" s="342">
        <v>92555</v>
      </c>
      <c r="B1178" s="349" t="s">
        <v>1214</v>
      </c>
      <c r="C1178" s="392" t="s">
        <v>81</v>
      </c>
      <c r="D1178" s="392">
        <v>490.6</v>
      </c>
    </row>
    <row r="1179" spans="1:4" ht="81">
      <c r="A1179" s="342">
        <v>92556</v>
      </c>
      <c r="B1179" s="349" t="s">
        <v>1215</v>
      </c>
      <c r="C1179" s="392" t="s">
        <v>81</v>
      </c>
      <c r="D1179" s="392">
        <v>605.16</v>
      </c>
    </row>
    <row r="1180" spans="1:4" ht="81">
      <c r="A1180" s="342">
        <v>92557</v>
      </c>
      <c r="B1180" s="349" t="s">
        <v>1216</v>
      </c>
      <c r="C1180" s="392" t="s">
        <v>81</v>
      </c>
      <c r="D1180" s="392">
        <v>630.69000000000005</v>
      </c>
    </row>
    <row r="1181" spans="1:4" ht="81">
      <c r="A1181" s="342">
        <v>92558</v>
      </c>
      <c r="B1181" s="349" t="s">
        <v>1217</v>
      </c>
      <c r="C1181" s="392" t="s">
        <v>81</v>
      </c>
      <c r="D1181" s="392">
        <v>706.73</v>
      </c>
    </row>
    <row r="1182" spans="1:4" ht="81">
      <c r="A1182" s="342">
        <v>92559</v>
      </c>
      <c r="B1182" s="349" t="s">
        <v>1218</v>
      </c>
      <c r="C1182" s="392" t="s">
        <v>81</v>
      </c>
      <c r="D1182" s="392">
        <v>907.96</v>
      </c>
    </row>
    <row r="1183" spans="1:4" ht="81">
      <c r="A1183" s="342">
        <v>92560</v>
      </c>
      <c r="B1183" s="349" t="s">
        <v>1219</v>
      </c>
      <c r="C1183" s="392" t="s">
        <v>81</v>
      </c>
      <c r="D1183" s="393">
        <v>1085.5</v>
      </c>
    </row>
    <row r="1184" spans="1:4" ht="81">
      <c r="A1184" s="342">
        <v>92561</v>
      </c>
      <c r="B1184" s="349" t="s">
        <v>1220</v>
      </c>
      <c r="C1184" s="392" t="s">
        <v>81</v>
      </c>
      <c r="D1184" s="393">
        <v>1119.78</v>
      </c>
    </row>
    <row r="1185" spans="1:4" ht="81">
      <c r="A1185" s="342">
        <v>92562</v>
      </c>
      <c r="B1185" s="349" t="s">
        <v>1221</v>
      </c>
      <c r="C1185" s="392" t="s">
        <v>81</v>
      </c>
      <c r="D1185" s="393">
        <v>1216.32</v>
      </c>
    </row>
    <row r="1186" spans="1:4" ht="81">
      <c r="A1186" s="342">
        <v>92563</v>
      </c>
      <c r="B1186" s="349" t="s">
        <v>1222</v>
      </c>
      <c r="C1186" s="392" t="s">
        <v>81</v>
      </c>
      <c r="D1186" s="393">
        <v>1423.27</v>
      </c>
    </row>
    <row r="1187" spans="1:4" ht="81">
      <c r="A1187" s="342">
        <v>92564</v>
      </c>
      <c r="B1187" s="349" t="s">
        <v>1223</v>
      </c>
      <c r="C1187" s="392" t="s">
        <v>81</v>
      </c>
      <c r="D1187" s="393">
        <v>1456.06</v>
      </c>
    </row>
    <row r="1188" spans="1:4" ht="67.5">
      <c r="A1188" s="342">
        <v>92565</v>
      </c>
      <c r="B1188" s="349" t="s">
        <v>1224</v>
      </c>
      <c r="C1188" s="392" t="s">
        <v>308</v>
      </c>
      <c r="D1188" s="392">
        <v>18.690000000000001</v>
      </c>
    </row>
    <row r="1189" spans="1:4" ht="81">
      <c r="A1189" s="342">
        <v>92566</v>
      </c>
      <c r="B1189" s="349" t="s">
        <v>1225</v>
      </c>
      <c r="C1189" s="392" t="s">
        <v>308</v>
      </c>
      <c r="D1189" s="392">
        <v>10.52</v>
      </c>
    </row>
    <row r="1190" spans="1:4" ht="67.5">
      <c r="A1190" s="342">
        <v>92567</v>
      </c>
      <c r="B1190" s="349" t="s">
        <v>1226</v>
      </c>
      <c r="C1190" s="392" t="s">
        <v>308</v>
      </c>
      <c r="D1190" s="392">
        <v>16.27</v>
      </c>
    </row>
    <row r="1191" spans="1:4" ht="40.5">
      <c r="A1191" s="342">
        <v>72089</v>
      </c>
      <c r="B1191" s="349" t="s">
        <v>1227</v>
      </c>
      <c r="C1191" s="392" t="s">
        <v>308</v>
      </c>
      <c r="D1191" s="392">
        <v>10.66</v>
      </c>
    </row>
    <row r="1192" spans="1:4" ht="40.5">
      <c r="A1192" s="342">
        <v>72091</v>
      </c>
      <c r="B1192" s="349" t="s">
        <v>1228</v>
      </c>
      <c r="C1192" s="392" t="s">
        <v>308</v>
      </c>
      <c r="D1192" s="392">
        <v>35.119999999999997</v>
      </c>
    </row>
    <row r="1193" spans="1:4" ht="40.5">
      <c r="A1193" s="342">
        <v>94189</v>
      </c>
      <c r="B1193" s="349" t="s">
        <v>1229</v>
      </c>
      <c r="C1193" s="392" t="s">
        <v>308</v>
      </c>
      <c r="D1193" s="392">
        <v>39.270000000000003</v>
      </c>
    </row>
    <row r="1194" spans="1:4" ht="40.5">
      <c r="A1194" s="342">
        <v>94192</v>
      </c>
      <c r="B1194" s="349" t="s">
        <v>1230</v>
      </c>
      <c r="C1194" s="392" t="s">
        <v>308</v>
      </c>
      <c r="D1194" s="392">
        <v>41.04</v>
      </c>
    </row>
    <row r="1195" spans="1:4" ht="54">
      <c r="A1195" s="342">
        <v>94195</v>
      </c>
      <c r="B1195" s="349" t="s">
        <v>1231</v>
      </c>
      <c r="C1195" s="392" t="s">
        <v>308</v>
      </c>
      <c r="D1195" s="392">
        <v>40.49</v>
      </c>
    </row>
    <row r="1196" spans="1:4" ht="54">
      <c r="A1196" s="342">
        <v>94198</v>
      </c>
      <c r="B1196" s="349" t="s">
        <v>1232</v>
      </c>
      <c r="C1196" s="392" t="s">
        <v>308</v>
      </c>
      <c r="D1196" s="392">
        <v>42.83</v>
      </c>
    </row>
    <row r="1197" spans="1:4" ht="40.5">
      <c r="A1197" s="342">
        <v>94201</v>
      </c>
      <c r="B1197" s="349" t="s">
        <v>1233</v>
      </c>
      <c r="C1197" s="392" t="s">
        <v>308</v>
      </c>
      <c r="D1197" s="392">
        <v>61.64</v>
      </c>
    </row>
    <row r="1198" spans="1:4" ht="54">
      <c r="A1198" s="342">
        <v>94204</v>
      </c>
      <c r="B1198" s="349" t="s">
        <v>1234</v>
      </c>
      <c r="C1198" s="392" t="s">
        <v>308</v>
      </c>
      <c r="D1198" s="392">
        <v>65.61</v>
      </c>
    </row>
    <row r="1199" spans="1:4" ht="27">
      <c r="A1199" s="342">
        <v>94224</v>
      </c>
      <c r="B1199" s="349" t="s">
        <v>1235</v>
      </c>
      <c r="C1199" s="392" t="s">
        <v>1</v>
      </c>
      <c r="D1199" s="392">
        <v>17.149999999999999</v>
      </c>
    </row>
    <row r="1200" spans="1:4" ht="40.5">
      <c r="A1200" s="342">
        <v>94225</v>
      </c>
      <c r="B1200" s="349" t="s">
        <v>1236</v>
      </c>
      <c r="C1200" s="392" t="s">
        <v>308</v>
      </c>
      <c r="D1200" s="392">
        <v>27.17</v>
      </c>
    </row>
    <row r="1201" spans="1:4" ht="40.5">
      <c r="A1201" s="342">
        <v>94226</v>
      </c>
      <c r="B1201" s="349" t="s">
        <v>1237</v>
      </c>
      <c r="C1201" s="392" t="s">
        <v>308</v>
      </c>
      <c r="D1201" s="392">
        <v>14.15</v>
      </c>
    </row>
    <row r="1202" spans="1:4" ht="27">
      <c r="A1202" s="342">
        <v>94232</v>
      </c>
      <c r="B1202" s="349" t="s">
        <v>1238</v>
      </c>
      <c r="C1202" s="392" t="s">
        <v>81</v>
      </c>
      <c r="D1202" s="392">
        <v>1.96</v>
      </c>
    </row>
    <row r="1203" spans="1:4" ht="54">
      <c r="A1203" s="342">
        <v>94440</v>
      </c>
      <c r="B1203" s="349" t="s">
        <v>1239</v>
      </c>
      <c r="C1203" s="392" t="s">
        <v>308</v>
      </c>
      <c r="D1203" s="392">
        <v>60.01</v>
      </c>
    </row>
    <row r="1204" spans="1:4" ht="54">
      <c r="A1204" s="342">
        <v>94441</v>
      </c>
      <c r="B1204" s="349" t="s">
        <v>1240</v>
      </c>
      <c r="C1204" s="392" t="s">
        <v>308</v>
      </c>
      <c r="D1204" s="392">
        <v>62.35</v>
      </c>
    </row>
    <row r="1205" spans="1:4" ht="40.5">
      <c r="A1205" s="342">
        <v>94442</v>
      </c>
      <c r="B1205" s="349" t="s">
        <v>1241</v>
      </c>
      <c r="C1205" s="392" t="s">
        <v>308</v>
      </c>
      <c r="D1205" s="392">
        <v>44.04</v>
      </c>
    </row>
    <row r="1206" spans="1:4" ht="54">
      <c r="A1206" s="342">
        <v>94443</v>
      </c>
      <c r="B1206" s="349" t="s">
        <v>1242</v>
      </c>
      <c r="C1206" s="392" t="s">
        <v>308</v>
      </c>
      <c r="D1206" s="392">
        <v>46.38</v>
      </c>
    </row>
    <row r="1207" spans="1:4" ht="40.5">
      <c r="A1207" s="342">
        <v>94445</v>
      </c>
      <c r="B1207" s="349" t="s">
        <v>1243</v>
      </c>
      <c r="C1207" s="392" t="s">
        <v>308</v>
      </c>
      <c r="D1207" s="392">
        <v>56.69</v>
      </c>
    </row>
    <row r="1208" spans="1:4" ht="40.5">
      <c r="A1208" s="342">
        <v>94446</v>
      </c>
      <c r="B1208" s="349" t="s">
        <v>1244</v>
      </c>
      <c r="C1208" s="392" t="s">
        <v>308</v>
      </c>
      <c r="D1208" s="392">
        <v>60.66</v>
      </c>
    </row>
    <row r="1209" spans="1:4" ht="40.5">
      <c r="A1209" s="342">
        <v>94447</v>
      </c>
      <c r="B1209" s="349" t="s">
        <v>1245</v>
      </c>
      <c r="C1209" s="392" t="s">
        <v>308</v>
      </c>
      <c r="D1209" s="392">
        <v>59.16</v>
      </c>
    </row>
    <row r="1210" spans="1:4" ht="54">
      <c r="A1210" s="342">
        <v>94448</v>
      </c>
      <c r="B1210" s="349" t="s">
        <v>1246</v>
      </c>
      <c r="C1210" s="392" t="s">
        <v>308</v>
      </c>
      <c r="D1210" s="392">
        <v>63.13</v>
      </c>
    </row>
    <row r="1211" spans="1:4" ht="67.5">
      <c r="A1211" s="342">
        <v>94207</v>
      </c>
      <c r="B1211" s="349" t="s">
        <v>1247</v>
      </c>
      <c r="C1211" s="392" t="s">
        <v>308</v>
      </c>
      <c r="D1211" s="392">
        <v>31.19</v>
      </c>
    </row>
    <row r="1212" spans="1:4" ht="67.5">
      <c r="A1212" s="342">
        <v>94210</v>
      </c>
      <c r="B1212" s="349" t="s">
        <v>1248</v>
      </c>
      <c r="C1212" s="392" t="s">
        <v>308</v>
      </c>
      <c r="D1212" s="392">
        <v>33.22</v>
      </c>
    </row>
    <row r="1213" spans="1:4" ht="40.5">
      <c r="A1213" s="342">
        <v>94218</v>
      </c>
      <c r="B1213" s="349" t="s">
        <v>1249</v>
      </c>
      <c r="C1213" s="392" t="s">
        <v>308</v>
      </c>
      <c r="D1213" s="392">
        <v>75.05</v>
      </c>
    </row>
    <row r="1214" spans="1:4" ht="40.5">
      <c r="A1214" s="342" t="s">
        <v>1250</v>
      </c>
      <c r="B1214" s="349" t="s">
        <v>1251</v>
      </c>
      <c r="C1214" s="392" t="s">
        <v>308</v>
      </c>
      <c r="D1214" s="392">
        <v>323.66000000000003</v>
      </c>
    </row>
    <row r="1215" spans="1:4" ht="40.5">
      <c r="A1215" s="342" t="s">
        <v>1252</v>
      </c>
      <c r="B1215" s="349" t="s">
        <v>1253</v>
      </c>
      <c r="C1215" s="392" t="s">
        <v>308</v>
      </c>
      <c r="D1215" s="392">
        <v>344.37</v>
      </c>
    </row>
    <row r="1216" spans="1:4" ht="40.5">
      <c r="A1216" s="342" t="s">
        <v>1254</v>
      </c>
      <c r="B1216" s="349" t="s">
        <v>1255</v>
      </c>
      <c r="C1216" s="392" t="s">
        <v>308</v>
      </c>
      <c r="D1216" s="392">
        <v>360.75</v>
      </c>
    </row>
    <row r="1217" spans="1:4" ht="40.5">
      <c r="A1217" s="342" t="s">
        <v>1256</v>
      </c>
      <c r="B1217" s="349" t="s">
        <v>1257</v>
      </c>
      <c r="C1217" s="392" t="s">
        <v>308</v>
      </c>
      <c r="D1217" s="392">
        <v>389.79</v>
      </c>
    </row>
    <row r="1218" spans="1:4" ht="40.5">
      <c r="A1218" s="342" t="s">
        <v>1258</v>
      </c>
      <c r="B1218" s="349" t="s">
        <v>1259</v>
      </c>
      <c r="C1218" s="392" t="s">
        <v>308</v>
      </c>
      <c r="D1218" s="392">
        <v>467.32</v>
      </c>
    </row>
    <row r="1219" spans="1:4" ht="40.5">
      <c r="A1219" s="342" t="s">
        <v>1260</v>
      </c>
      <c r="B1219" s="349" t="s">
        <v>1261</v>
      </c>
      <c r="C1219" s="392" t="s">
        <v>308</v>
      </c>
      <c r="D1219" s="392">
        <v>484.69</v>
      </c>
    </row>
    <row r="1220" spans="1:4" ht="27">
      <c r="A1220" s="342" t="s">
        <v>1262</v>
      </c>
      <c r="B1220" s="349" t="s">
        <v>1263</v>
      </c>
      <c r="C1220" s="392" t="s">
        <v>308</v>
      </c>
      <c r="D1220" s="392">
        <v>154.91</v>
      </c>
    </row>
    <row r="1221" spans="1:4" ht="27">
      <c r="A1221" s="342" t="s">
        <v>1264</v>
      </c>
      <c r="B1221" s="349" t="s">
        <v>1265</v>
      </c>
      <c r="C1221" s="392" t="s">
        <v>308</v>
      </c>
      <c r="D1221" s="392">
        <v>172.92</v>
      </c>
    </row>
    <row r="1222" spans="1:4" ht="27">
      <c r="A1222" s="342" t="s">
        <v>1266</v>
      </c>
      <c r="B1222" s="349" t="s">
        <v>1267</v>
      </c>
      <c r="C1222" s="392" t="s">
        <v>308</v>
      </c>
      <c r="D1222" s="392">
        <v>212.94</v>
      </c>
    </row>
    <row r="1223" spans="1:4" ht="27">
      <c r="A1223" s="342" t="s">
        <v>1268</v>
      </c>
      <c r="B1223" s="349" t="s">
        <v>1269</v>
      </c>
      <c r="C1223" s="392" t="s">
        <v>308</v>
      </c>
      <c r="D1223" s="392">
        <v>220.95</v>
      </c>
    </row>
    <row r="1224" spans="1:4" ht="13.5">
      <c r="A1224" s="342">
        <v>75220</v>
      </c>
      <c r="B1224" s="349" t="s">
        <v>1270</v>
      </c>
      <c r="C1224" s="392" t="s">
        <v>1</v>
      </c>
      <c r="D1224" s="392">
        <v>73.349999999999994</v>
      </c>
    </row>
    <row r="1225" spans="1:4" ht="40.5">
      <c r="A1225" s="342">
        <v>94213</v>
      </c>
      <c r="B1225" s="349" t="s">
        <v>1271</v>
      </c>
      <c r="C1225" s="392" t="s">
        <v>308</v>
      </c>
      <c r="D1225" s="392">
        <v>40.17</v>
      </c>
    </row>
    <row r="1226" spans="1:4" ht="40.5">
      <c r="A1226" s="342">
        <v>94216</v>
      </c>
      <c r="B1226" s="349" t="s">
        <v>1272</v>
      </c>
      <c r="C1226" s="392" t="s">
        <v>308</v>
      </c>
      <c r="D1226" s="392">
        <v>237.86</v>
      </c>
    </row>
    <row r="1227" spans="1:4" ht="67.5">
      <c r="A1227" s="342">
        <v>94219</v>
      </c>
      <c r="B1227" s="349" t="s">
        <v>1273</v>
      </c>
      <c r="C1227" s="392" t="s">
        <v>1</v>
      </c>
      <c r="D1227" s="392">
        <v>29.25</v>
      </c>
    </row>
    <row r="1228" spans="1:4" ht="67.5">
      <c r="A1228" s="342">
        <v>94220</v>
      </c>
      <c r="B1228" s="349" t="s">
        <v>1274</v>
      </c>
      <c r="C1228" s="392" t="s">
        <v>1</v>
      </c>
      <c r="D1228" s="392">
        <v>41.94</v>
      </c>
    </row>
    <row r="1229" spans="1:4" ht="54">
      <c r="A1229" s="342">
        <v>94221</v>
      </c>
      <c r="B1229" s="349" t="s">
        <v>1275</v>
      </c>
      <c r="C1229" s="392" t="s">
        <v>1</v>
      </c>
      <c r="D1229" s="392">
        <v>24.64</v>
      </c>
    </row>
    <row r="1230" spans="1:4" ht="67.5">
      <c r="A1230" s="342">
        <v>94222</v>
      </c>
      <c r="B1230" s="349" t="s">
        <v>1276</v>
      </c>
      <c r="C1230" s="392" t="s">
        <v>1</v>
      </c>
      <c r="D1230" s="392">
        <v>37.33</v>
      </c>
    </row>
    <row r="1231" spans="1:4" ht="40.5">
      <c r="A1231" s="342" t="s">
        <v>1277</v>
      </c>
      <c r="B1231" s="349" t="s">
        <v>1278</v>
      </c>
      <c r="C1231" s="392" t="s">
        <v>1</v>
      </c>
      <c r="D1231" s="392">
        <v>42.53</v>
      </c>
    </row>
    <row r="1232" spans="1:4" ht="40.5">
      <c r="A1232" s="342">
        <v>94223</v>
      </c>
      <c r="B1232" s="349" t="s">
        <v>1279</v>
      </c>
      <c r="C1232" s="392" t="s">
        <v>1</v>
      </c>
      <c r="D1232" s="392">
        <v>40.4</v>
      </c>
    </row>
    <row r="1233" spans="1:4" ht="40.5">
      <c r="A1233" s="342">
        <v>94451</v>
      </c>
      <c r="B1233" s="349" t="s">
        <v>1280</v>
      </c>
      <c r="C1233" s="392" t="s">
        <v>1</v>
      </c>
      <c r="D1233" s="392">
        <v>90.19</v>
      </c>
    </row>
    <row r="1234" spans="1:4" ht="67.5">
      <c r="A1234" s="342">
        <v>94230</v>
      </c>
      <c r="B1234" s="349" t="s">
        <v>1281</v>
      </c>
      <c r="C1234" s="392" t="s">
        <v>1</v>
      </c>
      <c r="D1234" s="392">
        <v>55.11</v>
      </c>
    </row>
    <row r="1235" spans="1:4" ht="40.5">
      <c r="A1235" s="342">
        <v>94227</v>
      </c>
      <c r="B1235" s="349" t="s">
        <v>1282</v>
      </c>
      <c r="C1235" s="392" t="s">
        <v>1</v>
      </c>
      <c r="D1235" s="392">
        <v>33.32</v>
      </c>
    </row>
    <row r="1236" spans="1:4" ht="40.5">
      <c r="A1236" s="342">
        <v>94228</v>
      </c>
      <c r="B1236" s="349" t="s">
        <v>1283</v>
      </c>
      <c r="C1236" s="392" t="s">
        <v>1</v>
      </c>
      <c r="D1236" s="392">
        <v>46.13</v>
      </c>
    </row>
    <row r="1237" spans="1:4" ht="40.5">
      <c r="A1237" s="342">
        <v>94229</v>
      </c>
      <c r="B1237" s="349" t="s">
        <v>1284</v>
      </c>
      <c r="C1237" s="392" t="s">
        <v>1</v>
      </c>
      <c r="D1237" s="392">
        <v>89.65</v>
      </c>
    </row>
    <row r="1238" spans="1:4" ht="40.5">
      <c r="A1238" s="342">
        <v>94231</v>
      </c>
      <c r="B1238" s="349" t="s">
        <v>1285</v>
      </c>
      <c r="C1238" s="392" t="s">
        <v>1</v>
      </c>
      <c r="D1238" s="392">
        <v>23.87</v>
      </c>
    </row>
    <row r="1239" spans="1:4" ht="40.5">
      <c r="A1239" s="342">
        <v>94450</v>
      </c>
      <c r="B1239" s="349" t="s">
        <v>1286</v>
      </c>
      <c r="C1239" s="392" t="s">
        <v>1</v>
      </c>
      <c r="D1239" s="392">
        <v>46.2</v>
      </c>
    </row>
    <row r="1240" spans="1:4" ht="54">
      <c r="A1240" s="342">
        <v>94449</v>
      </c>
      <c r="B1240" s="349" t="s">
        <v>1287</v>
      </c>
      <c r="C1240" s="392" t="s">
        <v>308</v>
      </c>
      <c r="D1240" s="392">
        <v>45.02</v>
      </c>
    </row>
    <row r="1241" spans="1:4" ht="94.5">
      <c r="A1241" s="342">
        <v>72110</v>
      </c>
      <c r="B1241" s="349" t="s">
        <v>1288</v>
      </c>
      <c r="C1241" s="392" t="s">
        <v>308</v>
      </c>
      <c r="D1241" s="392">
        <v>64.239999999999995</v>
      </c>
    </row>
    <row r="1242" spans="1:4" ht="94.5">
      <c r="A1242" s="342">
        <v>72111</v>
      </c>
      <c r="B1242" s="349" t="s">
        <v>1289</v>
      </c>
      <c r="C1242" s="392" t="s">
        <v>308</v>
      </c>
      <c r="D1242" s="392">
        <v>70.11</v>
      </c>
    </row>
    <row r="1243" spans="1:4" ht="94.5">
      <c r="A1243" s="342">
        <v>72112</v>
      </c>
      <c r="B1243" s="349" t="s">
        <v>1290</v>
      </c>
      <c r="C1243" s="392" t="s">
        <v>308</v>
      </c>
      <c r="D1243" s="392">
        <v>75.97</v>
      </c>
    </row>
    <row r="1244" spans="1:4" ht="94.5">
      <c r="A1244" s="342">
        <v>72113</v>
      </c>
      <c r="B1244" s="349" t="s">
        <v>1291</v>
      </c>
      <c r="C1244" s="392" t="s">
        <v>308</v>
      </c>
      <c r="D1244" s="392">
        <v>85.47</v>
      </c>
    </row>
    <row r="1245" spans="1:4" ht="94.5">
      <c r="A1245" s="342">
        <v>72114</v>
      </c>
      <c r="B1245" s="349" t="s">
        <v>1292</v>
      </c>
      <c r="C1245" s="392" t="s">
        <v>308</v>
      </c>
      <c r="D1245" s="392">
        <v>94.98</v>
      </c>
    </row>
    <row r="1246" spans="1:4" ht="27">
      <c r="A1246" s="342" t="s">
        <v>1293</v>
      </c>
      <c r="B1246" s="349" t="s">
        <v>1294</v>
      </c>
      <c r="C1246" s="392" t="s">
        <v>231</v>
      </c>
      <c r="D1246" s="392">
        <v>9.14</v>
      </c>
    </row>
    <row r="1247" spans="1:4" ht="27">
      <c r="A1247" s="342" t="s">
        <v>1295</v>
      </c>
      <c r="B1247" s="349" t="s">
        <v>1296</v>
      </c>
      <c r="C1247" s="392" t="s">
        <v>231</v>
      </c>
      <c r="D1247" s="392">
        <v>6.62</v>
      </c>
    </row>
    <row r="1248" spans="1:4" ht="54">
      <c r="A1248" s="342">
        <v>92255</v>
      </c>
      <c r="B1248" s="349" t="s">
        <v>1297</v>
      </c>
      <c r="C1248" s="392" t="s">
        <v>81</v>
      </c>
      <c r="D1248" s="392">
        <v>110.58</v>
      </c>
    </row>
    <row r="1249" spans="1:4" ht="54">
      <c r="A1249" s="342">
        <v>92256</v>
      </c>
      <c r="B1249" s="349" t="s">
        <v>1298</v>
      </c>
      <c r="C1249" s="392" t="s">
        <v>81</v>
      </c>
      <c r="D1249" s="392">
        <v>135.77000000000001</v>
      </c>
    </row>
    <row r="1250" spans="1:4" ht="54">
      <c r="A1250" s="342">
        <v>92257</v>
      </c>
      <c r="B1250" s="349" t="s">
        <v>1299</v>
      </c>
      <c r="C1250" s="392" t="s">
        <v>81</v>
      </c>
      <c r="D1250" s="392">
        <v>160.78</v>
      </c>
    </row>
    <row r="1251" spans="1:4" ht="54">
      <c r="A1251" s="342">
        <v>92258</v>
      </c>
      <c r="B1251" s="349" t="s">
        <v>1300</v>
      </c>
      <c r="C1251" s="392" t="s">
        <v>81</v>
      </c>
      <c r="D1251" s="392">
        <v>200.98</v>
      </c>
    </row>
    <row r="1252" spans="1:4" ht="67.5">
      <c r="A1252" s="342">
        <v>92568</v>
      </c>
      <c r="B1252" s="349" t="s">
        <v>1301</v>
      </c>
      <c r="C1252" s="392" t="s">
        <v>308</v>
      </c>
      <c r="D1252" s="392">
        <v>55.18</v>
      </c>
    </row>
    <row r="1253" spans="1:4" ht="67.5">
      <c r="A1253" s="342">
        <v>92569</v>
      </c>
      <c r="B1253" s="349" t="s">
        <v>1302</v>
      </c>
      <c r="C1253" s="392" t="s">
        <v>308</v>
      </c>
      <c r="D1253" s="392">
        <v>24.99</v>
      </c>
    </row>
    <row r="1254" spans="1:4" ht="54">
      <c r="A1254" s="342">
        <v>92570</v>
      </c>
      <c r="B1254" s="349" t="s">
        <v>1303</v>
      </c>
      <c r="C1254" s="392" t="s">
        <v>308</v>
      </c>
      <c r="D1254" s="392">
        <v>11.32</v>
      </c>
    </row>
    <row r="1255" spans="1:4" ht="67.5">
      <c r="A1255" s="342">
        <v>92571</v>
      </c>
      <c r="B1255" s="349" t="s">
        <v>1304</v>
      </c>
      <c r="C1255" s="392" t="s">
        <v>308</v>
      </c>
      <c r="D1255" s="392">
        <v>59.96</v>
      </c>
    </row>
    <row r="1256" spans="1:4" ht="67.5">
      <c r="A1256" s="342">
        <v>92572</v>
      </c>
      <c r="B1256" s="349" t="s">
        <v>1305</v>
      </c>
      <c r="C1256" s="392" t="s">
        <v>308</v>
      </c>
      <c r="D1256" s="392">
        <v>27.9</v>
      </c>
    </row>
    <row r="1257" spans="1:4" ht="67.5">
      <c r="A1257" s="342">
        <v>92573</v>
      </c>
      <c r="B1257" s="349" t="s">
        <v>1306</v>
      </c>
      <c r="C1257" s="392" t="s">
        <v>308</v>
      </c>
      <c r="D1257" s="392">
        <v>13.32</v>
      </c>
    </row>
    <row r="1258" spans="1:4" ht="54">
      <c r="A1258" s="342">
        <v>92574</v>
      </c>
      <c r="B1258" s="349" t="s">
        <v>1307</v>
      </c>
      <c r="C1258" s="392" t="s">
        <v>308</v>
      </c>
      <c r="D1258" s="392">
        <v>60.18</v>
      </c>
    </row>
    <row r="1259" spans="1:4" ht="54">
      <c r="A1259" s="342">
        <v>92575</v>
      </c>
      <c r="B1259" s="349" t="s">
        <v>1308</v>
      </c>
      <c r="C1259" s="392" t="s">
        <v>308</v>
      </c>
      <c r="D1259" s="392">
        <v>25.05</v>
      </c>
    </row>
    <row r="1260" spans="1:4" ht="54">
      <c r="A1260" s="342">
        <v>92576</v>
      </c>
      <c r="B1260" s="349" t="s">
        <v>1309</v>
      </c>
      <c r="C1260" s="392" t="s">
        <v>308</v>
      </c>
      <c r="D1260" s="392">
        <v>9.1999999999999993</v>
      </c>
    </row>
    <row r="1261" spans="1:4" ht="67.5">
      <c r="A1261" s="342">
        <v>92577</v>
      </c>
      <c r="B1261" s="349" t="s">
        <v>1310</v>
      </c>
      <c r="C1261" s="392" t="s">
        <v>308</v>
      </c>
      <c r="D1261" s="392">
        <v>65.22</v>
      </c>
    </row>
    <row r="1262" spans="1:4" ht="54">
      <c r="A1262" s="342">
        <v>92578</v>
      </c>
      <c r="B1262" s="349" t="s">
        <v>1311</v>
      </c>
      <c r="C1262" s="392" t="s">
        <v>308</v>
      </c>
      <c r="D1262" s="392">
        <v>27.83</v>
      </c>
    </row>
    <row r="1263" spans="1:4" ht="54">
      <c r="A1263" s="342">
        <v>92579</v>
      </c>
      <c r="B1263" s="349" t="s">
        <v>1312</v>
      </c>
      <c r="C1263" s="392" t="s">
        <v>308</v>
      </c>
      <c r="D1263" s="392">
        <v>10.81</v>
      </c>
    </row>
    <row r="1264" spans="1:4" ht="67.5">
      <c r="A1264" s="342">
        <v>92580</v>
      </c>
      <c r="B1264" s="349" t="s">
        <v>1313</v>
      </c>
      <c r="C1264" s="392" t="s">
        <v>308</v>
      </c>
      <c r="D1264" s="392">
        <v>26.35</v>
      </c>
    </row>
    <row r="1265" spans="1:4" ht="54">
      <c r="A1265" s="342">
        <v>92581</v>
      </c>
      <c r="B1265" s="349" t="s">
        <v>1314</v>
      </c>
      <c r="C1265" s="392" t="s">
        <v>308</v>
      </c>
      <c r="D1265" s="392">
        <v>27.44</v>
      </c>
    </row>
    <row r="1266" spans="1:4" ht="54">
      <c r="A1266" s="342">
        <v>92582</v>
      </c>
      <c r="B1266" s="349" t="s">
        <v>1315</v>
      </c>
      <c r="C1266" s="392" t="s">
        <v>81</v>
      </c>
      <c r="D1266" s="392">
        <v>381.15</v>
      </c>
    </row>
    <row r="1267" spans="1:4" ht="54">
      <c r="A1267" s="342">
        <v>92584</v>
      </c>
      <c r="B1267" s="349" t="s">
        <v>1316</v>
      </c>
      <c r="C1267" s="392" t="s">
        <v>81</v>
      </c>
      <c r="D1267" s="392">
        <v>443.47</v>
      </c>
    </row>
    <row r="1268" spans="1:4" ht="54">
      <c r="A1268" s="342">
        <v>92586</v>
      </c>
      <c r="B1268" s="349" t="s">
        <v>1317</v>
      </c>
      <c r="C1268" s="392" t="s">
        <v>81</v>
      </c>
      <c r="D1268" s="392">
        <v>505.79</v>
      </c>
    </row>
    <row r="1269" spans="1:4" ht="54">
      <c r="A1269" s="342">
        <v>92588</v>
      </c>
      <c r="B1269" s="349" t="s">
        <v>1318</v>
      </c>
      <c r="C1269" s="392" t="s">
        <v>81</v>
      </c>
      <c r="D1269" s="392">
        <v>631.34</v>
      </c>
    </row>
    <row r="1270" spans="1:4" ht="54">
      <c r="A1270" s="342">
        <v>92590</v>
      </c>
      <c r="B1270" s="349" t="s">
        <v>1319</v>
      </c>
      <c r="C1270" s="392" t="s">
        <v>81</v>
      </c>
      <c r="D1270" s="392">
        <v>693.68</v>
      </c>
    </row>
    <row r="1271" spans="1:4" ht="54">
      <c r="A1271" s="342">
        <v>92592</v>
      </c>
      <c r="B1271" s="349" t="s">
        <v>1320</v>
      </c>
      <c r="C1271" s="392" t="s">
        <v>81</v>
      </c>
      <c r="D1271" s="392">
        <v>781.01</v>
      </c>
    </row>
    <row r="1272" spans="1:4" ht="67.5">
      <c r="A1272" s="342">
        <v>92593</v>
      </c>
      <c r="B1272" s="349" t="s">
        <v>1321</v>
      </c>
      <c r="C1272" s="392" t="s">
        <v>231</v>
      </c>
      <c r="D1272" s="392">
        <v>5.88</v>
      </c>
    </row>
    <row r="1273" spans="1:4" ht="54">
      <c r="A1273" s="342">
        <v>92594</v>
      </c>
      <c r="B1273" s="349" t="s">
        <v>1322</v>
      </c>
      <c r="C1273" s="392" t="s">
        <v>81</v>
      </c>
      <c r="D1273" s="392">
        <v>893.51</v>
      </c>
    </row>
    <row r="1274" spans="1:4" ht="54">
      <c r="A1274" s="342">
        <v>92596</v>
      </c>
      <c r="B1274" s="349" t="s">
        <v>1323</v>
      </c>
      <c r="C1274" s="392" t="s">
        <v>81</v>
      </c>
      <c r="D1274" s="392">
        <v>998.09</v>
      </c>
    </row>
    <row r="1275" spans="1:4" ht="54">
      <c r="A1275" s="342">
        <v>92598</v>
      </c>
      <c r="B1275" s="349" t="s">
        <v>1324</v>
      </c>
      <c r="C1275" s="392" t="s">
        <v>81</v>
      </c>
      <c r="D1275" s="393">
        <v>1060.4100000000001</v>
      </c>
    </row>
    <row r="1276" spans="1:4" ht="54">
      <c r="A1276" s="342">
        <v>92600</v>
      </c>
      <c r="B1276" s="349" t="s">
        <v>1325</v>
      </c>
      <c r="C1276" s="392" t="s">
        <v>81</v>
      </c>
      <c r="D1276" s="393">
        <v>1134.8900000000001</v>
      </c>
    </row>
    <row r="1277" spans="1:4" ht="67.5">
      <c r="A1277" s="342">
        <v>92602</v>
      </c>
      <c r="B1277" s="349" t="s">
        <v>1326</v>
      </c>
      <c r="C1277" s="392" t="s">
        <v>81</v>
      </c>
      <c r="D1277" s="392">
        <v>381.15</v>
      </c>
    </row>
    <row r="1278" spans="1:4" ht="67.5">
      <c r="A1278" s="342">
        <v>92604</v>
      </c>
      <c r="B1278" s="349" t="s">
        <v>1327</v>
      </c>
      <c r="C1278" s="392" t="s">
        <v>81</v>
      </c>
      <c r="D1278" s="392">
        <v>431.32</v>
      </c>
    </row>
    <row r="1279" spans="1:4" ht="67.5">
      <c r="A1279" s="342">
        <v>92606</v>
      </c>
      <c r="B1279" s="349" t="s">
        <v>1328</v>
      </c>
      <c r="C1279" s="392" t="s">
        <v>81</v>
      </c>
      <c r="D1279" s="392">
        <v>493.64</v>
      </c>
    </row>
    <row r="1280" spans="1:4" ht="67.5">
      <c r="A1280" s="342">
        <v>92608</v>
      </c>
      <c r="B1280" s="349" t="s">
        <v>1329</v>
      </c>
      <c r="C1280" s="392" t="s">
        <v>81</v>
      </c>
      <c r="D1280" s="392">
        <v>607.04</v>
      </c>
    </row>
    <row r="1281" spans="1:4" ht="67.5">
      <c r="A1281" s="342">
        <v>92610</v>
      </c>
      <c r="B1281" s="349" t="s">
        <v>1330</v>
      </c>
      <c r="C1281" s="392" t="s">
        <v>81</v>
      </c>
      <c r="D1281" s="392">
        <v>669.37</v>
      </c>
    </row>
    <row r="1282" spans="1:4" ht="67.5">
      <c r="A1282" s="342">
        <v>92612</v>
      </c>
      <c r="B1282" s="349" t="s">
        <v>1331</v>
      </c>
      <c r="C1282" s="392" t="s">
        <v>81</v>
      </c>
      <c r="D1282" s="392">
        <v>756.7</v>
      </c>
    </row>
    <row r="1283" spans="1:4" ht="67.5">
      <c r="A1283" s="342">
        <v>92614</v>
      </c>
      <c r="B1283" s="349" t="s">
        <v>1332</v>
      </c>
      <c r="C1283" s="392" t="s">
        <v>81</v>
      </c>
      <c r="D1283" s="392">
        <v>844.91</v>
      </c>
    </row>
    <row r="1284" spans="1:4" ht="67.5">
      <c r="A1284" s="342">
        <v>92616</v>
      </c>
      <c r="B1284" s="349" t="s">
        <v>1333</v>
      </c>
      <c r="C1284" s="392" t="s">
        <v>81</v>
      </c>
      <c r="D1284" s="392">
        <v>961.64</v>
      </c>
    </row>
    <row r="1285" spans="1:4" ht="67.5">
      <c r="A1285" s="342">
        <v>92618</v>
      </c>
      <c r="B1285" s="349" t="s">
        <v>1334</v>
      </c>
      <c r="C1285" s="392" t="s">
        <v>81</v>
      </c>
      <c r="D1285" s="393">
        <v>1023.96</v>
      </c>
    </row>
    <row r="1286" spans="1:4" ht="67.5">
      <c r="A1286" s="342">
        <v>92620</v>
      </c>
      <c r="B1286" s="349" t="s">
        <v>1335</v>
      </c>
      <c r="C1286" s="392" t="s">
        <v>81</v>
      </c>
      <c r="D1286" s="393">
        <v>1086.28</v>
      </c>
    </row>
    <row r="1287" spans="1:4" ht="40.5">
      <c r="A1287" s="342">
        <v>94444</v>
      </c>
      <c r="B1287" s="349" t="s">
        <v>1336</v>
      </c>
      <c r="C1287" s="392" t="s">
        <v>308</v>
      </c>
      <c r="D1287" s="392">
        <v>609.70000000000005</v>
      </c>
    </row>
    <row r="1288" spans="1:4" ht="27">
      <c r="A1288" s="342" t="s">
        <v>1337</v>
      </c>
      <c r="B1288" s="349" t="s">
        <v>1338</v>
      </c>
      <c r="C1288" s="392" t="s">
        <v>613</v>
      </c>
      <c r="D1288" s="392">
        <v>5.13</v>
      </c>
    </row>
    <row r="1289" spans="1:4" ht="27">
      <c r="A1289" s="342" t="s">
        <v>1339</v>
      </c>
      <c r="B1289" s="349" t="s">
        <v>1340</v>
      </c>
      <c r="C1289" s="392" t="s">
        <v>1</v>
      </c>
      <c r="D1289" s="392">
        <v>25.6</v>
      </c>
    </row>
    <row r="1290" spans="1:4" ht="27">
      <c r="A1290" s="342" t="s">
        <v>1341</v>
      </c>
      <c r="B1290" s="349" t="s">
        <v>1342</v>
      </c>
      <c r="C1290" s="392" t="s">
        <v>1</v>
      </c>
      <c r="D1290" s="392">
        <v>72.12</v>
      </c>
    </row>
    <row r="1291" spans="1:4" ht="27">
      <c r="A1291" s="342" t="s">
        <v>1343</v>
      </c>
      <c r="B1291" s="349" t="s">
        <v>1344</v>
      </c>
      <c r="C1291" s="392" t="s">
        <v>1</v>
      </c>
      <c r="D1291" s="392">
        <v>24.99</v>
      </c>
    </row>
    <row r="1292" spans="1:4" ht="27">
      <c r="A1292" s="342" t="s">
        <v>1345</v>
      </c>
      <c r="B1292" s="349" t="s">
        <v>1346</v>
      </c>
      <c r="C1292" s="392" t="s">
        <v>1</v>
      </c>
      <c r="D1292" s="392">
        <v>23.71</v>
      </c>
    </row>
    <row r="1293" spans="1:4" ht="27">
      <c r="A1293" s="342" t="s">
        <v>1347</v>
      </c>
      <c r="B1293" s="349" t="s">
        <v>1348</v>
      </c>
      <c r="C1293" s="392" t="s">
        <v>308</v>
      </c>
      <c r="D1293" s="392">
        <v>5.81</v>
      </c>
    </row>
    <row r="1294" spans="1:4" ht="27">
      <c r="A1294" s="342" t="s">
        <v>1349</v>
      </c>
      <c r="B1294" s="349" t="s">
        <v>1350</v>
      </c>
      <c r="C1294" s="392" t="s">
        <v>308</v>
      </c>
      <c r="D1294" s="392">
        <v>11.38</v>
      </c>
    </row>
    <row r="1295" spans="1:4" ht="27">
      <c r="A1295" s="342" t="s">
        <v>1351</v>
      </c>
      <c r="B1295" s="349" t="s">
        <v>1352</v>
      </c>
      <c r="C1295" s="392" t="s">
        <v>1353</v>
      </c>
      <c r="D1295" s="392">
        <v>85.9</v>
      </c>
    </row>
    <row r="1296" spans="1:4" ht="27">
      <c r="A1296" s="342" t="s">
        <v>1354</v>
      </c>
      <c r="B1296" s="349" t="s">
        <v>1355</v>
      </c>
      <c r="C1296" s="392" t="s">
        <v>1353</v>
      </c>
      <c r="D1296" s="392">
        <v>101.65</v>
      </c>
    </row>
    <row r="1297" spans="1:4" ht="13.5">
      <c r="A1297" s="342" t="s">
        <v>1356</v>
      </c>
      <c r="B1297" s="349" t="s">
        <v>1357</v>
      </c>
      <c r="C1297" s="392" t="s">
        <v>1353</v>
      </c>
      <c r="D1297" s="392">
        <v>62.84</v>
      </c>
    </row>
    <row r="1298" spans="1:4" ht="13.5">
      <c r="A1298" s="342" t="s">
        <v>1358</v>
      </c>
      <c r="B1298" s="349" t="s">
        <v>1359</v>
      </c>
      <c r="C1298" s="392" t="s">
        <v>1353</v>
      </c>
      <c r="D1298" s="392">
        <v>105.54</v>
      </c>
    </row>
    <row r="1299" spans="1:4" ht="27">
      <c r="A1299" s="342" t="s">
        <v>1360</v>
      </c>
      <c r="B1299" s="349" t="s">
        <v>1361</v>
      </c>
      <c r="C1299" s="392" t="s">
        <v>308</v>
      </c>
      <c r="D1299" s="392">
        <v>43.11</v>
      </c>
    </row>
    <row r="1300" spans="1:4" ht="40.5">
      <c r="A1300" s="342" t="s">
        <v>1362</v>
      </c>
      <c r="B1300" s="349" t="s">
        <v>1363</v>
      </c>
      <c r="C1300" s="392" t="s">
        <v>1</v>
      </c>
      <c r="D1300" s="392">
        <v>65.19</v>
      </c>
    </row>
    <row r="1301" spans="1:4" ht="40.5">
      <c r="A1301" s="342" t="s">
        <v>1364</v>
      </c>
      <c r="B1301" s="349" t="s">
        <v>1365</v>
      </c>
      <c r="C1301" s="392" t="s">
        <v>1</v>
      </c>
      <c r="D1301" s="392">
        <v>43.33</v>
      </c>
    </row>
    <row r="1302" spans="1:4" ht="40.5">
      <c r="A1302" s="342" t="s">
        <v>1366</v>
      </c>
      <c r="B1302" s="349" t="s">
        <v>1367</v>
      </c>
      <c r="C1302" s="392" t="s">
        <v>1</v>
      </c>
      <c r="D1302" s="392">
        <v>56.86</v>
      </c>
    </row>
    <row r="1303" spans="1:4" ht="40.5">
      <c r="A1303" s="342" t="s">
        <v>1368</v>
      </c>
      <c r="B1303" s="349" t="s">
        <v>1369</v>
      </c>
      <c r="C1303" s="392" t="s">
        <v>1</v>
      </c>
      <c r="D1303" s="392">
        <v>36</v>
      </c>
    </row>
    <row r="1304" spans="1:4" ht="27">
      <c r="A1304" s="342">
        <v>83651</v>
      </c>
      <c r="B1304" s="349" t="s">
        <v>1370</v>
      </c>
      <c r="C1304" s="392" t="s">
        <v>1</v>
      </c>
      <c r="D1304" s="392">
        <v>26.81</v>
      </c>
    </row>
    <row r="1305" spans="1:4" ht="54">
      <c r="A1305" s="342">
        <v>83656</v>
      </c>
      <c r="B1305" s="349" t="s">
        <v>1371</v>
      </c>
      <c r="C1305" s="392" t="s">
        <v>308</v>
      </c>
      <c r="D1305" s="392">
        <v>38.47</v>
      </c>
    </row>
    <row r="1306" spans="1:4" ht="67.5">
      <c r="A1306" s="342">
        <v>83658</v>
      </c>
      <c r="B1306" s="349" t="s">
        <v>1372</v>
      </c>
      <c r="C1306" s="392" t="s">
        <v>1</v>
      </c>
      <c r="D1306" s="392">
        <v>141.56</v>
      </c>
    </row>
    <row r="1307" spans="1:4" ht="27">
      <c r="A1307" s="342">
        <v>83661</v>
      </c>
      <c r="B1307" s="349" t="s">
        <v>1373</v>
      </c>
      <c r="C1307" s="392" t="s">
        <v>1</v>
      </c>
      <c r="D1307" s="392">
        <v>98.07</v>
      </c>
    </row>
    <row r="1308" spans="1:4" ht="13.5">
      <c r="A1308" s="342">
        <v>83662</v>
      </c>
      <c r="B1308" s="349" t="s">
        <v>1374</v>
      </c>
      <c r="C1308" s="392" t="s">
        <v>1353</v>
      </c>
      <c r="D1308" s="392">
        <v>94.17</v>
      </c>
    </row>
    <row r="1309" spans="1:4" ht="40.5">
      <c r="A1309" s="342">
        <v>83664</v>
      </c>
      <c r="B1309" s="349" t="s">
        <v>1375</v>
      </c>
      <c r="C1309" s="392" t="s">
        <v>1</v>
      </c>
      <c r="D1309" s="392">
        <v>59.94</v>
      </c>
    </row>
    <row r="1310" spans="1:4" ht="27">
      <c r="A1310" s="342">
        <v>83665</v>
      </c>
      <c r="B1310" s="349" t="s">
        <v>1376</v>
      </c>
      <c r="C1310" s="392" t="s">
        <v>308</v>
      </c>
      <c r="D1310" s="392">
        <v>7.52</v>
      </c>
    </row>
    <row r="1311" spans="1:4" ht="13.5">
      <c r="A1311" s="342">
        <v>83667</v>
      </c>
      <c r="B1311" s="349" t="s">
        <v>1377</v>
      </c>
      <c r="C1311" s="392" t="s">
        <v>1353</v>
      </c>
      <c r="D1311" s="392">
        <v>96.56</v>
      </c>
    </row>
    <row r="1312" spans="1:4" ht="13.5">
      <c r="A1312" s="342">
        <v>83668</v>
      </c>
      <c r="B1312" s="349" t="s">
        <v>1378</v>
      </c>
      <c r="C1312" s="392" t="s">
        <v>1353</v>
      </c>
      <c r="D1312" s="392">
        <v>104.83</v>
      </c>
    </row>
    <row r="1313" spans="1:4" ht="27">
      <c r="A1313" s="342">
        <v>83669</v>
      </c>
      <c r="B1313" s="349" t="s">
        <v>1379</v>
      </c>
      <c r="C1313" s="392" t="s">
        <v>308</v>
      </c>
      <c r="D1313" s="392">
        <v>8.9499999999999993</v>
      </c>
    </row>
    <row r="1314" spans="1:4" ht="27">
      <c r="A1314" s="342">
        <v>83670</v>
      </c>
      <c r="B1314" s="349" t="s">
        <v>1380</v>
      </c>
      <c r="C1314" s="392" t="s">
        <v>1</v>
      </c>
      <c r="D1314" s="392">
        <v>42.36</v>
      </c>
    </row>
    <row r="1315" spans="1:4" ht="27">
      <c r="A1315" s="342">
        <v>83671</v>
      </c>
      <c r="B1315" s="349" t="s">
        <v>1381</v>
      </c>
      <c r="C1315" s="392" t="s">
        <v>1</v>
      </c>
      <c r="D1315" s="392">
        <v>45.51</v>
      </c>
    </row>
    <row r="1316" spans="1:4" ht="40.5">
      <c r="A1316" s="342">
        <v>83675</v>
      </c>
      <c r="B1316" s="349" t="s">
        <v>1382</v>
      </c>
      <c r="C1316" s="392" t="s">
        <v>1</v>
      </c>
      <c r="D1316" s="392">
        <v>80.989999999999995</v>
      </c>
    </row>
    <row r="1317" spans="1:4" ht="40.5">
      <c r="A1317" s="342">
        <v>83676</v>
      </c>
      <c r="B1317" s="349" t="s">
        <v>1383</v>
      </c>
      <c r="C1317" s="392" t="s">
        <v>1</v>
      </c>
      <c r="D1317" s="392">
        <v>99.71</v>
      </c>
    </row>
    <row r="1318" spans="1:4" ht="40.5">
      <c r="A1318" s="342">
        <v>83677</v>
      </c>
      <c r="B1318" s="349" t="s">
        <v>1384</v>
      </c>
      <c r="C1318" s="392" t="s">
        <v>1</v>
      </c>
      <c r="D1318" s="392">
        <v>124.93</v>
      </c>
    </row>
    <row r="1319" spans="1:4" ht="40.5">
      <c r="A1319" s="342">
        <v>83678</v>
      </c>
      <c r="B1319" s="349" t="s">
        <v>1385</v>
      </c>
      <c r="C1319" s="392" t="s">
        <v>1</v>
      </c>
      <c r="D1319" s="392">
        <v>160.74</v>
      </c>
    </row>
    <row r="1320" spans="1:4" ht="40.5">
      <c r="A1320" s="342">
        <v>83679</v>
      </c>
      <c r="B1320" s="349" t="s">
        <v>1386</v>
      </c>
      <c r="C1320" s="392" t="s">
        <v>1</v>
      </c>
      <c r="D1320" s="392">
        <v>12.82</v>
      </c>
    </row>
    <row r="1321" spans="1:4" ht="40.5">
      <c r="A1321" s="342">
        <v>83680</v>
      </c>
      <c r="B1321" s="349" t="s">
        <v>1387</v>
      </c>
      <c r="C1321" s="392" t="s">
        <v>1</v>
      </c>
      <c r="D1321" s="392">
        <v>14.91</v>
      </c>
    </row>
    <row r="1322" spans="1:4" ht="40.5">
      <c r="A1322" s="342">
        <v>83681</v>
      </c>
      <c r="B1322" s="349" t="s">
        <v>1388</v>
      </c>
      <c r="C1322" s="392" t="s">
        <v>1</v>
      </c>
      <c r="D1322" s="392">
        <v>16.059999999999999</v>
      </c>
    </row>
    <row r="1323" spans="1:4" ht="27">
      <c r="A1323" s="342">
        <v>83682</v>
      </c>
      <c r="B1323" s="349" t="s">
        <v>1389</v>
      </c>
      <c r="C1323" s="392" t="s">
        <v>1353</v>
      </c>
      <c r="D1323" s="392">
        <v>105.54</v>
      </c>
    </row>
    <row r="1324" spans="1:4" ht="27">
      <c r="A1324" s="342">
        <v>83683</v>
      </c>
      <c r="B1324" s="349" t="s">
        <v>1390</v>
      </c>
      <c r="C1324" s="392" t="s">
        <v>1353</v>
      </c>
      <c r="D1324" s="392">
        <v>115.16</v>
      </c>
    </row>
    <row r="1325" spans="1:4" ht="27">
      <c r="A1325" s="342">
        <v>83729</v>
      </c>
      <c r="B1325" s="349" t="s">
        <v>1391</v>
      </c>
      <c r="C1325" s="392" t="s">
        <v>308</v>
      </c>
      <c r="D1325" s="392">
        <v>17.55</v>
      </c>
    </row>
    <row r="1326" spans="1:4" ht="27">
      <c r="A1326" s="342">
        <v>83739</v>
      </c>
      <c r="B1326" s="349" t="s">
        <v>1392</v>
      </c>
      <c r="C1326" s="392" t="s">
        <v>308</v>
      </c>
      <c r="D1326" s="392">
        <v>6.11</v>
      </c>
    </row>
    <row r="1327" spans="1:4" ht="27">
      <c r="A1327" s="342">
        <v>6454</v>
      </c>
      <c r="B1327" s="349" t="s">
        <v>1393</v>
      </c>
      <c r="C1327" s="392" t="s">
        <v>1353</v>
      </c>
      <c r="D1327" s="392">
        <v>158.29</v>
      </c>
    </row>
    <row r="1328" spans="1:4" ht="27">
      <c r="A1328" s="342">
        <v>73611</v>
      </c>
      <c r="B1328" s="349" t="s">
        <v>1394</v>
      </c>
      <c r="C1328" s="392" t="s">
        <v>1353</v>
      </c>
      <c r="D1328" s="392">
        <v>344.14</v>
      </c>
    </row>
    <row r="1329" spans="1:4" ht="27">
      <c r="A1329" s="342">
        <v>73697</v>
      </c>
      <c r="B1329" s="349" t="s">
        <v>1395</v>
      </c>
      <c r="C1329" s="392" t="s">
        <v>1353</v>
      </c>
      <c r="D1329" s="392">
        <v>155.86000000000001</v>
      </c>
    </row>
    <row r="1330" spans="1:4" ht="27">
      <c r="A1330" s="342">
        <v>73698</v>
      </c>
      <c r="B1330" s="349" t="s">
        <v>1396</v>
      </c>
      <c r="C1330" s="392" t="s">
        <v>1353</v>
      </c>
      <c r="D1330" s="392">
        <v>203.17</v>
      </c>
    </row>
    <row r="1331" spans="1:4" ht="27">
      <c r="A1331" s="342" t="s">
        <v>1397</v>
      </c>
      <c r="B1331" s="349" t="s">
        <v>1398</v>
      </c>
      <c r="C1331" s="392" t="s">
        <v>308</v>
      </c>
      <c r="D1331" s="392">
        <v>98.3</v>
      </c>
    </row>
    <row r="1332" spans="1:4" ht="13.5">
      <c r="A1332" s="342" t="s">
        <v>1399</v>
      </c>
      <c r="B1332" s="349" t="s">
        <v>1400</v>
      </c>
      <c r="C1332" s="392" t="s">
        <v>308</v>
      </c>
      <c r="D1332" s="392">
        <v>247.16</v>
      </c>
    </row>
    <row r="1333" spans="1:4" ht="67.5">
      <c r="A1333" s="342">
        <v>92743</v>
      </c>
      <c r="B1333" s="349" t="s">
        <v>1401</v>
      </c>
      <c r="C1333" s="392" t="s">
        <v>1353</v>
      </c>
      <c r="D1333" s="392">
        <v>430.18</v>
      </c>
    </row>
    <row r="1334" spans="1:4" ht="67.5">
      <c r="A1334" s="342">
        <v>92744</v>
      </c>
      <c r="B1334" s="349" t="s">
        <v>1402</v>
      </c>
      <c r="C1334" s="392" t="s">
        <v>1353</v>
      </c>
      <c r="D1334" s="392">
        <v>411.04</v>
      </c>
    </row>
    <row r="1335" spans="1:4" ht="81">
      <c r="A1335" s="342">
        <v>92745</v>
      </c>
      <c r="B1335" s="349" t="s">
        <v>1403</v>
      </c>
      <c r="C1335" s="392" t="s">
        <v>1353</v>
      </c>
      <c r="D1335" s="392">
        <v>531.29</v>
      </c>
    </row>
    <row r="1336" spans="1:4" ht="81">
      <c r="A1336" s="342">
        <v>92746</v>
      </c>
      <c r="B1336" s="349" t="s">
        <v>1404</v>
      </c>
      <c r="C1336" s="392" t="s">
        <v>1353</v>
      </c>
      <c r="D1336" s="392">
        <v>486.27</v>
      </c>
    </row>
    <row r="1337" spans="1:4" ht="81">
      <c r="A1337" s="342">
        <v>92747</v>
      </c>
      <c r="B1337" s="349" t="s">
        <v>1405</v>
      </c>
      <c r="C1337" s="392" t="s">
        <v>1353</v>
      </c>
      <c r="D1337" s="392">
        <v>589.12</v>
      </c>
    </row>
    <row r="1338" spans="1:4" ht="81">
      <c r="A1338" s="342">
        <v>92748</v>
      </c>
      <c r="B1338" s="349" t="s">
        <v>1406</v>
      </c>
      <c r="C1338" s="392" t="s">
        <v>1353</v>
      </c>
      <c r="D1338" s="392">
        <v>529.62</v>
      </c>
    </row>
    <row r="1339" spans="1:4" ht="54">
      <c r="A1339" s="342">
        <v>92749</v>
      </c>
      <c r="B1339" s="349" t="s">
        <v>1407</v>
      </c>
      <c r="C1339" s="392" t="s">
        <v>1353</v>
      </c>
      <c r="D1339" s="392">
        <v>609.12</v>
      </c>
    </row>
    <row r="1340" spans="1:4" ht="67.5">
      <c r="A1340" s="342">
        <v>92750</v>
      </c>
      <c r="B1340" s="349" t="s">
        <v>1408</v>
      </c>
      <c r="C1340" s="392" t="s">
        <v>1353</v>
      </c>
      <c r="D1340" s="393">
        <v>1039.6300000000001</v>
      </c>
    </row>
    <row r="1341" spans="1:4" ht="67.5">
      <c r="A1341" s="342">
        <v>92751</v>
      </c>
      <c r="B1341" s="349" t="s">
        <v>1409</v>
      </c>
      <c r="C1341" s="392" t="s">
        <v>1353</v>
      </c>
      <c r="D1341" s="393">
        <v>1289.98</v>
      </c>
    </row>
    <row r="1342" spans="1:4" ht="67.5">
      <c r="A1342" s="342">
        <v>92752</v>
      </c>
      <c r="B1342" s="349" t="s">
        <v>1410</v>
      </c>
      <c r="C1342" s="392" t="s">
        <v>1353</v>
      </c>
      <c r="D1342" s="393">
        <v>1539.31</v>
      </c>
    </row>
    <row r="1343" spans="1:4" ht="81">
      <c r="A1343" s="342">
        <v>92753</v>
      </c>
      <c r="B1343" s="349" t="s">
        <v>1411</v>
      </c>
      <c r="C1343" s="392" t="s">
        <v>1353</v>
      </c>
      <c r="D1343" s="392">
        <v>406.23</v>
      </c>
    </row>
    <row r="1344" spans="1:4" ht="81">
      <c r="A1344" s="342">
        <v>92754</v>
      </c>
      <c r="B1344" s="349" t="s">
        <v>1412</v>
      </c>
      <c r="C1344" s="392" t="s">
        <v>1353</v>
      </c>
      <c r="D1344" s="392">
        <v>372.14</v>
      </c>
    </row>
    <row r="1345" spans="1:4" ht="54">
      <c r="A1345" s="342">
        <v>92755</v>
      </c>
      <c r="B1345" s="349" t="s">
        <v>1413</v>
      </c>
      <c r="C1345" s="392" t="s">
        <v>308</v>
      </c>
      <c r="D1345" s="392">
        <v>156.05000000000001</v>
      </c>
    </row>
    <row r="1346" spans="1:4" ht="54">
      <c r="A1346" s="342">
        <v>92756</v>
      </c>
      <c r="B1346" s="349" t="s">
        <v>1414</v>
      </c>
      <c r="C1346" s="392" t="s">
        <v>308</v>
      </c>
      <c r="D1346" s="392">
        <v>177.6</v>
      </c>
    </row>
    <row r="1347" spans="1:4" ht="54">
      <c r="A1347" s="342">
        <v>92757</v>
      </c>
      <c r="B1347" s="349" t="s">
        <v>1415</v>
      </c>
      <c r="C1347" s="392" t="s">
        <v>308</v>
      </c>
      <c r="D1347" s="392">
        <v>203.73</v>
      </c>
    </row>
    <row r="1348" spans="1:4" ht="67.5">
      <c r="A1348" s="342">
        <v>92758</v>
      </c>
      <c r="B1348" s="349" t="s">
        <v>1416</v>
      </c>
      <c r="C1348" s="392" t="s">
        <v>1353</v>
      </c>
      <c r="D1348" s="392">
        <v>486.08</v>
      </c>
    </row>
    <row r="1349" spans="1:4" ht="27">
      <c r="A1349" s="342" t="s">
        <v>1417</v>
      </c>
      <c r="B1349" s="349" t="s">
        <v>1418</v>
      </c>
      <c r="C1349" s="392" t="s">
        <v>1353</v>
      </c>
      <c r="D1349" s="392">
        <v>322.94</v>
      </c>
    </row>
    <row r="1350" spans="1:4" ht="27">
      <c r="A1350" s="342" t="s">
        <v>1419</v>
      </c>
      <c r="B1350" s="349" t="s">
        <v>1420</v>
      </c>
      <c r="C1350" s="392" t="s">
        <v>1353</v>
      </c>
      <c r="D1350" s="392">
        <v>464.95</v>
      </c>
    </row>
    <row r="1351" spans="1:4" ht="13.5">
      <c r="A1351" s="342" t="s">
        <v>1421</v>
      </c>
      <c r="B1351" s="349" t="s">
        <v>1422</v>
      </c>
      <c r="C1351" s="392" t="s">
        <v>1353</v>
      </c>
      <c r="D1351" s="392">
        <v>438.76</v>
      </c>
    </row>
    <row r="1352" spans="1:4" ht="54">
      <c r="A1352" s="342" t="s">
        <v>1423</v>
      </c>
      <c r="B1352" s="349" t="s">
        <v>1424</v>
      </c>
      <c r="C1352" s="392" t="s">
        <v>1353</v>
      </c>
      <c r="D1352" s="392">
        <v>245.93</v>
      </c>
    </row>
    <row r="1353" spans="1:4" ht="54">
      <c r="A1353" s="342" t="s">
        <v>1425</v>
      </c>
      <c r="B1353" s="349" t="s">
        <v>1426</v>
      </c>
      <c r="C1353" s="392" t="s">
        <v>1353</v>
      </c>
      <c r="D1353" s="392">
        <v>110.69</v>
      </c>
    </row>
    <row r="1354" spans="1:4" ht="81">
      <c r="A1354" s="342">
        <v>91069</v>
      </c>
      <c r="B1354" s="349" t="s">
        <v>1427</v>
      </c>
      <c r="C1354" s="392" t="s">
        <v>308</v>
      </c>
      <c r="D1354" s="392">
        <v>71.760000000000005</v>
      </c>
    </row>
    <row r="1355" spans="1:4" ht="81">
      <c r="A1355" s="342">
        <v>91070</v>
      </c>
      <c r="B1355" s="349" t="s">
        <v>1428</v>
      </c>
      <c r="C1355" s="392" t="s">
        <v>308</v>
      </c>
      <c r="D1355" s="392">
        <v>80.11</v>
      </c>
    </row>
    <row r="1356" spans="1:4" ht="81">
      <c r="A1356" s="342">
        <v>91071</v>
      </c>
      <c r="B1356" s="349" t="s">
        <v>1429</v>
      </c>
      <c r="C1356" s="392" t="s">
        <v>308</v>
      </c>
      <c r="D1356" s="392">
        <v>99.02</v>
      </c>
    </row>
    <row r="1357" spans="1:4" ht="81">
      <c r="A1357" s="342">
        <v>91072</v>
      </c>
      <c r="B1357" s="349" t="s">
        <v>1430</v>
      </c>
      <c r="C1357" s="392" t="s">
        <v>308</v>
      </c>
      <c r="D1357" s="392">
        <v>107.39</v>
      </c>
    </row>
    <row r="1358" spans="1:4" ht="81">
      <c r="A1358" s="342">
        <v>91073</v>
      </c>
      <c r="B1358" s="349" t="s">
        <v>1431</v>
      </c>
      <c r="C1358" s="392" t="s">
        <v>308</v>
      </c>
      <c r="D1358" s="392">
        <v>81.180000000000007</v>
      </c>
    </row>
    <row r="1359" spans="1:4" ht="81">
      <c r="A1359" s="342">
        <v>91074</v>
      </c>
      <c r="B1359" s="349" t="s">
        <v>1432</v>
      </c>
      <c r="C1359" s="392" t="s">
        <v>308</v>
      </c>
      <c r="D1359" s="392">
        <v>90.55</v>
      </c>
    </row>
    <row r="1360" spans="1:4" ht="81">
      <c r="A1360" s="342">
        <v>91075</v>
      </c>
      <c r="B1360" s="349" t="s">
        <v>1433</v>
      </c>
      <c r="C1360" s="392" t="s">
        <v>308</v>
      </c>
      <c r="D1360" s="392">
        <v>110.33</v>
      </c>
    </row>
    <row r="1361" spans="1:4" ht="81">
      <c r="A1361" s="342">
        <v>91076</v>
      </c>
      <c r="B1361" s="349" t="s">
        <v>1434</v>
      </c>
      <c r="C1361" s="392" t="s">
        <v>308</v>
      </c>
      <c r="D1361" s="392">
        <v>119.72</v>
      </c>
    </row>
    <row r="1362" spans="1:4" ht="81">
      <c r="A1362" s="342">
        <v>91077</v>
      </c>
      <c r="B1362" s="349" t="s">
        <v>1435</v>
      </c>
      <c r="C1362" s="392" t="s">
        <v>308</v>
      </c>
      <c r="D1362" s="392">
        <v>122.3</v>
      </c>
    </row>
    <row r="1363" spans="1:4" ht="81">
      <c r="A1363" s="342">
        <v>91078</v>
      </c>
      <c r="B1363" s="349" t="s">
        <v>1436</v>
      </c>
      <c r="C1363" s="392" t="s">
        <v>308</v>
      </c>
      <c r="D1363" s="392">
        <v>144.96</v>
      </c>
    </row>
    <row r="1364" spans="1:4" ht="81">
      <c r="A1364" s="342">
        <v>91079</v>
      </c>
      <c r="B1364" s="349" t="s">
        <v>1437</v>
      </c>
      <c r="C1364" s="392" t="s">
        <v>308</v>
      </c>
      <c r="D1364" s="392">
        <v>126.35</v>
      </c>
    </row>
    <row r="1365" spans="1:4" ht="81">
      <c r="A1365" s="342">
        <v>91080</v>
      </c>
      <c r="B1365" s="349" t="s">
        <v>1438</v>
      </c>
      <c r="C1365" s="392" t="s">
        <v>308</v>
      </c>
      <c r="D1365" s="392">
        <v>148.85</v>
      </c>
    </row>
    <row r="1366" spans="1:4" ht="81">
      <c r="A1366" s="342">
        <v>91081</v>
      </c>
      <c r="B1366" s="349" t="s">
        <v>1439</v>
      </c>
      <c r="C1366" s="392" t="s">
        <v>308</v>
      </c>
      <c r="D1366" s="392">
        <v>132.81</v>
      </c>
    </row>
    <row r="1367" spans="1:4" ht="81">
      <c r="A1367" s="342">
        <v>91082</v>
      </c>
      <c r="B1367" s="349" t="s">
        <v>1440</v>
      </c>
      <c r="C1367" s="392" t="s">
        <v>308</v>
      </c>
      <c r="D1367" s="392">
        <v>156.32</v>
      </c>
    </row>
    <row r="1368" spans="1:4" ht="81">
      <c r="A1368" s="342">
        <v>91083</v>
      </c>
      <c r="B1368" s="349" t="s">
        <v>1441</v>
      </c>
      <c r="C1368" s="392" t="s">
        <v>308</v>
      </c>
      <c r="D1368" s="392">
        <v>139.9</v>
      </c>
    </row>
    <row r="1369" spans="1:4" ht="81">
      <c r="A1369" s="342">
        <v>91084</v>
      </c>
      <c r="B1369" s="349" t="s">
        <v>1442</v>
      </c>
      <c r="C1369" s="392" t="s">
        <v>308</v>
      </c>
      <c r="D1369" s="392">
        <v>163.25</v>
      </c>
    </row>
    <row r="1370" spans="1:4" ht="81">
      <c r="A1370" s="342">
        <v>91086</v>
      </c>
      <c r="B1370" s="349" t="s">
        <v>1443</v>
      </c>
      <c r="C1370" s="392" t="s">
        <v>308</v>
      </c>
      <c r="D1370" s="392">
        <v>78.58</v>
      </c>
    </row>
    <row r="1371" spans="1:4" ht="81">
      <c r="A1371" s="342">
        <v>91087</v>
      </c>
      <c r="B1371" s="349" t="s">
        <v>1444</v>
      </c>
      <c r="C1371" s="392" t="s">
        <v>308</v>
      </c>
      <c r="D1371" s="392">
        <v>87.22</v>
      </c>
    </row>
    <row r="1372" spans="1:4" ht="81">
      <c r="A1372" s="342">
        <v>91088</v>
      </c>
      <c r="B1372" s="349" t="s">
        <v>1445</v>
      </c>
      <c r="C1372" s="392" t="s">
        <v>308</v>
      </c>
      <c r="D1372" s="392">
        <v>106.91</v>
      </c>
    </row>
    <row r="1373" spans="1:4" ht="81">
      <c r="A1373" s="342">
        <v>91089</v>
      </c>
      <c r="B1373" s="349" t="s">
        <v>1446</v>
      </c>
      <c r="C1373" s="392" t="s">
        <v>308</v>
      </c>
      <c r="D1373" s="392">
        <v>115.61</v>
      </c>
    </row>
    <row r="1374" spans="1:4" ht="81">
      <c r="A1374" s="342">
        <v>91090</v>
      </c>
      <c r="B1374" s="349" t="s">
        <v>1447</v>
      </c>
      <c r="C1374" s="392" t="s">
        <v>308</v>
      </c>
      <c r="D1374" s="392">
        <v>86.77</v>
      </c>
    </row>
    <row r="1375" spans="1:4" ht="81">
      <c r="A1375" s="342">
        <v>91091</v>
      </c>
      <c r="B1375" s="349" t="s">
        <v>1448</v>
      </c>
      <c r="C1375" s="392" t="s">
        <v>308</v>
      </c>
      <c r="D1375" s="392">
        <v>96.48</v>
      </c>
    </row>
    <row r="1376" spans="1:4" ht="81">
      <c r="A1376" s="342">
        <v>91092</v>
      </c>
      <c r="B1376" s="349" t="s">
        <v>1449</v>
      </c>
      <c r="C1376" s="392" t="s">
        <v>308</v>
      </c>
      <c r="D1376" s="392">
        <v>116.6</v>
      </c>
    </row>
    <row r="1377" spans="1:4" ht="81">
      <c r="A1377" s="342">
        <v>91093</v>
      </c>
      <c r="B1377" s="349" t="s">
        <v>1450</v>
      </c>
      <c r="C1377" s="392" t="s">
        <v>308</v>
      </c>
      <c r="D1377" s="392">
        <v>126.54</v>
      </c>
    </row>
    <row r="1378" spans="1:4" ht="81">
      <c r="A1378" s="342">
        <v>91094</v>
      </c>
      <c r="B1378" s="349" t="s">
        <v>1451</v>
      </c>
      <c r="C1378" s="392" t="s">
        <v>308</v>
      </c>
      <c r="D1378" s="392">
        <v>126.46</v>
      </c>
    </row>
    <row r="1379" spans="1:4" ht="81">
      <c r="A1379" s="342">
        <v>91095</v>
      </c>
      <c r="B1379" s="349" t="s">
        <v>1452</v>
      </c>
      <c r="C1379" s="392" t="s">
        <v>308</v>
      </c>
      <c r="D1379" s="392">
        <v>149.36000000000001</v>
      </c>
    </row>
    <row r="1380" spans="1:4" ht="81">
      <c r="A1380" s="342">
        <v>91096</v>
      </c>
      <c r="B1380" s="349" t="s">
        <v>1453</v>
      </c>
      <c r="C1380" s="392" t="s">
        <v>308</v>
      </c>
      <c r="D1380" s="392">
        <v>128.59</v>
      </c>
    </row>
    <row r="1381" spans="1:4" ht="81">
      <c r="A1381" s="342">
        <v>91097</v>
      </c>
      <c r="B1381" s="349" t="s">
        <v>1454</v>
      </c>
      <c r="C1381" s="392" t="s">
        <v>308</v>
      </c>
      <c r="D1381" s="392">
        <v>151.4</v>
      </c>
    </row>
    <row r="1382" spans="1:4" ht="81">
      <c r="A1382" s="342">
        <v>91098</v>
      </c>
      <c r="B1382" s="349" t="s">
        <v>1455</v>
      </c>
      <c r="C1382" s="392" t="s">
        <v>308</v>
      </c>
      <c r="D1382" s="392">
        <v>136.88999999999999</v>
      </c>
    </row>
    <row r="1383" spans="1:4" ht="81">
      <c r="A1383" s="342">
        <v>91099</v>
      </c>
      <c r="B1383" s="349" t="s">
        <v>1456</v>
      </c>
      <c r="C1383" s="392" t="s">
        <v>308</v>
      </c>
      <c r="D1383" s="392">
        <v>160.74</v>
      </c>
    </row>
    <row r="1384" spans="1:4" ht="81">
      <c r="A1384" s="342">
        <v>91100</v>
      </c>
      <c r="B1384" s="349" t="s">
        <v>1457</v>
      </c>
      <c r="C1384" s="392" t="s">
        <v>308</v>
      </c>
      <c r="D1384" s="392">
        <v>142.57</v>
      </c>
    </row>
    <row r="1385" spans="1:4" ht="81">
      <c r="A1385" s="342">
        <v>91101</v>
      </c>
      <c r="B1385" s="349" t="s">
        <v>1458</v>
      </c>
      <c r="C1385" s="392" t="s">
        <v>308</v>
      </c>
      <c r="D1385" s="392">
        <v>166.38</v>
      </c>
    </row>
    <row r="1386" spans="1:4" ht="67.5">
      <c r="A1386" s="342">
        <v>93952</v>
      </c>
      <c r="B1386" s="349" t="s">
        <v>1459</v>
      </c>
      <c r="C1386" s="392" t="s">
        <v>1</v>
      </c>
      <c r="D1386" s="392">
        <v>139.93</v>
      </c>
    </row>
    <row r="1387" spans="1:4" ht="81">
      <c r="A1387" s="342">
        <v>93953</v>
      </c>
      <c r="B1387" s="349" t="s">
        <v>1460</v>
      </c>
      <c r="C1387" s="392" t="s">
        <v>1</v>
      </c>
      <c r="D1387" s="392">
        <v>129.84</v>
      </c>
    </row>
    <row r="1388" spans="1:4" ht="81">
      <c r="A1388" s="342">
        <v>93954</v>
      </c>
      <c r="B1388" s="349" t="s">
        <v>1461</v>
      </c>
      <c r="C1388" s="392" t="s">
        <v>1</v>
      </c>
      <c r="D1388" s="392">
        <v>123.76</v>
      </c>
    </row>
    <row r="1389" spans="1:4" ht="81">
      <c r="A1389" s="342">
        <v>93955</v>
      </c>
      <c r="B1389" s="349" t="s">
        <v>1462</v>
      </c>
      <c r="C1389" s="392" t="s">
        <v>1</v>
      </c>
      <c r="D1389" s="392">
        <v>119.5</v>
      </c>
    </row>
    <row r="1390" spans="1:4" ht="67.5">
      <c r="A1390" s="342">
        <v>93956</v>
      </c>
      <c r="B1390" s="349" t="s">
        <v>1463</v>
      </c>
      <c r="C1390" s="392" t="s">
        <v>1</v>
      </c>
      <c r="D1390" s="392">
        <v>116.12</v>
      </c>
    </row>
    <row r="1391" spans="1:4" ht="67.5">
      <c r="A1391" s="342">
        <v>93957</v>
      </c>
      <c r="B1391" s="349" t="s">
        <v>1464</v>
      </c>
      <c r="C1391" s="392" t="s">
        <v>1</v>
      </c>
      <c r="D1391" s="392">
        <v>145.16</v>
      </c>
    </row>
    <row r="1392" spans="1:4" ht="81">
      <c r="A1392" s="342">
        <v>93958</v>
      </c>
      <c r="B1392" s="349" t="s">
        <v>1465</v>
      </c>
      <c r="C1392" s="392" t="s">
        <v>1</v>
      </c>
      <c r="D1392" s="392">
        <v>134.53</v>
      </c>
    </row>
    <row r="1393" spans="1:4" ht="81">
      <c r="A1393" s="342">
        <v>93959</v>
      </c>
      <c r="B1393" s="349" t="s">
        <v>1466</v>
      </c>
      <c r="C1393" s="392" t="s">
        <v>1</v>
      </c>
      <c r="D1393" s="392">
        <v>128.19</v>
      </c>
    </row>
    <row r="1394" spans="1:4" ht="81">
      <c r="A1394" s="342">
        <v>93960</v>
      </c>
      <c r="B1394" s="349" t="s">
        <v>1467</v>
      </c>
      <c r="C1394" s="392" t="s">
        <v>1</v>
      </c>
      <c r="D1394" s="392">
        <v>123.75</v>
      </c>
    </row>
    <row r="1395" spans="1:4" ht="67.5">
      <c r="A1395" s="342">
        <v>93961</v>
      </c>
      <c r="B1395" s="349" t="s">
        <v>1468</v>
      </c>
      <c r="C1395" s="392" t="s">
        <v>1</v>
      </c>
      <c r="D1395" s="392">
        <v>120.26</v>
      </c>
    </row>
    <row r="1396" spans="1:4" ht="67.5">
      <c r="A1396" s="342">
        <v>93962</v>
      </c>
      <c r="B1396" s="349" t="s">
        <v>1469</v>
      </c>
      <c r="C1396" s="392" t="s">
        <v>1</v>
      </c>
      <c r="D1396" s="392">
        <v>131.06</v>
      </c>
    </row>
    <row r="1397" spans="1:4" ht="81">
      <c r="A1397" s="342">
        <v>93963</v>
      </c>
      <c r="B1397" s="349" t="s">
        <v>1470</v>
      </c>
      <c r="C1397" s="392" t="s">
        <v>1</v>
      </c>
      <c r="D1397" s="392">
        <v>120.98</v>
      </c>
    </row>
    <row r="1398" spans="1:4" ht="81">
      <c r="A1398" s="342">
        <v>93964</v>
      </c>
      <c r="B1398" s="349" t="s">
        <v>1471</v>
      </c>
      <c r="C1398" s="392" t="s">
        <v>1</v>
      </c>
      <c r="D1398" s="392">
        <v>114.94</v>
      </c>
    </row>
    <row r="1399" spans="1:4" ht="81">
      <c r="A1399" s="342">
        <v>93965</v>
      </c>
      <c r="B1399" s="349" t="s">
        <v>1472</v>
      </c>
      <c r="C1399" s="392" t="s">
        <v>1</v>
      </c>
      <c r="D1399" s="392">
        <v>109.26</v>
      </c>
    </row>
    <row r="1400" spans="1:4" ht="67.5">
      <c r="A1400" s="342">
        <v>93966</v>
      </c>
      <c r="B1400" s="349" t="s">
        <v>1473</v>
      </c>
      <c r="C1400" s="392" t="s">
        <v>1</v>
      </c>
      <c r="D1400" s="392">
        <v>107.33</v>
      </c>
    </row>
    <row r="1401" spans="1:4" ht="67.5">
      <c r="A1401" s="342">
        <v>93967</v>
      </c>
      <c r="B1401" s="349" t="s">
        <v>1474</v>
      </c>
      <c r="C1401" s="392" t="s">
        <v>1</v>
      </c>
      <c r="D1401" s="392">
        <v>136.29</v>
      </c>
    </row>
    <row r="1402" spans="1:4" ht="81">
      <c r="A1402" s="342">
        <v>93968</v>
      </c>
      <c r="B1402" s="349" t="s">
        <v>1475</v>
      </c>
      <c r="C1402" s="392" t="s">
        <v>1</v>
      </c>
      <c r="D1402" s="392">
        <v>125.67</v>
      </c>
    </row>
    <row r="1403" spans="1:4" ht="81">
      <c r="A1403" s="342">
        <v>93969</v>
      </c>
      <c r="B1403" s="349" t="s">
        <v>1476</v>
      </c>
      <c r="C1403" s="392" t="s">
        <v>1</v>
      </c>
      <c r="D1403" s="392">
        <v>119.36</v>
      </c>
    </row>
    <row r="1404" spans="1:4" ht="81">
      <c r="A1404" s="342">
        <v>93970</v>
      </c>
      <c r="B1404" s="349" t="s">
        <v>1477</v>
      </c>
      <c r="C1404" s="392" t="s">
        <v>1</v>
      </c>
      <c r="D1404" s="392">
        <v>114.93</v>
      </c>
    </row>
    <row r="1405" spans="1:4" ht="67.5">
      <c r="A1405" s="342">
        <v>93971</v>
      </c>
      <c r="B1405" s="349" t="s">
        <v>1478</v>
      </c>
      <c r="C1405" s="392" t="s">
        <v>1</v>
      </c>
      <c r="D1405" s="392">
        <v>108.02</v>
      </c>
    </row>
    <row r="1406" spans="1:4" ht="54">
      <c r="A1406" s="342">
        <v>95108</v>
      </c>
      <c r="B1406" s="349" t="s">
        <v>1479</v>
      </c>
      <c r="C1406" s="392" t="s">
        <v>81</v>
      </c>
      <c r="D1406" s="392">
        <v>20.14</v>
      </c>
    </row>
    <row r="1407" spans="1:4" ht="54">
      <c r="A1407" s="342">
        <v>83690</v>
      </c>
      <c r="B1407" s="349" t="s">
        <v>1480</v>
      </c>
      <c r="C1407" s="392" t="s">
        <v>1353</v>
      </c>
      <c r="D1407" s="392">
        <v>452.68</v>
      </c>
    </row>
    <row r="1408" spans="1:4" ht="67.5">
      <c r="A1408" s="342" t="s">
        <v>1481</v>
      </c>
      <c r="B1408" s="349" t="s">
        <v>1482</v>
      </c>
      <c r="C1408" s="392" t="s">
        <v>81</v>
      </c>
      <c r="D1408" s="392">
        <v>314.45999999999998</v>
      </c>
    </row>
    <row r="1409" spans="1:4" ht="67.5">
      <c r="A1409" s="342" t="s">
        <v>1483</v>
      </c>
      <c r="B1409" s="349" t="s">
        <v>1484</v>
      </c>
      <c r="C1409" s="392" t="s">
        <v>81</v>
      </c>
      <c r="D1409" s="392">
        <v>471.81</v>
      </c>
    </row>
    <row r="1410" spans="1:4" ht="67.5">
      <c r="A1410" s="342" t="s">
        <v>1485</v>
      </c>
      <c r="B1410" s="349" t="s">
        <v>1486</v>
      </c>
      <c r="C1410" s="392" t="s">
        <v>81</v>
      </c>
      <c r="D1410" s="392">
        <v>775.86</v>
      </c>
    </row>
    <row r="1411" spans="1:4" ht="67.5">
      <c r="A1411" s="342" t="s">
        <v>1487</v>
      </c>
      <c r="B1411" s="349" t="s">
        <v>1488</v>
      </c>
      <c r="C1411" s="392" t="s">
        <v>81</v>
      </c>
      <c r="D1411" s="393">
        <v>1166.08</v>
      </c>
    </row>
    <row r="1412" spans="1:4" ht="67.5">
      <c r="A1412" s="342" t="s">
        <v>1489</v>
      </c>
      <c r="B1412" s="349" t="s">
        <v>1490</v>
      </c>
      <c r="C1412" s="392" t="s">
        <v>81</v>
      </c>
      <c r="D1412" s="393">
        <v>1648.52</v>
      </c>
    </row>
    <row r="1413" spans="1:4" ht="67.5">
      <c r="A1413" s="342" t="s">
        <v>1491</v>
      </c>
      <c r="B1413" s="349" t="s">
        <v>1492</v>
      </c>
      <c r="C1413" s="392" t="s">
        <v>81</v>
      </c>
      <c r="D1413" s="393">
        <v>2227.98</v>
      </c>
    </row>
    <row r="1414" spans="1:4" ht="67.5">
      <c r="A1414" s="342" t="s">
        <v>1493</v>
      </c>
      <c r="B1414" s="349" t="s">
        <v>1494</v>
      </c>
      <c r="C1414" s="392" t="s">
        <v>81</v>
      </c>
      <c r="D1414" s="392">
        <v>668.19</v>
      </c>
    </row>
    <row r="1415" spans="1:4" ht="67.5">
      <c r="A1415" s="342" t="s">
        <v>1495</v>
      </c>
      <c r="B1415" s="349" t="s">
        <v>1496</v>
      </c>
      <c r="C1415" s="392" t="s">
        <v>81</v>
      </c>
      <c r="D1415" s="393">
        <v>1104.97</v>
      </c>
    </row>
    <row r="1416" spans="1:4" ht="67.5">
      <c r="A1416" s="342" t="s">
        <v>1497</v>
      </c>
      <c r="B1416" s="349" t="s">
        <v>1498</v>
      </c>
      <c r="C1416" s="392" t="s">
        <v>81</v>
      </c>
      <c r="D1416" s="393">
        <v>1663.13</v>
      </c>
    </row>
    <row r="1417" spans="1:4" ht="67.5">
      <c r="A1417" s="342" t="s">
        <v>1499</v>
      </c>
      <c r="B1417" s="349" t="s">
        <v>1500</v>
      </c>
      <c r="C1417" s="392" t="s">
        <v>81</v>
      </c>
      <c r="D1417" s="393">
        <v>2086.96</v>
      </c>
    </row>
    <row r="1418" spans="1:4" ht="67.5">
      <c r="A1418" s="342" t="s">
        <v>1501</v>
      </c>
      <c r="B1418" s="349" t="s">
        <v>1502</v>
      </c>
      <c r="C1418" s="392" t="s">
        <v>81</v>
      </c>
      <c r="D1418" s="393">
        <v>3170.15</v>
      </c>
    </row>
    <row r="1419" spans="1:4" ht="67.5">
      <c r="A1419" s="342" t="s">
        <v>1503</v>
      </c>
      <c r="B1419" s="349" t="s">
        <v>1504</v>
      </c>
      <c r="C1419" s="392" t="s">
        <v>81</v>
      </c>
      <c r="D1419" s="392">
        <v>864.16</v>
      </c>
    </row>
    <row r="1420" spans="1:4" ht="67.5">
      <c r="A1420" s="342" t="s">
        <v>1505</v>
      </c>
      <c r="B1420" s="349" t="s">
        <v>1506</v>
      </c>
      <c r="C1420" s="392" t="s">
        <v>81</v>
      </c>
      <c r="D1420" s="393">
        <v>1433.65</v>
      </c>
    </row>
    <row r="1421" spans="1:4" ht="67.5">
      <c r="A1421" s="342" t="s">
        <v>1507</v>
      </c>
      <c r="B1421" s="349" t="s">
        <v>1508</v>
      </c>
      <c r="C1421" s="392" t="s">
        <v>81</v>
      </c>
      <c r="D1421" s="393">
        <v>2159.86</v>
      </c>
    </row>
    <row r="1422" spans="1:4" ht="67.5">
      <c r="A1422" s="342" t="s">
        <v>1509</v>
      </c>
      <c r="B1422" s="349" t="s">
        <v>1510</v>
      </c>
      <c r="C1422" s="392" t="s">
        <v>81</v>
      </c>
      <c r="D1422" s="393">
        <v>3050.33</v>
      </c>
    </row>
    <row r="1423" spans="1:4" ht="67.5">
      <c r="A1423" s="342" t="s">
        <v>1511</v>
      </c>
      <c r="B1423" s="349" t="s">
        <v>1512</v>
      </c>
      <c r="C1423" s="392" t="s">
        <v>81</v>
      </c>
      <c r="D1423" s="393">
        <v>4112.3900000000003</v>
      </c>
    </row>
    <row r="1424" spans="1:4" ht="54">
      <c r="A1424" s="342" t="s">
        <v>1513</v>
      </c>
      <c r="B1424" s="349" t="s">
        <v>1514</v>
      </c>
      <c r="C1424" s="392" t="s">
        <v>81</v>
      </c>
      <c r="D1424" s="392">
        <v>341.62</v>
      </c>
    </row>
    <row r="1425" spans="1:4" ht="54">
      <c r="A1425" s="342" t="s">
        <v>1515</v>
      </c>
      <c r="B1425" s="349" t="s">
        <v>1516</v>
      </c>
      <c r="C1425" s="392" t="s">
        <v>81</v>
      </c>
      <c r="D1425" s="392">
        <v>363.01</v>
      </c>
    </row>
    <row r="1426" spans="1:4" ht="54">
      <c r="A1426" s="342" t="s">
        <v>1517</v>
      </c>
      <c r="B1426" s="349" t="s">
        <v>1518</v>
      </c>
      <c r="C1426" s="392" t="s">
        <v>81</v>
      </c>
      <c r="D1426" s="392">
        <v>335.22</v>
      </c>
    </row>
    <row r="1427" spans="1:4" ht="54">
      <c r="A1427" s="342" t="s">
        <v>1519</v>
      </c>
      <c r="B1427" s="349" t="s">
        <v>1520</v>
      </c>
      <c r="C1427" s="392" t="s">
        <v>81</v>
      </c>
      <c r="D1427" s="393">
        <v>1047.75</v>
      </c>
    </row>
    <row r="1428" spans="1:4" ht="54">
      <c r="A1428" s="342" t="s">
        <v>1521</v>
      </c>
      <c r="B1428" s="349" t="s">
        <v>1522</v>
      </c>
      <c r="C1428" s="392" t="s">
        <v>81</v>
      </c>
      <c r="D1428" s="393">
        <v>1125.04</v>
      </c>
    </row>
    <row r="1429" spans="1:4" ht="54">
      <c r="A1429" s="342" t="s">
        <v>1523</v>
      </c>
      <c r="B1429" s="349" t="s">
        <v>1524</v>
      </c>
      <c r="C1429" s="392" t="s">
        <v>81</v>
      </c>
      <c r="D1429" s="393">
        <v>1189.1199999999999</v>
      </c>
    </row>
    <row r="1430" spans="1:4" ht="54">
      <c r="A1430" s="342" t="s">
        <v>1525</v>
      </c>
      <c r="B1430" s="349" t="s">
        <v>1526</v>
      </c>
      <c r="C1430" s="392" t="s">
        <v>81</v>
      </c>
      <c r="D1430" s="393">
        <v>1198.3900000000001</v>
      </c>
    </row>
    <row r="1431" spans="1:4" ht="54">
      <c r="A1431" s="342" t="s">
        <v>1527</v>
      </c>
      <c r="B1431" s="349" t="s">
        <v>1528</v>
      </c>
      <c r="C1431" s="392" t="s">
        <v>81</v>
      </c>
      <c r="D1431" s="393">
        <v>1259.0999999999999</v>
      </c>
    </row>
    <row r="1432" spans="1:4" ht="54">
      <c r="A1432" s="342" t="s">
        <v>1529</v>
      </c>
      <c r="B1432" s="349" t="s">
        <v>1530</v>
      </c>
      <c r="C1432" s="392" t="s">
        <v>81</v>
      </c>
      <c r="D1432" s="393">
        <v>1370.03</v>
      </c>
    </row>
    <row r="1433" spans="1:4" ht="54">
      <c r="A1433" s="342" t="s">
        <v>1531</v>
      </c>
      <c r="B1433" s="349" t="s">
        <v>1532</v>
      </c>
      <c r="C1433" s="392" t="s">
        <v>81</v>
      </c>
      <c r="D1433" s="393">
        <v>1431.63</v>
      </c>
    </row>
    <row r="1434" spans="1:4" ht="54">
      <c r="A1434" s="342" t="s">
        <v>1533</v>
      </c>
      <c r="B1434" s="349" t="s">
        <v>1534</v>
      </c>
      <c r="C1434" s="392" t="s">
        <v>81</v>
      </c>
      <c r="D1434" s="393">
        <v>1603.55</v>
      </c>
    </row>
    <row r="1435" spans="1:4" ht="54">
      <c r="A1435" s="342" t="s">
        <v>1535</v>
      </c>
      <c r="B1435" s="349" t="s">
        <v>1536</v>
      </c>
      <c r="C1435" s="392" t="s">
        <v>81</v>
      </c>
      <c r="D1435" s="393">
        <v>1735.92</v>
      </c>
    </row>
    <row r="1436" spans="1:4" ht="54">
      <c r="A1436" s="342" t="s">
        <v>1537</v>
      </c>
      <c r="B1436" s="349" t="s">
        <v>1538</v>
      </c>
      <c r="C1436" s="392" t="s">
        <v>81</v>
      </c>
      <c r="D1436" s="393">
        <v>1826.18</v>
      </c>
    </row>
    <row r="1437" spans="1:4" ht="54">
      <c r="A1437" s="342" t="s">
        <v>1539</v>
      </c>
      <c r="B1437" s="349" t="s">
        <v>1540</v>
      </c>
      <c r="C1437" s="392" t="s">
        <v>81</v>
      </c>
      <c r="D1437" s="393">
        <v>1975.77</v>
      </c>
    </row>
    <row r="1438" spans="1:4" ht="54">
      <c r="A1438" s="342" t="s">
        <v>1541</v>
      </c>
      <c r="B1438" s="349" t="s">
        <v>1542</v>
      </c>
      <c r="C1438" s="392" t="s">
        <v>81</v>
      </c>
      <c r="D1438" s="393">
        <v>2091.13</v>
      </c>
    </row>
    <row r="1439" spans="1:4" ht="54">
      <c r="A1439" s="342" t="s">
        <v>1543</v>
      </c>
      <c r="B1439" s="349" t="s">
        <v>1544</v>
      </c>
      <c r="C1439" s="392" t="s">
        <v>81</v>
      </c>
      <c r="D1439" s="393">
        <v>2233.31</v>
      </c>
    </row>
    <row r="1440" spans="1:4" ht="54">
      <c r="A1440" s="342" t="s">
        <v>1545</v>
      </c>
      <c r="B1440" s="349" t="s">
        <v>1546</v>
      </c>
      <c r="C1440" s="392" t="s">
        <v>81</v>
      </c>
      <c r="D1440" s="393">
        <v>2365.38</v>
      </c>
    </row>
    <row r="1441" spans="1:4" ht="54">
      <c r="A1441" s="342" t="s">
        <v>1547</v>
      </c>
      <c r="B1441" s="349" t="s">
        <v>1548</v>
      </c>
      <c r="C1441" s="392" t="s">
        <v>81</v>
      </c>
      <c r="D1441" s="393">
        <v>2498.1799999999998</v>
      </c>
    </row>
    <row r="1442" spans="1:4" ht="54">
      <c r="A1442" s="342" t="s">
        <v>1549</v>
      </c>
      <c r="B1442" s="349" t="s">
        <v>1550</v>
      </c>
      <c r="C1442" s="392" t="s">
        <v>81</v>
      </c>
      <c r="D1442" s="393">
        <v>2630.26</v>
      </c>
    </row>
    <row r="1443" spans="1:4" ht="54">
      <c r="A1443" s="342" t="s">
        <v>1551</v>
      </c>
      <c r="B1443" s="349" t="s">
        <v>1552</v>
      </c>
      <c r="C1443" s="392" t="s">
        <v>81</v>
      </c>
      <c r="D1443" s="393">
        <v>2770.69</v>
      </c>
    </row>
    <row r="1444" spans="1:4" ht="54">
      <c r="A1444" s="342" t="s">
        <v>1553</v>
      </c>
      <c r="B1444" s="349" t="s">
        <v>1554</v>
      </c>
      <c r="C1444" s="392" t="s">
        <v>81</v>
      </c>
      <c r="D1444" s="393">
        <v>2902.77</v>
      </c>
    </row>
    <row r="1445" spans="1:4" ht="54">
      <c r="A1445" s="342" t="s">
        <v>1555</v>
      </c>
      <c r="B1445" s="349" t="s">
        <v>1556</v>
      </c>
      <c r="C1445" s="392" t="s">
        <v>81</v>
      </c>
      <c r="D1445" s="393">
        <v>3034.85</v>
      </c>
    </row>
    <row r="1446" spans="1:4" ht="54">
      <c r="A1446" s="342" t="s">
        <v>1557</v>
      </c>
      <c r="B1446" s="349" t="s">
        <v>1558</v>
      </c>
      <c r="C1446" s="392" t="s">
        <v>81</v>
      </c>
      <c r="D1446" s="393">
        <v>3353.26</v>
      </c>
    </row>
    <row r="1447" spans="1:4" ht="54">
      <c r="A1447" s="342" t="s">
        <v>1559</v>
      </c>
      <c r="B1447" s="349" t="s">
        <v>1560</v>
      </c>
      <c r="C1447" s="392" t="s">
        <v>81</v>
      </c>
      <c r="D1447" s="393">
        <v>3300.01</v>
      </c>
    </row>
    <row r="1448" spans="1:4" ht="54">
      <c r="A1448" s="342" t="s">
        <v>1561</v>
      </c>
      <c r="B1448" s="349" t="s">
        <v>1562</v>
      </c>
      <c r="C1448" s="392" t="s">
        <v>81</v>
      </c>
      <c r="D1448" s="393">
        <v>3432.81</v>
      </c>
    </row>
    <row r="1449" spans="1:4" ht="54">
      <c r="A1449" s="342" t="s">
        <v>1563</v>
      </c>
      <c r="B1449" s="349" t="s">
        <v>1564</v>
      </c>
      <c r="C1449" s="392" t="s">
        <v>81</v>
      </c>
      <c r="D1449" s="393">
        <v>3564.88</v>
      </c>
    </row>
    <row r="1450" spans="1:4" ht="94.5">
      <c r="A1450" s="342" t="s">
        <v>1565</v>
      </c>
      <c r="B1450" s="349" t="s">
        <v>1566</v>
      </c>
      <c r="C1450" s="392" t="s">
        <v>81</v>
      </c>
      <c r="D1450" s="393">
        <v>1322.99</v>
      </c>
    </row>
    <row r="1451" spans="1:4" ht="108">
      <c r="A1451" s="342" t="s">
        <v>1567</v>
      </c>
      <c r="B1451" s="349" t="s">
        <v>1568</v>
      </c>
      <c r="C1451" s="392" t="s">
        <v>81</v>
      </c>
      <c r="D1451" s="393">
        <v>1383.24</v>
      </c>
    </row>
    <row r="1452" spans="1:4" ht="108">
      <c r="A1452" s="342" t="s">
        <v>1569</v>
      </c>
      <c r="B1452" s="349" t="s">
        <v>1570</v>
      </c>
      <c r="C1452" s="392" t="s">
        <v>81</v>
      </c>
      <c r="D1452" s="393">
        <v>1506.89</v>
      </c>
    </row>
    <row r="1453" spans="1:4" ht="94.5">
      <c r="A1453" s="342" t="s">
        <v>1571</v>
      </c>
      <c r="B1453" s="349" t="s">
        <v>1572</v>
      </c>
      <c r="C1453" s="392" t="s">
        <v>81</v>
      </c>
      <c r="D1453" s="393">
        <v>1517.32</v>
      </c>
    </row>
    <row r="1454" spans="1:4" ht="108">
      <c r="A1454" s="342" t="s">
        <v>1573</v>
      </c>
      <c r="B1454" s="349" t="s">
        <v>1574</v>
      </c>
      <c r="C1454" s="392" t="s">
        <v>81</v>
      </c>
      <c r="D1454" s="393">
        <v>1530.31</v>
      </c>
    </row>
    <row r="1455" spans="1:4" ht="108">
      <c r="A1455" s="342" t="s">
        <v>1575</v>
      </c>
      <c r="B1455" s="349" t="s">
        <v>1576</v>
      </c>
      <c r="C1455" s="392" t="s">
        <v>81</v>
      </c>
      <c r="D1455" s="393">
        <v>1663.96</v>
      </c>
    </row>
    <row r="1456" spans="1:4" ht="108">
      <c r="A1456" s="342" t="s">
        <v>1577</v>
      </c>
      <c r="B1456" s="349" t="s">
        <v>1578</v>
      </c>
      <c r="C1456" s="392" t="s">
        <v>81</v>
      </c>
      <c r="D1456" s="393">
        <v>1744.78</v>
      </c>
    </row>
    <row r="1457" spans="1:4" ht="108">
      <c r="A1457" s="342" t="s">
        <v>1579</v>
      </c>
      <c r="B1457" s="349" t="s">
        <v>1580</v>
      </c>
      <c r="C1457" s="392" t="s">
        <v>81</v>
      </c>
      <c r="D1457" s="393">
        <v>1878.44</v>
      </c>
    </row>
    <row r="1458" spans="1:4" ht="94.5">
      <c r="A1458" s="342" t="s">
        <v>1581</v>
      </c>
      <c r="B1458" s="349" t="s">
        <v>1582</v>
      </c>
      <c r="C1458" s="392" t="s">
        <v>81</v>
      </c>
      <c r="D1458" s="393">
        <v>2012.08</v>
      </c>
    </row>
    <row r="1459" spans="1:4" ht="94.5">
      <c r="A1459" s="342" t="s">
        <v>1583</v>
      </c>
      <c r="B1459" s="349" t="s">
        <v>1584</v>
      </c>
      <c r="C1459" s="392" t="s">
        <v>81</v>
      </c>
      <c r="D1459" s="393">
        <v>2145.7399999999998</v>
      </c>
    </row>
    <row r="1460" spans="1:4" ht="108">
      <c r="A1460" s="342" t="s">
        <v>1585</v>
      </c>
      <c r="B1460" s="349" t="s">
        <v>1586</v>
      </c>
      <c r="C1460" s="392" t="s">
        <v>81</v>
      </c>
      <c r="D1460" s="393">
        <v>2280.0300000000002</v>
      </c>
    </row>
    <row r="1461" spans="1:4" ht="94.5">
      <c r="A1461" s="342" t="s">
        <v>1587</v>
      </c>
      <c r="B1461" s="349" t="s">
        <v>1588</v>
      </c>
      <c r="C1461" s="392" t="s">
        <v>81</v>
      </c>
      <c r="D1461" s="393">
        <v>2414.12</v>
      </c>
    </row>
    <row r="1462" spans="1:4" ht="94.5">
      <c r="A1462" s="342" t="s">
        <v>1589</v>
      </c>
      <c r="B1462" s="349" t="s">
        <v>1590</v>
      </c>
      <c r="C1462" s="392" t="s">
        <v>81</v>
      </c>
      <c r="D1462" s="393">
        <v>2545.0100000000002</v>
      </c>
    </row>
    <row r="1463" spans="1:4" ht="94.5">
      <c r="A1463" s="342" t="s">
        <v>1591</v>
      </c>
      <c r="B1463" s="349" t="s">
        <v>1592</v>
      </c>
      <c r="C1463" s="392" t="s">
        <v>81</v>
      </c>
      <c r="D1463" s="393">
        <v>2674.47</v>
      </c>
    </row>
    <row r="1464" spans="1:4" ht="108">
      <c r="A1464" s="342" t="s">
        <v>1593</v>
      </c>
      <c r="B1464" s="349" t="s">
        <v>1594</v>
      </c>
      <c r="C1464" s="392" t="s">
        <v>81</v>
      </c>
      <c r="D1464" s="393">
        <v>2815.57</v>
      </c>
    </row>
    <row r="1465" spans="1:4" ht="94.5">
      <c r="A1465" s="342" t="s">
        <v>1595</v>
      </c>
      <c r="B1465" s="349" t="s">
        <v>1596</v>
      </c>
      <c r="C1465" s="392" t="s">
        <v>81</v>
      </c>
      <c r="D1465" s="393">
        <v>2912.37</v>
      </c>
    </row>
    <row r="1466" spans="1:4" ht="108">
      <c r="A1466" s="342" t="s">
        <v>1597</v>
      </c>
      <c r="B1466" s="349" t="s">
        <v>1598</v>
      </c>
      <c r="C1466" s="392" t="s">
        <v>81</v>
      </c>
      <c r="D1466" s="392">
        <v>696.96</v>
      </c>
    </row>
    <row r="1467" spans="1:4" ht="54">
      <c r="A1467" s="342" t="s">
        <v>1599</v>
      </c>
      <c r="B1467" s="349" t="s">
        <v>1600</v>
      </c>
      <c r="C1467" s="392" t="s">
        <v>81</v>
      </c>
      <c r="D1467" s="393">
        <v>1526.89</v>
      </c>
    </row>
    <row r="1468" spans="1:4" ht="54">
      <c r="A1468" s="342" t="s">
        <v>1601</v>
      </c>
      <c r="B1468" s="349" t="s">
        <v>1602</v>
      </c>
      <c r="C1468" s="392" t="s">
        <v>81</v>
      </c>
      <c r="D1468" s="393">
        <v>1546.22</v>
      </c>
    </row>
    <row r="1469" spans="1:4" ht="54">
      <c r="A1469" s="342" t="s">
        <v>1603</v>
      </c>
      <c r="B1469" s="349" t="s">
        <v>1604</v>
      </c>
      <c r="C1469" s="392" t="s">
        <v>81</v>
      </c>
      <c r="D1469" s="393">
        <v>1691.78</v>
      </c>
    </row>
    <row r="1470" spans="1:4" ht="54">
      <c r="A1470" s="342" t="s">
        <v>1605</v>
      </c>
      <c r="B1470" s="349" t="s">
        <v>1606</v>
      </c>
      <c r="C1470" s="392" t="s">
        <v>81</v>
      </c>
      <c r="D1470" s="393">
        <v>1796.07</v>
      </c>
    </row>
    <row r="1471" spans="1:4" ht="54">
      <c r="A1471" s="342" t="s">
        <v>1607</v>
      </c>
      <c r="B1471" s="349" t="s">
        <v>1608</v>
      </c>
      <c r="C1471" s="392" t="s">
        <v>81</v>
      </c>
      <c r="D1471" s="393">
        <v>1848.62</v>
      </c>
    </row>
    <row r="1472" spans="1:4" ht="54">
      <c r="A1472" s="342" t="s">
        <v>1609</v>
      </c>
      <c r="B1472" s="349" t="s">
        <v>1610</v>
      </c>
      <c r="C1472" s="392" t="s">
        <v>81</v>
      </c>
      <c r="D1472" s="393">
        <v>2123.06</v>
      </c>
    </row>
    <row r="1473" spans="1:4" ht="54">
      <c r="A1473" s="342" t="s">
        <v>1611</v>
      </c>
      <c r="B1473" s="349" t="s">
        <v>1612</v>
      </c>
      <c r="C1473" s="392" t="s">
        <v>81</v>
      </c>
      <c r="D1473" s="393">
        <v>2295.81</v>
      </c>
    </row>
    <row r="1474" spans="1:4" ht="54">
      <c r="A1474" s="342" t="s">
        <v>1613</v>
      </c>
      <c r="B1474" s="349" t="s">
        <v>1614</v>
      </c>
      <c r="C1474" s="392" t="s">
        <v>81</v>
      </c>
      <c r="D1474" s="393">
        <v>2620.64</v>
      </c>
    </row>
    <row r="1475" spans="1:4" ht="67.5">
      <c r="A1475" s="342" t="s">
        <v>1615</v>
      </c>
      <c r="B1475" s="349" t="s">
        <v>1616</v>
      </c>
      <c r="C1475" s="392" t="s">
        <v>81</v>
      </c>
      <c r="D1475" s="393">
        <v>3041.63</v>
      </c>
    </row>
    <row r="1476" spans="1:4" ht="54">
      <c r="A1476" s="342" t="s">
        <v>1617</v>
      </c>
      <c r="B1476" s="349" t="s">
        <v>1618</v>
      </c>
      <c r="C1476" s="392" t="s">
        <v>81</v>
      </c>
      <c r="D1476" s="393">
        <v>3391.86</v>
      </c>
    </row>
    <row r="1477" spans="1:4" ht="54">
      <c r="A1477" s="342" t="s">
        <v>1619</v>
      </c>
      <c r="B1477" s="349" t="s">
        <v>1620</v>
      </c>
      <c r="C1477" s="392" t="s">
        <v>81</v>
      </c>
      <c r="D1477" s="393">
        <v>3693.55</v>
      </c>
    </row>
    <row r="1478" spans="1:4" ht="67.5">
      <c r="A1478" s="342" t="s">
        <v>1621</v>
      </c>
      <c r="B1478" s="349" t="s">
        <v>1622</v>
      </c>
      <c r="C1478" s="392" t="s">
        <v>81</v>
      </c>
      <c r="D1478" s="393">
        <v>3955.71</v>
      </c>
    </row>
    <row r="1479" spans="1:4" ht="27">
      <c r="A1479" s="342" t="s">
        <v>1623</v>
      </c>
      <c r="B1479" s="349" t="s">
        <v>1624</v>
      </c>
      <c r="C1479" s="392" t="s">
        <v>81</v>
      </c>
      <c r="D1479" s="392">
        <v>105.66</v>
      </c>
    </row>
    <row r="1480" spans="1:4" ht="40.5">
      <c r="A1480" s="342" t="s">
        <v>1625</v>
      </c>
      <c r="B1480" s="349" t="s">
        <v>1626</v>
      </c>
      <c r="C1480" s="392" t="s">
        <v>81</v>
      </c>
      <c r="D1480" s="393">
        <v>1273.78</v>
      </c>
    </row>
    <row r="1481" spans="1:4" ht="27">
      <c r="A1481" s="342" t="s">
        <v>1627</v>
      </c>
      <c r="B1481" s="349" t="s">
        <v>1628</v>
      </c>
      <c r="C1481" s="392" t="s">
        <v>81</v>
      </c>
      <c r="D1481" s="392">
        <v>707.22</v>
      </c>
    </row>
    <row r="1482" spans="1:4" ht="54">
      <c r="A1482" s="342" t="s">
        <v>1629</v>
      </c>
      <c r="B1482" s="349" t="s">
        <v>1630</v>
      </c>
      <c r="C1482" s="392" t="s">
        <v>81</v>
      </c>
      <c r="D1482" s="393">
        <v>3187.13</v>
      </c>
    </row>
    <row r="1483" spans="1:4" ht="54">
      <c r="A1483" s="342" t="s">
        <v>1631</v>
      </c>
      <c r="B1483" s="349" t="s">
        <v>1632</v>
      </c>
      <c r="C1483" s="392" t="s">
        <v>81</v>
      </c>
      <c r="D1483" s="393">
        <v>5007.8500000000004</v>
      </c>
    </row>
    <row r="1484" spans="1:4" ht="54">
      <c r="A1484" s="342" t="s">
        <v>1633</v>
      </c>
      <c r="B1484" s="349" t="s">
        <v>1634</v>
      </c>
      <c r="C1484" s="392" t="s">
        <v>81</v>
      </c>
      <c r="D1484" s="393">
        <v>7381.16</v>
      </c>
    </row>
    <row r="1485" spans="1:4" ht="67.5">
      <c r="A1485" s="342" t="s">
        <v>1635</v>
      </c>
      <c r="B1485" s="349" t="s">
        <v>1636</v>
      </c>
      <c r="C1485" s="392" t="s">
        <v>81</v>
      </c>
      <c r="D1485" s="393">
        <v>1290.93</v>
      </c>
    </row>
    <row r="1486" spans="1:4" ht="54">
      <c r="A1486" s="342">
        <v>83621</v>
      </c>
      <c r="B1486" s="349" t="s">
        <v>1637</v>
      </c>
      <c r="C1486" s="392" t="s">
        <v>81</v>
      </c>
      <c r="D1486" s="392">
        <v>84.44</v>
      </c>
    </row>
    <row r="1487" spans="1:4" ht="67.5">
      <c r="A1487" s="342">
        <v>83659</v>
      </c>
      <c r="B1487" s="349" t="s">
        <v>1638</v>
      </c>
      <c r="C1487" s="392" t="s">
        <v>81</v>
      </c>
      <c r="D1487" s="392">
        <v>680.56</v>
      </c>
    </row>
    <row r="1488" spans="1:4" ht="40.5">
      <c r="A1488" s="342">
        <v>83708</v>
      </c>
      <c r="B1488" s="349" t="s">
        <v>1639</v>
      </c>
      <c r="C1488" s="392" t="s">
        <v>81</v>
      </c>
      <c r="D1488" s="393">
        <v>1119.83</v>
      </c>
    </row>
    <row r="1489" spans="1:4" ht="40.5">
      <c r="A1489" s="342">
        <v>83709</v>
      </c>
      <c r="B1489" s="349" t="s">
        <v>1640</v>
      </c>
      <c r="C1489" s="392" t="s">
        <v>81</v>
      </c>
      <c r="D1489" s="393">
        <v>1398.29</v>
      </c>
    </row>
    <row r="1490" spans="1:4" ht="40.5">
      <c r="A1490" s="342">
        <v>83710</v>
      </c>
      <c r="B1490" s="349" t="s">
        <v>1641</v>
      </c>
      <c r="C1490" s="392" t="s">
        <v>81</v>
      </c>
      <c r="D1490" s="393">
        <v>2916.63</v>
      </c>
    </row>
    <row r="1491" spans="1:4" ht="40.5">
      <c r="A1491" s="342">
        <v>83711</v>
      </c>
      <c r="B1491" s="349" t="s">
        <v>1642</v>
      </c>
      <c r="C1491" s="392" t="s">
        <v>81</v>
      </c>
      <c r="D1491" s="393">
        <v>3378.36</v>
      </c>
    </row>
    <row r="1492" spans="1:4" ht="40.5">
      <c r="A1492" s="342">
        <v>83712</v>
      </c>
      <c r="B1492" s="349" t="s">
        <v>1643</v>
      </c>
      <c r="C1492" s="392" t="s">
        <v>81</v>
      </c>
      <c r="D1492" s="393">
        <v>4428.95</v>
      </c>
    </row>
    <row r="1493" spans="1:4" ht="40.5">
      <c r="A1493" s="342">
        <v>83713</v>
      </c>
      <c r="B1493" s="349" t="s">
        <v>1644</v>
      </c>
      <c r="C1493" s="392" t="s">
        <v>81</v>
      </c>
      <c r="D1493" s="393">
        <v>5425.7</v>
      </c>
    </row>
    <row r="1494" spans="1:4" ht="27">
      <c r="A1494" s="342">
        <v>83714</v>
      </c>
      <c r="B1494" s="349" t="s">
        <v>1645</v>
      </c>
      <c r="C1494" s="392" t="s">
        <v>1</v>
      </c>
      <c r="D1494" s="392">
        <v>585.91999999999996</v>
      </c>
    </row>
    <row r="1495" spans="1:4" ht="27">
      <c r="A1495" s="342">
        <v>83715</v>
      </c>
      <c r="B1495" s="349" t="s">
        <v>1646</v>
      </c>
      <c r="C1495" s="392" t="s">
        <v>1</v>
      </c>
      <c r="D1495" s="392">
        <v>579.95000000000005</v>
      </c>
    </row>
    <row r="1496" spans="1:4" ht="54">
      <c r="A1496" s="342">
        <v>83716</v>
      </c>
      <c r="B1496" s="349" t="s">
        <v>1647</v>
      </c>
      <c r="C1496" s="392" t="s">
        <v>81</v>
      </c>
      <c r="D1496" s="392">
        <v>313.74</v>
      </c>
    </row>
    <row r="1497" spans="1:4" ht="40.5">
      <c r="A1497" s="342">
        <v>94263</v>
      </c>
      <c r="B1497" s="349" t="s">
        <v>1648</v>
      </c>
      <c r="C1497" s="392" t="s">
        <v>1</v>
      </c>
      <c r="D1497" s="392">
        <v>22.09</v>
      </c>
    </row>
    <row r="1498" spans="1:4" ht="40.5">
      <c r="A1498" s="342">
        <v>94264</v>
      </c>
      <c r="B1498" s="349" t="s">
        <v>1649</v>
      </c>
      <c r="C1498" s="392" t="s">
        <v>1</v>
      </c>
      <c r="D1498" s="392">
        <v>24.82</v>
      </c>
    </row>
    <row r="1499" spans="1:4" ht="40.5">
      <c r="A1499" s="342">
        <v>94265</v>
      </c>
      <c r="B1499" s="349" t="s">
        <v>1650</v>
      </c>
      <c r="C1499" s="392" t="s">
        <v>1</v>
      </c>
      <c r="D1499" s="392">
        <v>28.7</v>
      </c>
    </row>
    <row r="1500" spans="1:4" ht="40.5">
      <c r="A1500" s="342">
        <v>94266</v>
      </c>
      <c r="B1500" s="349" t="s">
        <v>1651</v>
      </c>
      <c r="C1500" s="392" t="s">
        <v>1</v>
      </c>
      <c r="D1500" s="392">
        <v>31.79</v>
      </c>
    </row>
    <row r="1501" spans="1:4" ht="67.5">
      <c r="A1501" s="342">
        <v>94267</v>
      </c>
      <c r="B1501" s="349" t="s">
        <v>1652</v>
      </c>
      <c r="C1501" s="392" t="s">
        <v>1</v>
      </c>
      <c r="D1501" s="392">
        <v>33.909999999999997</v>
      </c>
    </row>
    <row r="1502" spans="1:4" ht="67.5">
      <c r="A1502" s="342">
        <v>94268</v>
      </c>
      <c r="B1502" s="349" t="s">
        <v>1653</v>
      </c>
      <c r="C1502" s="392" t="s">
        <v>1</v>
      </c>
      <c r="D1502" s="392">
        <v>37.36</v>
      </c>
    </row>
    <row r="1503" spans="1:4" ht="67.5">
      <c r="A1503" s="342">
        <v>94269</v>
      </c>
      <c r="B1503" s="349" t="s">
        <v>1654</v>
      </c>
      <c r="C1503" s="392" t="s">
        <v>1</v>
      </c>
      <c r="D1503" s="392">
        <v>48.18</v>
      </c>
    </row>
    <row r="1504" spans="1:4" ht="67.5">
      <c r="A1504" s="342">
        <v>94270</v>
      </c>
      <c r="B1504" s="349" t="s">
        <v>1655</v>
      </c>
      <c r="C1504" s="392" t="s">
        <v>1</v>
      </c>
      <c r="D1504" s="392">
        <v>52.97</v>
      </c>
    </row>
    <row r="1505" spans="1:4" ht="67.5">
      <c r="A1505" s="342">
        <v>94271</v>
      </c>
      <c r="B1505" s="349" t="s">
        <v>1656</v>
      </c>
      <c r="C1505" s="392" t="s">
        <v>1</v>
      </c>
      <c r="D1505" s="392">
        <v>58.88</v>
      </c>
    </row>
    <row r="1506" spans="1:4" ht="67.5">
      <c r="A1506" s="342">
        <v>94272</v>
      </c>
      <c r="B1506" s="349" t="s">
        <v>1657</v>
      </c>
      <c r="C1506" s="392" t="s">
        <v>1</v>
      </c>
      <c r="D1506" s="392">
        <v>65.239999999999995</v>
      </c>
    </row>
    <row r="1507" spans="1:4" ht="81">
      <c r="A1507" s="342">
        <v>94273</v>
      </c>
      <c r="B1507" s="349" t="s">
        <v>1658</v>
      </c>
      <c r="C1507" s="392" t="s">
        <v>1</v>
      </c>
      <c r="D1507" s="392">
        <v>34.28</v>
      </c>
    </row>
    <row r="1508" spans="1:4" ht="81">
      <c r="A1508" s="342">
        <v>94274</v>
      </c>
      <c r="B1508" s="349" t="s">
        <v>1659</v>
      </c>
      <c r="C1508" s="392" t="s">
        <v>1</v>
      </c>
      <c r="D1508" s="392">
        <v>37.090000000000003</v>
      </c>
    </row>
    <row r="1509" spans="1:4" ht="94.5">
      <c r="A1509" s="342">
        <v>94275</v>
      </c>
      <c r="B1509" s="349" t="s">
        <v>1660</v>
      </c>
      <c r="C1509" s="392" t="s">
        <v>1</v>
      </c>
      <c r="D1509" s="392">
        <v>32.81</v>
      </c>
    </row>
    <row r="1510" spans="1:4" ht="94.5">
      <c r="A1510" s="342">
        <v>94276</v>
      </c>
      <c r="B1510" s="349" t="s">
        <v>1661</v>
      </c>
      <c r="C1510" s="392" t="s">
        <v>1</v>
      </c>
      <c r="D1510" s="392">
        <v>35.619999999999997</v>
      </c>
    </row>
    <row r="1511" spans="1:4" ht="54">
      <c r="A1511" s="342">
        <v>94281</v>
      </c>
      <c r="B1511" s="349" t="s">
        <v>1662</v>
      </c>
      <c r="C1511" s="392" t="s">
        <v>1</v>
      </c>
      <c r="D1511" s="392">
        <v>33.19</v>
      </c>
    </row>
    <row r="1512" spans="1:4" ht="54">
      <c r="A1512" s="342">
        <v>94282</v>
      </c>
      <c r="B1512" s="349" t="s">
        <v>1663</v>
      </c>
      <c r="C1512" s="392" t="s">
        <v>1</v>
      </c>
      <c r="D1512" s="392">
        <v>41.74</v>
      </c>
    </row>
    <row r="1513" spans="1:4" ht="54">
      <c r="A1513" s="342">
        <v>94283</v>
      </c>
      <c r="B1513" s="349" t="s">
        <v>1664</v>
      </c>
      <c r="C1513" s="392" t="s">
        <v>1</v>
      </c>
      <c r="D1513" s="392">
        <v>42.82</v>
      </c>
    </row>
    <row r="1514" spans="1:4" ht="54">
      <c r="A1514" s="342">
        <v>94284</v>
      </c>
      <c r="B1514" s="349" t="s">
        <v>1665</v>
      </c>
      <c r="C1514" s="392" t="s">
        <v>1</v>
      </c>
      <c r="D1514" s="392">
        <v>51.39</v>
      </c>
    </row>
    <row r="1515" spans="1:4" ht="54">
      <c r="A1515" s="342">
        <v>94285</v>
      </c>
      <c r="B1515" s="349" t="s">
        <v>1666</v>
      </c>
      <c r="C1515" s="392" t="s">
        <v>1</v>
      </c>
      <c r="D1515" s="392">
        <v>52.07</v>
      </c>
    </row>
    <row r="1516" spans="1:4" ht="54">
      <c r="A1516" s="342">
        <v>94286</v>
      </c>
      <c r="B1516" s="349" t="s">
        <v>1667</v>
      </c>
      <c r="C1516" s="392" t="s">
        <v>1</v>
      </c>
      <c r="D1516" s="392">
        <v>60.63</v>
      </c>
    </row>
    <row r="1517" spans="1:4" ht="54">
      <c r="A1517" s="342">
        <v>94287</v>
      </c>
      <c r="B1517" s="349" t="s">
        <v>1668</v>
      </c>
      <c r="C1517" s="392" t="s">
        <v>1</v>
      </c>
      <c r="D1517" s="392">
        <v>26.13</v>
      </c>
    </row>
    <row r="1518" spans="1:4" ht="54">
      <c r="A1518" s="342">
        <v>94288</v>
      </c>
      <c r="B1518" s="349" t="s">
        <v>1669</v>
      </c>
      <c r="C1518" s="392" t="s">
        <v>1</v>
      </c>
      <c r="D1518" s="392">
        <v>33.619999999999997</v>
      </c>
    </row>
    <row r="1519" spans="1:4" ht="54">
      <c r="A1519" s="342">
        <v>94289</v>
      </c>
      <c r="B1519" s="349" t="s">
        <v>1670</v>
      </c>
      <c r="C1519" s="392" t="s">
        <v>1</v>
      </c>
      <c r="D1519" s="392">
        <v>33.07</v>
      </c>
    </row>
    <row r="1520" spans="1:4" ht="54">
      <c r="A1520" s="342">
        <v>94290</v>
      </c>
      <c r="B1520" s="349" t="s">
        <v>1671</v>
      </c>
      <c r="C1520" s="392" t="s">
        <v>1</v>
      </c>
      <c r="D1520" s="392">
        <v>40.56</v>
      </c>
    </row>
    <row r="1521" spans="1:4" ht="54">
      <c r="A1521" s="342">
        <v>94291</v>
      </c>
      <c r="B1521" s="349" t="s">
        <v>1672</v>
      </c>
      <c r="C1521" s="392" t="s">
        <v>1</v>
      </c>
      <c r="D1521" s="392">
        <v>39.619999999999997</v>
      </c>
    </row>
    <row r="1522" spans="1:4" ht="54">
      <c r="A1522" s="342">
        <v>94292</v>
      </c>
      <c r="B1522" s="349" t="s">
        <v>1673</v>
      </c>
      <c r="C1522" s="392" t="s">
        <v>1</v>
      </c>
      <c r="D1522" s="392">
        <v>47.11</v>
      </c>
    </row>
    <row r="1523" spans="1:4" ht="54">
      <c r="A1523" s="342">
        <v>94293</v>
      </c>
      <c r="B1523" s="349" t="s">
        <v>1674</v>
      </c>
      <c r="C1523" s="392" t="s">
        <v>1</v>
      </c>
      <c r="D1523" s="392">
        <v>101.29</v>
      </c>
    </row>
    <row r="1524" spans="1:4" ht="40.5">
      <c r="A1524" s="342">
        <v>94294</v>
      </c>
      <c r="B1524" s="349" t="s">
        <v>1675</v>
      </c>
      <c r="C1524" s="392" t="s">
        <v>1</v>
      </c>
      <c r="D1524" s="392">
        <v>5.77</v>
      </c>
    </row>
    <row r="1525" spans="1:4" ht="67.5">
      <c r="A1525" s="342">
        <v>94037</v>
      </c>
      <c r="B1525" s="349" t="s">
        <v>1676</v>
      </c>
      <c r="C1525" s="392" t="s">
        <v>308</v>
      </c>
      <c r="D1525" s="392">
        <v>13.4</v>
      </c>
    </row>
    <row r="1526" spans="1:4" ht="67.5">
      <c r="A1526" s="342">
        <v>94038</v>
      </c>
      <c r="B1526" s="349" t="s">
        <v>1677</v>
      </c>
      <c r="C1526" s="392" t="s">
        <v>308</v>
      </c>
      <c r="D1526" s="392">
        <v>18.97</v>
      </c>
    </row>
    <row r="1527" spans="1:4" ht="67.5">
      <c r="A1527" s="342">
        <v>94039</v>
      </c>
      <c r="B1527" s="349" t="s">
        <v>1678</v>
      </c>
      <c r="C1527" s="392" t="s">
        <v>308</v>
      </c>
      <c r="D1527" s="392">
        <v>10.46</v>
      </c>
    </row>
    <row r="1528" spans="1:4" ht="67.5">
      <c r="A1528" s="342">
        <v>94040</v>
      </c>
      <c r="B1528" s="349" t="s">
        <v>1679</v>
      </c>
      <c r="C1528" s="392" t="s">
        <v>308</v>
      </c>
      <c r="D1528" s="392">
        <v>16.059999999999999</v>
      </c>
    </row>
    <row r="1529" spans="1:4" ht="67.5">
      <c r="A1529" s="342">
        <v>94041</v>
      </c>
      <c r="B1529" s="349" t="s">
        <v>1680</v>
      </c>
      <c r="C1529" s="392" t="s">
        <v>308</v>
      </c>
      <c r="D1529" s="392">
        <v>7.84</v>
      </c>
    </row>
    <row r="1530" spans="1:4" ht="67.5">
      <c r="A1530" s="342">
        <v>94042</v>
      </c>
      <c r="B1530" s="349" t="s">
        <v>1681</v>
      </c>
      <c r="C1530" s="392" t="s">
        <v>308</v>
      </c>
      <c r="D1530" s="392">
        <v>13.59</v>
      </c>
    </row>
    <row r="1531" spans="1:4" ht="67.5">
      <c r="A1531" s="342">
        <v>94043</v>
      </c>
      <c r="B1531" s="349" t="s">
        <v>1682</v>
      </c>
      <c r="C1531" s="392" t="s">
        <v>308</v>
      </c>
      <c r="D1531" s="392">
        <v>12.54</v>
      </c>
    </row>
    <row r="1532" spans="1:4" ht="67.5">
      <c r="A1532" s="342">
        <v>94044</v>
      </c>
      <c r="B1532" s="349" t="s">
        <v>1683</v>
      </c>
      <c r="C1532" s="392" t="s">
        <v>308</v>
      </c>
      <c r="D1532" s="392">
        <v>18.14</v>
      </c>
    </row>
    <row r="1533" spans="1:4" ht="67.5">
      <c r="A1533" s="342">
        <v>94045</v>
      </c>
      <c r="B1533" s="349" t="s">
        <v>1684</v>
      </c>
      <c r="C1533" s="392" t="s">
        <v>308</v>
      </c>
      <c r="D1533" s="392">
        <v>9.6300000000000008</v>
      </c>
    </row>
    <row r="1534" spans="1:4" ht="81">
      <c r="A1534" s="342">
        <v>94046</v>
      </c>
      <c r="B1534" s="349" t="s">
        <v>1685</v>
      </c>
      <c r="C1534" s="392" t="s">
        <v>308</v>
      </c>
      <c r="D1534" s="392">
        <v>15.2</v>
      </c>
    </row>
    <row r="1535" spans="1:4" ht="67.5">
      <c r="A1535" s="342">
        <v>94047</v>
      </c>
      <c r="B1535" s="349" t="s">
        <v>1686</v>
      </c>
      <c r="C1535" s="392" t="s">
        <v>308</v>
      </c>
      <c r="D1535" s="392">
        <v>7.01</v>
      </c>
    </row>
    <row r="1536" spans="1:4" ht="81">
      <c r="A1536" s="342">
        <v>94048</v>
      </c>
      <c r="B1536" s="349" t="s">
        <v>1687</v>
      </c>
      <c r="C1536" s="392" t="s">
        <v>308</v>
      </c>
      <c r="D1536" s="392">
        <v>12.73</v>
      </c>
    </row>
    <row r="1537" spans="1:4" ht="54">
      <c r="A1537" s="342">
        <v>94049</v>
      </c>
      <c r="B1537" s="349" t="s">
        <v>1688</v>
      </c>
      <c r="C1537" s="392" t="s">
        <v>308</v>
      </c>
      <c r="D1537" s="392">
        <v>20.65</v>
      </c>
    </row>
    <row r="1538" spans="1:4" ht="67.5">
      <c r="A1538" s="342">
        <v>94050</v>
      </c>
      <c r="B1538" s="349" t="s">
        <v>1689</v>
      </c>
      <c r="C1538" s="392" t="s">
        <v>308</v>
      </c>
      <c r="D1538" s="392">
        <v>27.87</v>
      </c>
    </row>
    <row r="1539" spans="1:4" ht="54">
      <c r="A1539" s="342">
        <v>94051</v>
      </c>
      <c r="B1539" s="349" t="s">
        <v>1690</v>
      </c>
      <c r="C1539" s="392" t="s">
        <v>308</v>
      </c>
      <c r="D1539" s="392">
        <v>16.690000000000001</v>
      </c>
    </row>
    <row r="1540" spans="1:4" ht="67.5">
      <c r="A1540" s="342">
        <v>94052</v>
      </c>
      <c r="B1540" s="349" t="s">
        <v>1691</v>
      </c>
      <c r="C1540" s="392" t="s">
        <v>308</v>
      </c>
      <c r="D1540" s="392">
        <v>23.8</v>
      </c>
    </row>
    <row r="1541" spans="1:4" ht="54">
      <c r="A1541" s="342">
        <v>94053</v>
      </c>
      <c r="B1541" s="349" t="s">
        <v>1692</v>
      </c>
      <c r="C1541" s="392" t="s">
        <v>308</v>
      </c>
      <c r="D1541" s="392">
        <v>13.79</v>
      </c>
    </row>
    <row r="1542" spans="1:4" ht="67.5">
      <c r="A1542" s="342">
        <v>94054</v>
      </c>
      <c r="B1542" s="349" t="s">
        <v>1693</v>
      </c>
      <c r="C1542" s="392" t="s">
        <v>308</v>
      </c>
      <c r="D1542" s="392">
        <v>21.05</v>
      </c>
    </row>
    <row r="1543" spans="1:4" ht="54">
      <c r="A1543" s="342">
        <v>94055</v>
      </c>
      <c r="B1543" s="349" t="s">
        <v>1694</v>
      </c>
      <c r="C1543" s="392" t="s">
        <v>308</v>
      </c>
      <c r="D1543" s="392">
        <v>19.54</v>
      </c>
    </row>
    <row r="1544" spans="1:4" ht="67.5">
      <c r="A1544" s="342">
        <v>94056</v>
      </c>
      <c r="B1544" s="349" t="s">
        <v>1695</v>
      </c>
      <c r="C1544" s="392" t="s">
        <v>308</v>
      </c>
      <c r="D1544" s="392">
        <v>26.78</v>
      </c>
    </row>
    <row r="1545" spans="1:4" ht="67.5">
      <c r="A1545" s="342">
        <v>94057</v>
      </c>
      <c r="B1545" s="349" t="s">
        <v>1696</v>
      </c>
      <c r="C1545" s="392" t="s">
        <v>308</v>
      </c>
      <c r="D1545" s="392">
        <v>15.59</v>
      </c>
    </row>
    <row r="1546" spans="1:4" ht="67.5">
      <c r="A1546" s="342">
        <v>94058</v>
      </c>
      <c r="B1546" s="349" t="s">
        <v>1697</v>
      </c>
      <c r="C1546" s="392" t="s">
        <v>308</v>
      </c>
      <c r="D1546" s="392">
        <v>22.68</v>
      </c>
    </row>
    <row r="1547" spans="1:4" ht="67.5">
      <c r="A1547" s="342">
        <v>94059</v>
      </c>
      <c r="B1547" s="349" t="s">
        <v>1698</v>
      </c>
      <c r="C1547" s="392" t="s">
        <v>308</v>
      </c>
      <c r="D1547" s="392">
        <v>12.69</v>
      </c>
    </row>
    <row r="1548" spans="1:4" ht="67.5">
      <c r="A1548" s="342">
        <v>94060</v>
      </c>
      <c r="B1548" s="349" t="s">
        <v>1699</v>
      </c>
      <c r="C1548" s="392" t="s">
        <v>308</v>
      </c>
      <c r="D1548" s="392">
        <v>19.93</v>
      </c>
    </row>
    <row r="1549" spans="1:4" ht="27">
      <c r="A1549" s="342" t="s">
        <v>1700</v>
      </c>
      <c r="B1549" s="349" t="s">
        <v>1701</v>
      </c>
      <c r="C1549" s="392" t="s">
        <v>308</v>
      </c>
      <c r="D1549" s="392">
        <v>53.8</v>
      </c>
    </row>
    <row r="1550" spans="1:4" ht="27">
      <c r="A1550" s="342" t="s">
        <v>1702</v>
      </c>
      <c r="B1550" s="349" t="s">
        <v>1703</v>
      </c>
      <c r="C1550" s="392" t="s">
        <v>308</v>
      </c>
      <c r="D1550" s="392">
        <v>36.58</v>
      </c>
    </row>
    <row r="1551" spans="1:4" ht="27">
      <c r="A1551" s="342">
        <v>83770</v>
      </c>
      <c r="B1551" s="349" t="s">
        <v>1704</v>
      </c>
      <c r="C1551" s="392" t="s">
        <v>308</v>
      </c>
      <c r="D1551" s="392">
        <v>113.53</v>
      </c>
    </row>
    <row r="1552" spans="1:4" ht="54">
      <c r="A1552" s="342">
        <v>73301</v>
      </c>
      <c r="B1552" s="349" t="s">
        <v>1705</v>
      </c>
      <c r="C1552" s="392" t="s">
        <v>1353</v>
      </c>
      <c r="D1552" s="392">
        <v>8.4</v>
      </c>
    </row>
    <row r="1553" spans="1:4" ht="54">
      <c r="A1553" s="342">
        <v>83515</v>
      </c>
      <c r="B1553" s="349" t="s">
        <v>1706</v>
      </c>
      <c r="C1553" s="392" t="s">
        <v>1353</v>
      </c>
      <c r="D1553" s="392">
        <v>10.31</v>
      </c>
    </row>
    <row r="1554" spans="1:4" ht="54">
      <c r="A1554" s="342">
        <v>83516</v>
      </c>
      <c r="B1554" s="349" t="s">
        <v>1707</v>
      </c>
      <c r="C1554" s="392" t="s">
        <v>1353</v>
      </c>
      <c r="D1554" s="392">
        <v>11.89</v>
      </c>
    </row>
    <row r="1555" spans="1:4" ht="40.5">
      <c r="A1555" s="342">
        <v>72144</v>
      </c>
      <c r="B1555" s="349" t="s">
        <v>1708</v>
      </c>
      <c r="C1555" s="392" t="s">
        <v>81</v>
      </c>
      <c r="D1555" s="392">
        <v>71.959999999999994</v>
      </c>
    </row>
    <row r="1556" spans="1:4" ht="54">
      <c r="A1556" s="342" t="s">
        <v>1709</v>
      </c>
      <c r="B1556" s="349" t="s">
        <v>1710</v>
      </c>
      <c r="C1556" s="392" t="s">
        <v>81</v>
      </c>
      <c r="D1556" s="392">
        <v>661.35</v>
      </c>
    </row>
    <row r="1557" spans="1:4" ht="54">
      <c r="A1557" s="342" t="s">
        <v>1711</v>
      </c>
      <c r="B1557" s="349" t="s">
        <v>1712</v>
      </c>
      <c r="C1557" s="392" t="s">
        <v>81</v>
      </c>
      <c r="D1557" s="392">
        <v>769.65</v>
      </c>
    </row>
    <row r="1558" spans="1:4" ht="54">
      <c r="A1558" s="342">
        <v>84874</v>
      </c>
      <c r="B1558" s="349" t="s">
        <v>1713</v>
      </c>
      <c r="C1558" s="392" t="s">
        <v>81</v>
      </c>
      <c r="D1558" s="392">
        <v>150.62</v>
      </c>
    </row>
    <row r="1559" spans="1:4" ht="27">
      <c r="A1559" s="342">
        <v>84876</v>
      </c>
      <c r="B1559" s="349" t="s">
        <v>1714</v>
      </c>
      <c r="C1559" s="392" t="s">
        <v>308</v>
      </c>
      <c r="D1559" s="392">
        <v>534</v>
      </c>
    </row>
    <row r="1560" spans="1:4" ht="40.5">
      <c r="A1560" s="342">
        <v>90800</v>
      </c>
      <c r="B1560" s="349" t="s">
        <v>1715</v>
      </c>
      <c r="C1560" s="392" t="s">
        <v>81</v>
      </c>
      <c r="D1560" s="392">
        <v>152.4</v>
      </c>
    </row>
    <row r="1561" spans="1:4" ht="40.5">
      <c r="A1561" s="342">
        <v>90801</v>
      </c>
      <c r="B1561" s="349" t="s">
        <v>1716</v>
      </c>
      <c r="C1561" s="392" t="s">
        <v>81</v>
      </c>
      <c r="D1561" s="392">
        <v>158.88999999999999</v>
      </c>
    </row>
    <row r="1562" spans="1:4" ht="40.5">
      <c r="A1562" s="342">
        <v>90802</v>
      </c>
      <c r="B1562" s="349" t="s">
        <v>1717</v>
      </c>
      <c r="C1562" s="392" t="s">
        <v>81</v>
      </c>
      <c r="D1562" s="392">
        <v>165.4</v>
      </c>
    </row>
    <row r="1563" spans="1:4" ht="40.5">
      <c r="A1563" s="342">
        <v>90803</v>
      </c>
      <c r="B1563" s="349" t="s">
        <v>1718</v>
      </c>
      <c r="C1563" s="392" t="s">
        <v>81</v>
      </c>
      <c r="D1563" s="392">
        <v>171.89</v>
      </c>
    </row>
    <row r="1564" spans="1:4" ht="54">
      <c r="A1564" s="342">
        <v>90804</v>
      </c>
      <c r="B1564" s="349" t="s">
        <v>1719</v>
      </c>
      <c r="C1564" s="392" t="s">
        <v>81</v>
      </c>
      <c r="D1564" s="392">
        <v>207.65</v>
      </c>
    </row>
    <row r="1565" spans="1:4" ht="40.5">
      <c r="A1565" s="342">
        <v>90805</v>
      </c>
      <c r="B1565" s="349" t="s">
        <v>1720</v>
      </c>
      <c r="C1565" s="392" t="s">
        <v>81</v>
      </c>
      <c r="D1565" s="392">
        <v>55.25</v>
      </c>
    </row>
    <row r="1566" spans="1:4" ht="54">
      <c r="A1566" s="342">
        <v>90806</v>
      </c>
      <c r="B1566" s="349" t="s">
        <v>1721</v>
      </c>
      <c r="C1566" s="392" t="s">
        <v>81</v>
      </c>
      <c r="D1566" s="392">
        <v>218.72</v>
      </c>
    </row>
    <row r="1567" spans="1:4" ht="40.5">
      <c r="A1567" s="342">
        <v>90807</v>
      </c>
      <c r="B1567" s="349" t="s">
        <v>1722</v>
      </c>
      <c r="C1567" s="392" t="s">
        <v>81</v>
      </c>
      <c r="D1567" s="392">
        <v>59.83</v>
      </c>
    </row>
    <row r="1568" spans="1:4" ht="54">
      <c r="A1568" s="342">
        <v>90816</v>
      </c>
      <c r="B1568" s="349" t="s">
        <v>1723</v>
      </c>
      <c r="C1568" s="392" t="s">
        <v>81</v>
      </c>
      <c r="D1568" s="392">
        <v>229.81</v>
      </c>
    </row>
    <row r="1569" spans="1:4" ht="40.5">
      <c r="A1569" s="342">
        <v>90817</v>
      </c>
      <c r="B1569" s="349" t="s">
        <v>1724</v>
      </c>
      <c r="C1569" s="392" t="s">
        <v>81</v>
      </c>
      <c r="D1569" s="392">
        <v>64.41</v>
      </c>
    </row>
    <row r="1570" spans="1:4" ht="54">
      <c r="A1570" s="342">
        <v>90818</v>
      </c>
      <c r="B1570" s="349" t="s">
        <v>1725</v>
      </c>
      <c r="C1570" s="392" t="s">
        <v>81</v>
      </c>
      <c r="D1570" s="392">
        <v>240.92</v>
      </c>
    </row>
    <row r="1571" spans="1:4" ht="40.5">
      <c r="A1571" s="342">
        <v>90819</v>
      </c>
      <c r="B1571" s="349" t="s">
        <v>1726</v>
      </c>
      <c r="C1571" s="392" t="s">
        <v>81</v>
      </c>
      <c r="D1571" s="392">
        <v>69.03</v>
      </c>
    </row>
    <row r="1572" spans="1:4" ht="54">
      <c r="A1572" s="342">
        <v>90820</v>
      </c>
      <c r="B1572" s="349" t="s">
        <v>1727</v>
      </c>
      <c r="C1572" s="392" t="s">
        <v>81</v>
      </c>
      <c r="D1572" s="392">
        <v>278.56</v>
      </c>
    </row>
    <row r="1573" spans="1:4" ht="54">
      <c r="A1573" s="342">
        <v>90821</v>
      </c>
      <c r="B1573" s="349" t="s">
        <v>1728</v>
      </c>
      <c r="C1573" s="392" t="s">
        <v>81</v>
      </c>
      <c r="D1573" s="392">
        <v>306.18</v>
      </c>
    </row>
    <row r="1574" spans="1:4" ht="54">
      <c r="A1574" s="342">
        <v>90822</v>
      </c>
      <c r="B1574" s="349" t="s">
        <v>1729</v>
      </c>
      <c r="C1574" s="392" t="s">
        <v>81</v>
      </c>
      <c r="D1574" s="392">
        <v>301.52999999999997</v>
      </c>
    </row>
    <row r="1575" spans="1:4" ht="54">
      <c r="A1575" s="342">
        <v>90823</v>
      </c>
      <c r="B1575" s="349" t="s">
        <v>1730</v>
      </c>
      <c r="C1575" s="392" t="s">
        <v>81</v>
      </c>
      <c r="D1575" s="392">
        <v>318.79000000000002</v>
      </c>
    </row>
    <row r="1576" spans="1:4" ht="54">
      <c r="A1576" s="342">
        <v>90826</v>
      </c>
      <c r="B1576" s="349" t="s">
        <v>1731</v>
      </c>
      <c r="C1576" s="392" t="s">
        <v>81</v>
      </c>
      <c r="D1576" s="392">
        <v>22.89</v>
      </c>
    </row>
    <row r="1577" spans="1:4" ht="54">
      <c r="A1577" s="342">
        <v>90827</v>
      </c>
      <c r="B1577" s="349" t="s">
        <v>1732</v>
      </c>
      <c r="C1577" s="392" t="s">
        <v>81</v>
      </c>
      <c r="D1577" s="392">
        <v>24.12</v>
      </c>
    </row>
    <row r="1578" spans="1:4" ht="54">
      <c r="A1578" s="342">
        <v>90828</v>
      </c>
      <c r="B1578" s="349" t="s">
        <v>1733</v>
      </c>
      <c r="C1578" s="392" t="s">
        <v>81</v>
      </c>
      <c r="D1578" s="392">
        <v>25.36</v>
      </c>
    </row>
    <row r="1579" spans="1:4" ht="54">
      <c r="A1579" s="342">
        <v>90829</v>
      </c>
      <c r="B1579" s="349" t="s">
        <v>1734</v>
      </c>
      <c r="C1579" s="392" t="s">
        <v>81</v>
      </c>
      <c r="D1579" s="392">
        <v>26.63</v>
      </c>
    </row>
    <row r="1580" spans="1:4" ht="54">
      <c r="A1580" s="342">
        <v>90830</v>
      </c>
      <c r="B1580" s="349" t="s">
        <v>1735</v>
      </c>
      <c r="C1580" s="392" t="s">
        <v>81</v>
      </c>
      <c r="D1580" s="392">
        <v>93.03</v>
      </c>
    </row>
    <row r="1581" spans="1:4" ht="54">
      <c r="A1581" s="342">
        <v>90831</v>
      </c>
      <c r="B1581" s="349" t="s">
        <v>1736</v>
      </c>
      <c r="C1581" s="392" t="s">
        <v>81</v>
      </c>
      <c r="D1581" s="392">
        <v>72.92</v>
      </c>
    </row>
    <row r="1582" spans="1:4" ht="94.5">
      <c r="A1582" s="342">
        <v>90841</v>
      </c>
      <c r="B1582" s="349" t="s">
        <v>1737</v>
      </c>
      <c r="C1582" s="392" t="s">
        <v>81</v>
      </c>
      <c r="D1582" s="392">
        <v>604.91</v>
      </c>
    </row>
    <row r="1583" spans="1:4" ht="94.5">
      <c r="A1583" s="342">
        <v>90842</v>
      </c>
      <c r="B1583" s="349" t="s">
        <v>1738</v>
      </c>
      <c r="C1583" s="392" t="s">
        <v>81</v>
      </c>
      <c r="D1583" s="392">
        <v>652.6</v>
      </c>
    </row>
    <row r="1584" spans="1:4" ht="94.5">
      <c r="A1584" s="342">
        <v>90843</v>
      </c>
      <c r="B1584" s="349" t="s">
        <v>1739</v>
      </c>
      <c r="C1584" s="392" t="s">
        <v>81</v>
      </c>
      <c r="D1584" s="392">
        <v>675.09</v>
      </c>
    </row>
    <row r="1585" spans="1:4" ht="94.5">
      <c r="A1585" s="342">
        <v>90844</v>
      </c>
      <c r="B1585" s="349" t="s">
        <v>1740</v>
      </c>
      <c r="C1585" s="392" t="s">
        <v>81</v>
      </c>
      <c r="D1585" s="392">
        <v>706</v>
      </c>
    </row>
    <row r="1586" spans="1:4" ht="81">
      <c r="A1586" s="342">
        <v>90847</v>
      </c>
      <c r="B1586" s="349" t="s">
        <v>1741</v>
      </c>
      <c r="C1586" s="392" t="s">
        <v>81</v>
      </c>
      <c r="D1586" s="392">
        <v>531.99</v>
      </c>
    </row>
    <row r="1587" spans="1:4" ht="81">
      <c r="A1587" s="342">
        <v>90848</v>
      </c>
      <c r="B1587" s="349" t="s">
        <v>1742</v>
      </c>
      <c r="C1587" s="392" t="s">
        <v>81</v>
      </c>
      <c r="D1587" s="392">
        <v>573.14</v>
      </c>
    </row>
    <row r="1588" spans="1:4" ht="81">
      <c r="A1588" s="342">
        <v>90849</v>
      </c>
      <c r="B1588" s="349" t="s">
        <v>1743</v>
      </c>
      <c r="C1588" s="392" t="s">
        <v>81</v>
      </c>
      <c r="D1588" s="392">
        <v>582.05999999999995</v>
      </c>
    </row>
    <row r="1589" spans="1:4" ht="81">
      <c r="A1589" s="342">
        <v>90850</v>
      </c>
      <c r="B1589" s="349" t="s">
        <v>1744</v>
      </c>
      <c r="C1589" s="392" t="s">
        <v>81</v>
      </c>
      <c r="D1589" s="392">
        <v>612.97</v>
      </c>
    </row>
    <row r="1590" spans="1:4" ht="54">
      <c r="A1590" s="342">
        <v>91009</v>
      </c>
      <c r="B1590" s="349" t="s">
        <v>1745</v>
      </c>
      <c r="C1590" s="392" t="s">
        <v>81</v>
      </c>
      <c r="D1590" s="392">
        <v>286.14999999999998</v>
      </c>
    </row>
    <row r="1591" spans="1:4" ht="54">
      <c r="A1591" s="342">
        <v>91010</v>
      </c>
      <c r="B1591" s="349" t="s">
        <v>1746</v>
      </c>
      <c r="C1591" s="392" t="s">
        <v>81</v>
      </c>
      <c r="D1591" s="392">
        <v>223.05</v>
      </c>
    </row>
    <row r="1592" spans="1:4" ht="54">
      <c r="A1592" s="342">
        <v>91011</v>
      </c>
      <c r="B1592" s="349" t="s">
        <v>1747</v>
      </c>
      <c r="C1592" s="392" t="s">
        <v>81</v>
      </c>
      <c r="D1592" s="392">
        <v>329.94</v>
      </c>
    </row>
    <row r="1593" spans="1:4" ht="54">
      <c r="A1593" s="342">
        <v>91012</v>
      </c>
      <c r="B1593" s="349" t="s">
        <v>1748</v>
      </c>
      <c r="C1593" s="392" t="s">
        <v>81</v>
      </c>
      <c r="D1593" s="392">
        <v>312.95</v>
      </c>
    </row>
    <row r="1594" spans="1:4" ht="81">
      <c r="A1594" s="342">
        <v>91013</v>
      </c>
      <c r="B1594" s="349" t="s">
        <v>1749</v>
      </c>
      <c r="C1594" s="392" t="s">
        <v>81</v>
      </c>
      <c r="D1594" s="392">
        <v>539.58000000000004</v>
      </c>
    </row>
    <row r="1595" spans="1:4" ht="81">
      <c r="A1595" s="342">
        <v>91014</v>
      </c>
      <c r="B1595" s="349" t="s">
        <v>1750</v>
      </c>
      <c r="C1595" s="392" t="s">
        <v>81</v>
      </c>
      <c r="D1595" s="392">
        <v>490.01</v>
      </c>
    </row>
    <row r="1596" spans="1:4" ht="81">
      <c r="A1596" s="342">
        <v>91015</v>
      </c>
      <c r="B1596" s="349" t="s">
        <v>1751</v>
      </c>
      <c r="C1596" s="392" t="s">
        <v>81</v>
      </c>
      <c r="D1596" s="392">
        <v>610.47</v>
      </c>
    </row>
    <row r="1597" spans="1:4" ht="81">
      <c r="A1597" s="342">
        <v>91016</v>
      </c>
      <c r="B1597" s="349" t="s">
        <v>1752</v>
      </c>
      <c r="C1597" s="392" t="s">
        <v>81</v>
      </c>
      <c r="D1597" s="392">
        <v>607.13</v>
      </c>
    </row>
    <row r="1598" spans="1:4" ht="40.5">
      <c r="A1598" s="342">
        <v>91286</v>
      </c>
      <c r="B1598" s="349" t="s">
        <v>1753</v>
      </c>
      <c r="C1598" s="392" t="s">
        <v>81</v>
      </c>
      <c r="D1598" s="392">
        <v>122.22</v>
      </c>
    </row>
    <row r="1599" spans="1:4" ht="40.5">
      <c r="A1599" s="342">
        <v>91287</v>
      </c>
      <c r="B1599" s="349" t="s">
        <v>1754</v>
      </c>
      <c r="C1599" s="392" t="s">
        <v>81</v>
      </c>
      <c r="D1599" s="392">
        <v>128.71</v>
      </c>
    </row>
    <row r="1600" spans="1:4" ht="40.5">
      <c r="A1600" s="342">
        <v>91288</v>
      </c>
      <c r="B1600" s="349" t="s">
        <v>1755</v>
      </c>
      <c r="C1600" s="392" t="s">
        <v>81</v>
      </c>
      <c r="D1600" s="392">
        <v>135.22</v>
      </c>
    </row>
    <row r="1601" spans="1:4" ht="40.5">
      <c r="A1601" s="342">
        <v>91290</v>
      </c>
      <c r="B1601" s="349" t="s">
        <v>1756</v>
      </c>
      <c r="C1601" s="392" t="s">
        <v>81</v>
      </c>
      <c r="D1601" s="392">
        <v>141.71</v>
      </c>
    </row>
    <row r="1602" spans="1:4" ht="54">
      <c r="A1602" s="342">
        <v>91291</v>
      </c>
      <c r="B1602" s="349" t="s">
        <v>1757</v>
      </c>
      <c r="C1602" s="392" t="s">
        <v>81</v>
      </c>
      <c r="D1602" s="392">
        <v>177.47</v>
      </c>
    </row>
    <row r="1603" spans="1:4" ht="54">
      <c r="A1603" s="342">
        <v>91292</v>
      </c>
      <c r="B1603" s="349" t="s">
        <v>1758</v>
      </c>
      <c r="C1603" s="392" t="s">
        <v>81</v>
      </c>
      <c r="D1603" s="392">
        <v>188.54</v>
      </c>
    </row>
    <row r="1604" spans="1:4" ht="54">
      <c r="A1604" s="342">
        <v>91293</v>
      </c>
      <c r="B1604" s="349" t="s">
        <v>1759</v>
      </c>
      <c r="C1604" s="392" t="s">
        <v>81</v>
      </c>
      <c r="D1604" s="392">
        <v>199.63</v>
      </c>
    </row>
    <row r="1605" spans="1:4" ht="54">
      <c r="A1605" s="342">
        <v>91294</v>
      </c>
      <c r="B1605" s="349" t="s">
        <v>1760</v>
      </c>
      <c r="C1605" s="392" t="s">
        <v>81</v>
      </c>
      <c r="D1605" s="392">
        <v>210.74</v>
      </c>
    </row>
    <row r="1606" spans="1:4" ht="54">
      <c r="A1606" s="342">
        <v>91295</v>
      </c>
      <c r="B1606" s="349" t="s">
        <v>1761</v>
      </c>
      <c r="C1606" s="392" t="s">
        <v>81</v>
      </c>
      <c r="D1606" s="392">
        <v>265.77</v>
      </c>
    </row>
    <row r="1607" spans="1:4" ht="54">
      <c r="A1607" s="342">
        <v>91296</v>
      </c>
      <c r="B1607" s="349" t="s">
        <v>1762</v>
      </c>
      <c r="C1607" s="392" t="s">
        <v>81</v>
      </c>
      <c r="D1607" s="392">
        <v>284.02</v>
      </c>
    </row>
    <row r="1608" spans="1:4" ht="54">
      <c r="A1608" s="342">
        <v>91297</v>
      </c>
      <c r="B1608" s="349" t="s">
        <v>1763</v>
      </c>
      <c r="C1608" s="392" t="s">
        <v>81</v>
      </c>
      <c r="D1608" s="392">
        <v>332.02</v>
      </c>
    </row>
    <row r="1609" spans="1:4" ht="54">
      <c r="A1609" s="342">
        <v>91298</v>
      </c>
      <c r="B1609" s="349" t="s">
        <v>1764</v>
      </c>
      <c r="C1609" s="392" t="s">
        <v>81</v>
      </c>
      <c r="D1609" s="392">
        <v>444.92</v>
      </c>
    </row>
    <row r="1610" spans="1:4" ht="54">
      <c r="A1610" s="342">
        <v>91299</v>
      </c>
      <c r="B1610" s="349" t="s">
        <v>1765</v>
      </c>
      <c r="C1610" s="392" t="s">
        <v>81</v>
      </c>
      <c r="D1610" s="392">
        <v>620.04999999999995</v>
      </c>
    </row>
    <row r="1611" spans="1:4" ht="54">
      <c r="A1611" s="342">
        <v>91300</v>
      </c>
      <c r="B1611" s="349" t="s">
        <v>1766</v>
      </c>
      <c r="C1611" s="392" t="s">
        <v>81</v>
      </c>
      <c r="D1611" s="392">
        <v>19.36</v>
      </c>
    </row>
    <row r="1612" spans="1:4" ht="54">
      <c r="A1612" s="342">
        <v>91301</v>
      </c>
      <c r="B1612" s="349" t="s">
        <v>1767</v>
      </c>
      <c r="C1612" s="392" t="s">
        <v>81</v>
      </c>
      <c r="D1612" s="392">
        <v>20.53</v>
      </c>
    </row>
    <row r="1613" spans="1:4" ht="54">
      <c r="A1613" s="342">
        <v>91302</v>
      </c>
      <c r="B1613" s="349" t="s">
        <v>1768</v>
      </c>
      <c r="C1613" s="392" t="s">
        <v>81</v>
      </c>
      <c r="D1613" s="392">
        <v>21.7</v>
      </c>
    </row>
    <row r="1614" spans="1:4" ht="54">
      <c r="A1614" s="342">
        <v>91303</v>
      </c>
      <c r="B1614" s="349" t="s">
        <v>1769</v>
      </c>
      <c r="C1614" s="392" t="s">
        <v>81</v>
      </c>
      <c r="D1614" s="392">
        <v>22.91</v>
      </c>
    </row>
    <row r="1615" spans="1:4" ht="54">
      <c r="A1615" s="342">
        <v>91304</v>
      </c>
      <c r="B1615" s="349" t="s">
        <v>1770</v>
      </c>
      <c r="C1615" s="392" t="s">
        <v>81</v>
      </c>
      <c r="D1615" s="392">
        <v>70.180000000000007</v>
      </c>
    </row>
    <row r="1616" spans="1:4" ht="54">
      <c r="A1616" s="342">
        <v>91305</v>
      </c>
      <c r="B1616" s="349" t="s">
        <v>1771</v>
      </c>
      <c r="C1616" s="392" t="s">
        <v>81</v>
      </c>
      <c r="D1616" s="392">
        <v>52.95</v>
      </c>
    </row>
    <row r="1617" spans="1:4" ht="54">
      <c r="A1617" s="342">
        <v>91306</v>
      </c>
      <c r="B1617" s="349" t="s">
        <v>1772</v>
      </c>
      <c r="C1617" s="392" t="s">
        <v>81</v>
      </c>
      <c r="D1617" s="392">
        <v>79.459999999999994</v>
      </c>
    </row>
    <row r="1618" spans="1:4" ht="54">
      <c r="A1618" s="342">
        <v>91307</v>
      </c>
      <c r="B1618" s="349" t="s">
        <v>1773</v>
      </c>
      <c r="C1618" s="392" t="s">
        <v>81</v>
      </c>
      <c r="D1618" s="392">
        <v>55.64</v>
      </c>
    </row>
    <row r="1619" spans="1:4" ht="94.5">
      <c r="A1619" s="342">
        <v>91312</v>
      </c>
      <c r="B1619" s="349" t="s">
        <v>1774</v>
      </c>
      <c r="C1619" s="392" t="s">
        <v>81</v>
      </c>
      <c r="D1619" s="392">
        <v>547.70000000000005</v>
      </c>
    </row>
    <row r="1620" spans="1:4" ht="94.5">
      <c r="A1620" s="342">
        <v>91313</v>
      </c>
      <c r="B1620" s="349" t="s">
        <v>1775</v>
      </c>
      <c r="C1620" s="392" t="s">
        <v>81</v>
      </c>
      <c r="D1620" s="392">
        <v>591.41999999999996</v>
      </c>
    </row>
    <row r="1621" spans="1:4" ht="94.5">
      <c r="A1621" s="342">
        <v>91314</v>
      </c>
      <c r="B1621" s="349" t="s">
        <v>1776</v>
      </c>
      <c r="C1621" s="392" t="s">
        <v>81</v>
      </c>
      <c r="D1621" s="392">
        <v>614.74</v>
      </c>
    </row>
    <row r="1622" spans="1:4" ht="94.5">
      <c r="A1622" s="342">
        <v>91315</v>
      </c>
      <c r="B1622" s="349" t="s">
        <v>1777</v>
      </c>
      <c r="C1622" s="392" t="s">
        <v>81</v>
      </c>
      <c r="D1622" s="392">
        <v>645.53</v>
      </c>
    </row>
    <row r="1623" spans="1:4" ht="81">
      <c r="A1623" s="342">
        <v>91318</v>
      </c>
      <c r="B1623" s="349" t="s">
        <v>1778</v>
      </c>
      <c r="C1623" s="392" t="s">
        <v>81</v>
      </c>
      <c r="D1623" s="392">
        <v>494.75</v>
      </c>
    </row>
    <row r="1624" spans="1:4" ht="81">
      <c r="A1624" s="342">
        <v>91319</v>
      </c>
      <c r="B1624" s="349" t="s">
        <v>1779</v>
      </c>
      <c r="C1624" s="392" t="s">
        <v>81</v>
      </c>
      <c r="D1624" s="392">
        <v>535.78</v>
      </c>
    </row>
    <row r="1625" spans="1:4" ht="81">
      <c r="A1625" s="342">
        <v>91320</v>
      </c>
      <c r="B1625" s="349" t="s">
        <v>1780</v>
      </c>
      <c r="C1625" s="392" t="s">
        <v>81</v>
      </c>
      <c r="D1625" s="392">
        <v>544.55999999999995</v>
      </c>
    </row>
    <row r="1626" spans="1:4" ht="81">
      <c r="A1626" s="342">
        <v>91321</v>
      </c>
      <c r="B1626" s="349" t="s">
        <v>1781</v>
      </c>
      <c r="C1626" s="392" t="s">
        <v>81</v>
      </c>
      <c r="D1626" s="392">
        <v>575.35</v>
      </c>
    </row>
    <row r="1627" spans="1:4" ht="81">
      <c r="A1627" s="342">
        <v>91324</v>
      </c>
      <c r="B1627" s="349" t="s">
        <v>1782</v>
      </c>
      <c r="C1627" s="392" t="s">
        <v>81</v>
      </c>
      <c r="D1627" s="392">
        <v>502.34</v>
      </c>
    </row>
    <row r="1628" spans="1:4" ht="81">
      <c r="A1628" s="342">
        <v>91325</v>
      </c>
      <c r="B1628" s="349" t="s">
        <v>1783</v>
      </c>
      <c r="C1628" s="392" t="s">
        <v>81</v>
      </c>
      <c r="D1628" s="392">
        <v>452.65</v>
      </c>
    </row>
    <row r="1629" spans="1:4" ht="81">
      <c r="A1629" s="342">
        <v>91326</v>
      </c>
      <c r="B1629" s="349" t="s">
        <v>1784</v>
      </c>
      <c r="C1629" s="392" t="s">
        <v>81</v>
      </c>
      <c r="D1629" s="392">
        <v>572.97</v>
      </c>
    </row>
    <row r="1630" spans="1:4" ht="81">
      <c r="A1630" s="342">
        <v>91327</v>
      </c>
      <c r="B1630" s="349" t="s">
        <v>1785</v>
      </c>
      <c r="C1630" s="392" t="s">
        <v>81</v>
      </c>
      <c r="D1630" s="392">
        <v>569.51</v>
      </c>
    </row>
    <row r="1631" spans="1:4" ht="81">
      <c r="A1631" s="342">
        <v>91328</v>
      </c>
      <c r="B1631" s="349" t="s">
        <v>1786</v>
      </c>
      <c r="C1631" s="392" t="s">
        <v>81</v>
      </c>
      <c r="D1631" s="392">
        <v>519.20000000000005</v>
      </c>
    </row>
    <row r="1632" spans="1:4" ht="81">
      <c r="A1632" s="342">
        <v>91329</v>
      </c>
      <c r="B1632" s="349" t="s">
        <v>1787</v>
      </c>
      <c r="C1632" s="392" t="s">
        <v>81</v>
      </c>
      <c r="D1632" s="392">
        <v>481.96</v>
      </c>
    </row>
    <row r="1633" spans="1:4" ht="81">
      <c r="A1633" s="342">
        <v>91330</v>
      </c>
      <c r="B1633" s="349" t="s">
        <v>1788</v>
      </c>
      <c r="C1633" s="392" t="s">
        <v>81</v>
      </c>
      <c r="D1633" s="392">
        <v>550.98</v>
      </c>
    </row>
    <row r="1634" spans="1:4" ht="81">
      <c r="A1634" s="342">
        <v>91331</v>
      </c>
      <c r="B1634" s="349" t="s">
        <v>1789</v>
      </c>
      <c r="C1634" s="392" t="s">
        <v>81</v>
      </c>
      <c r="D1634" s="392">
        <v>513.62</v>
      </c>
    </row>
    <row r="1635" spans="1:4" ht="81">
      <c r="A1635" s="342">
        <v>91332</v>
      </c>
      <c r="B1635" s="349" t="s">
        <v>1790</v>
      </c>
      <c r="C1635" s="392" t="s">
        <v>81</v>
      </c>
      <c r="D1635" s="392">
        <v>612.54999999999995</v>
      </c>
    </row>
    <row r="1636" spans="1:4" ht="81">
      <c r="A1636" s="342">
        <v>91333</v>
      </c>
      <c r="B1636" s="349" t="s">
        <v>1791</v>
      </c>
      <c r="C1636" s="392" t="s">
        <v>81</v>
      </c>
      <c r="D1636" s="392">
        <v>575.04999999999995</v>
      </c>
    </row>
    <row r="1637" spans="1:4" ht="81">
      <c r="A1637" s="342">
        <v>91334</v>
      </c>
      <c r="B1637" s="349" t="s">
        <v>1792</v>
      </c>
      <c r="C1637" s="392" t="s">
        <v>81</v>
      </c>
      <c r="D1637" s="392">
        <v>725.45</v>
      </c>
    </row>
    <row r="1638" spans="1:4" ht="81">
      <c r="A1638" s="342">
        <v>91335</v>
      </c>
      <c r="B1638" s="349" t="s">
        <v>1793</v>
      </c>
      <c r="C1638" s="392" t="s">
        <v>81</v>
      </c>
      <c r="D1638" s="392">
        <v>687.95</v>
      </c>
    </row>
    <row r="1639" spans="1:4" ht="81">
      <c r="A1639" s="342">
        <v>91336</v>
      </c>
      <c r="B1639" s="349" t="s">
        <v>1794</v>
      </c>
      <c r="C1639" s="392" t="s">
        <v>81</v>
      </c>
      <c r="D1639" s="392">
        <v>900.58</v>
      </c>
    </row>
    <row r="1640" spans="1:4" ht="81">
      <c r="A1640" s="342">
        <v>91337</v>
      </c>
      <c r="B1640" s="349" t="s">
        <v>1795</v>
      </c>
      <c r="C1640" s="392" t="s">
        <v>81</v>
      </c>
      <c r="D1640" s="392">
        <v>863.08</v>
      </c>
    </row>
    <row r="1641" spans="1:4" ht="40.5">
      <c r="A1641" s="342" t="s">
        <v>1796</v>
      </c>
      <c r="B1641" s="349" t="s">
        <v>1797</v>
      </c>
      <c r="C1641" s="392" t="s">
        <v>81</v>
      </c>
      <c r="D1641" s="393">
        <v>1470.72</v>
      </c>
    </row>
    <row r="1642" spans="1:4" ht="40.5">
      <c r="A1642" s="342">
        <v>84844</v>
      </c>
      <c r="B1642" s="349" t="s">
        <v>1798</v>
      </c>
      <c r="C1642" s="392" t="s">
        <v>308</v>
      </c>
      <c r="D1642" s="392">
        <v>421.81</v>
      </c>
    </row>
    <row r="1643" spans="1:4" ht="27">
      <c r="A1643" s="342">
        <v>84845</v>
      </c>
      <c r="B1643" s="349" t="s">
        <v>1799</v>
      </c>
      <c r="C1643" s="392" t="s">
        <v>308</v>
      </c>
      <c r="D1643" s="392">
        <v>649.61</v>
      </c>
    </row>
    <row r="1644" spans="1:4" ht="40.5">
      <c r="A1644" s="342">
        <v>84846</v>
      </c>
      <c r="B1644" s="349" t="s">
        <v>1800</v>
      </c>
      <c r="C1644" s="392" t="s">
        <v>308</v>
      </c>
      <c r="D1644" s="392">
        <v>658.56</v>
      </c>
    </row>
    <row r="1645" spans="1:4" ht="27">
      <c r="A1645" s="342">
        <v>84847</v>
      </c>
      <c r="B1645" s="349" t="s">
        <v>1801</v>
      </c>
      <c r="C1645" s="392" t="s">
        <v>308</v>
      </c>
      <c r="D1645" s="392">
        <v>658.56</v>
      </c>
    </row>
    <row r="1646" spans="1:4" ht="40.5">
      <c r="A1646" s="342">
        <v>84848</v>
      </c>
      <c r="B1646" s="349" t="s">
        <v>1802</v>
      </c>
      <c r="C1646" s="392" t="s">
        <v>308</v>
      </c>
      <c r="D1646" s="392">
        <v>519.89</v>
      </c>
    </row>
    <row r="1647" spans="1:4" ht="27">
      <c r="A1647" s="342">
        <v>84849</v>
      </c>
      <c r="B1647" s="349" t="s">
        <v>1803</v>
      </c>
      <c r="C1647" s="392" t="s">
        <v>81</v>
      </c>
      <c r="D1647" s="392">
        <v>78.97</v>
      </c>
    </row>
    <row r="1648" spans="1:4" ht="27">
      <c r="A1648" s="342" t="s">
        <v>1804</v>
      </c>
      <c r="B1648" s="349" t="s">
        <v>1805</v>
      </c>
      <c r="C1648" s="392" t="s">
        <v>308</v>
      </c>
      <c r="D1648" s="392">
        <v>447.78</v>
      </c>
    </row>
    <row r="1649" spans="1:4" ht="27">
      <c r="A1649" s="342" t="s">
        <v>1806</v>
      </c>
      <c r="B1649" s="349" t="s">
        <v>1807</v>
      </c>
      <c r="C1649" s="392" t="s">
        <v>308</v>
      </c>
      <c r="D1649" s="392">
        <v>311.18</v>
      </c>
    </row>
    <row r="1650" spans="1:4" ht="40.5">
      <c r="A1650" s="342" t="s">
        <v>1808</v>
      </c>
      <c r="B1650" s="349" t="s">
        <v>1809</v>
      </c>
      <c r="C1650" s="392" t="s">
        <v>308</v>
      </c>
      <c r="D1650" s="392">
        <v>419.66</v>
      </c>
    </row>
    <row r="1651" spans="1:4" ht="27">
      <c r="A1651" s="342" t="s">
        <v>1810</v>
      </c>
      <c r="B1651" s="349" t="s">
        <v>1811</v>
      </c>
      <c r="C1651" s="392" t="s">
        <v>81</v>
      </c>
      <c r="D1651" s="392">
        <v>69.47</v>
      </c>
    </row>
    <row r="1652" spans="1:4" ht="27">
      <c r="A1652" s="342" t="s">
        <v>1812</v>
      </c>
      <c r="B1652" s="349" t="s">
        <v>1813</v>
      </c>
      <c r="C1652" s="392" t="s">
        <v>81</v>
      </c>
      <c r="D1652" s="392">
        <v>80.88</v>
      </c>
    </row>
    <row r="1653" spans="1:4" ht="27">
      <c r="A1653" s="342" t="s">
        <v>1814</v>
      </c>
      <c r="B1653" s="349" t="s">
        <v>1815</v>
      </c>
      <c r="C1653" s="392" t="s">
        <v>308</v>
      </c>
      <c r="D1653" s="392">
        <v>552.98</v>
      </c>
    </row>
    <row r="1654" spans="1:4" ht="54">
      <c r="A1654" s="342" t="s">
        <v>1816</v>
      </c>
      <c r="B1654" s="349" t="s">
        <v>1817</v>
      </c>
      <c r="C1654" s="392" t="s">
        <v>308</v>
      </c>
      <c r="D1654" s="392">
        <v>467.51</v>
      </c>
    </row>
    <row r="1655" spans="1:4" ht="40.5">
      <c r="A1655" s="342" t="s">
        <v>1818</v>
      </c>
      <c r="B1655" s="349" t="s">
        <v>1819</v>
      </c>
      <c r="C1655" s="392" t="s">
        <v>308</v>
      </c>
      <c r="D1655" s="392">
        <v>327.84</v>
      </c>
    </row>
    <row r="1656" spans="1:4" ht="13.5">
      <c r="A1656" s="342">
        <v>84854</v>
      </c>
      <c r="B1656" s="349" t="s">
        <v>1820</v>
      </c>
      <c r="C1656" s="392" t="s">
        <v>1</v>
      </c>
      <c r="D1656" s="392">
        <v>29.17</v>
      </c>
    </row>
    <row r="1657" spans="1:4" ht="40.5">
      <c r="A1657" s="342">
        <v>94559</v>
      </c>
      <c r="B1657" s="349" t="s">
        <v>1821</v>
      </c>
      <c r="C1657" s="392" t="s">
        <v>308</v>
      </c>
      <c r="D1657" s="392">
        <v>451.09</v>
      </c>
    </row>
    <row r="1658" spans="1:4" ht="40.5">
      <c r="A1658" s="342">
        <v>94560</v>
      </c>
      <c r="B1658" s="349" t="s">
        <v>1822</v>
      </c>
      <c r="C1658" s="392" t="s">
        <v>308</v>
      </c>
      <c r="D1658" s="392">
        <v>398.47</v>
      </c>
    </row>
    <row r="1659" spans="1:4" ht="40.5">
      <c r="A1659" s="342">
        <v>94562</v>
      </c>
      <c r="B1659" s="349" t="s">
        <v>1823</v>
      </c>
      <c r="C1659" s="392" t="s">
        <v>308</v>
      </c>
      <c r="D1659" s="392">
        <v>419.64</v>
      </c>
    </row>
    <row r="1660" spans="1:4" ht="40.5">
      <c r="A1660" s="342">
        <v>94563</v>
      </c>
      <c r="B1660" s="349" t="s">
        <v>1824</v>
      </c>
      <c r="C1660" s="392" t="s">
        <v>308</v>
      </c>
      <c r="D1660" s="392">
        <v>526.25</v>
      </c>
    </row>
    <row r="1661" spans="1:4" ht="54">
      <c r="A1661" s="342">
        <v>94564</v>
      </c>
      <c r="B1661" s="349" t="s">
        <v>1825</v>
      </c>
      <c r="C1661" s="392" t="s">
        <v>308</v>
      </c>
      <c r="D1661" s="392">
        <v>404.04</v>
      </c>
    </row>
    <row r="1662" spans="1:4" ht="54">
      <c r="A1662" s="342">
        <v>94565</v>
      </c>
      <c r="B1662" s="349" t="s">
        <v>1826</v>
      </c>
      <c r="C1662" s="392" t="s">
        <v>308</v>
      </c>
      <c r="D1662" s="392">
        <v>382.55</v>
      </c>
    </row>
    <row r="1663" spans="1:4" ht="54">
      <c r="A1663" s="342">
        <v>94567</v>
      </c>
      <c r="B1663" s="349" t="s">
        <v>1827</v>
      </c>
      <c r="C1663" s="392" t="s">
        <v>308</v>
      </c>
      <c r="D1663" s="392">
        <v>399.04</v>
      </c>
    </row>
    <row r="1664" spans="1:4" ht="54">
      <c r="A1664" s="342">
        <v>94568</v>
      </c>
      <c r="B1664" s="349" t="s">
        <v>1828</v>
      </c>
      <c r="C1664" s="392" t="s">
        <v>308</v>
      </c>
      <c r="D1664" s="392">
        <v>502.16</v>
      </c>
    </row>
    <row r="1665" spans="1:4" ht="13.5">
      <c r="A1665" s="342" t="s">
        <v>1829</v>
      </c>
      <c r="B1665" s="349" t="s">
        <v>1830</v>
      </c>
      <c r="C1665" s="392" t="s">
        <v>308</v>
      </c>
      <c r="D1665" s="392">
        <v>285.33999999999997</v>
      </c>
    </row>
    <row r="1666" spans="1:4" ht="27">
      <c r="A1666" s="342">
        <v>73631</v>
      </c>
      <c r="B1666" s="349" t="s">
        <v>1831</v>
      </c>
      <c r="C1666" s="392" t="s">
        <v>308</v>
      </c>
      <c r="D1666" s="392">
        <v>288.43</v>
      </c>
    </row>
    <row r="1667" spans="1:4" ht="27">
      <c r="A1667" s="342" t="s">
        <v>1832</v>
      </c>
      <c r="B1667" s="349" t="s">
        <v>1833</v>
      </c>
      <c r="C1667" s="392" t="s">
        <v>1</v>
      </c>
      <c r="D1667" s="392">
        <v>341.35</v>
      </c>
    </row>
    <row r="1668" spans="1:4" ht="40.5">
      <c r="A1668" s="342">
        <v>73665</v>
      </c>
      <c r="B1668" s="349" t="s">
        <v>1834</v>
      </c>
      <c r="C1668" s="392" t="s">
        <v>1</v>
      </c>
      <c r="D1668" s="392">
        <v>55.09</v>
      </c>
    </row>
    <row r="1669" spans="1:4" ht="13.5">
      <c r="A1669" s="342">
        <v>73669</v>
      </c>
      <c r="B1669" s="349" t="s">
        <v>1835</v>
      </c>
      <c r="C1669" s="392" t="s">
        <v>1</v>
      </c>
      <c r="D1669" s="392">
        <v>60.46</v>
      </c>
    </row>
    <row r="1670" spans="1:4" ht="27">
      <c r="A1670" s="342" t="s">
        <v>1836</v>
      </c>
      <c r="B1670" s="349" t="s">
        <v>1837</v>
      </c>
      <c r="C1670" s="392" t="s">
        <v>1</v>
      </c>
      <c r="D1670" s="392">
        <v>63.54</v>
      </c>
    </row>
    <row r="1671" spans="1:4" ht="27">
      <c r="A1671" s="342" t="s">
        <v>1838</v>
      </c>
      <c r="B1671" s="349" t="s">
        <v>1839</v>
      </c>
      <c r="C1671" s="392" t="s">
        <v>1</v>
      </c>
      <c r="D1671" s="392">
        <v>101.89</v>
      </c>
    </row>
    <row r="1672" spans="1:4" ht="27">
      <c r="A1672" s="342" t="s">
        <v>1840</v>
      </c>
      <c r="B1672" s="349" t="s">
        <v>1841</v>
      </c>
      <c r="C1672" s="392" t="s">
        <v>1</v>
      </c>
      <c r="D1672" s="392">
        <v>75</v>
      </c>
    </row>
    <row r="1673" spans="1:4" ht="27">
      <c r="A1673" s="342" t="s">
        <v>1842</v>
      </c>
      <c r="B1673" s="349" t="s">
        <v>1843</v>
      </c>
      <c r="C1673" s="392" t="s">
        <v>1</v>
      </c>
      <c r="D1673" s="392">
        <v>217.29</v>
      </c>
    </row>
    <row r="1674" spans="1:4" ht="27">
      <c r="A1674" s="342">
        <v>84862</v>
      </c>
      <c r="B1674" s="349" t="s">
        <v>1844</v>
      </c>
      <c r="C1674" s="392" t="s">
        <v>1</v>
      </c>
      <c r="D1674" s="392">
        <v>191.77</v>
      </c>
    </row>
    <row r="1675" spans="1:4" ht="27">
      <c r="A1675" s="342">
        <v>84863</v>
      </c>
      <c r="B1675" s="349" t="s">
        <v>1845</v>
      </c>
      <c r="C1675" s="392" t="s">
        <v>1</v>
      </c>
      <c r="D1675" s="392">
        <v>96.63</v>
      </c>
    </row>
    <row r="1676" spans="1:4" ht="54">
      <c r="A1676" s="342">
        <v>68050</v>
      </c>
      <c r="B1676" s="349" t="s">
        <v>1846</v>
      </c>
      <c r="C1676" s="392" t="s">
        <v>308</v>
      </c>
      <c r="D1676" s="392">
        <v>908.47</v>
      </c>
    </row>
    <row r="1677" spans="1:4" ht="27">
      <c r="A1677" s="342">
        <v>90838</v>
      </c>
      <c r="B1677" s="349" t="s">
        <v>1847</v>
      </c>
      <c r="C1677" s="392" t="s">
        <v>81</v>
      </c>
      <c r="D1677" s="392">
        <v>855.12</v>
      </c>
    </row>
    <row r="1678" spans="1:4" ht="40.5">
      <c r="A1678" s="342">
        <v>91338</v>
      </c>
      <c r="B1678" s="349" t="s">
        <v>1848</v>
      </c>
      <c r="C1678" s="392" t="s">
        <v>308</v>
      </c>
      <c r="D1678" s="393">
        <v>1541.26</v>
      </c>
    </row>
    <row r="1679" spans="1:4" ht="54">
      <c r="A1679" s="342">
        <v>91341</v>
      </c>
      <c r="B1679" s="349" t="s">
        <v>1849</v>
      </c>
      <c r="C1679" s="392" t="s">
        <v>308</v>
      </c>
      <c r="D1679" s="393">
        <v>1125.29</v>
      </c>
    </row>
    <row r="1680" spans="1:4" ht="54">
      <c r="A1680" s="342">
        <v>94805</v>
      </c>
      <c r="B1680" s="349" t="s">
        <v>1850</v>
      </c>
      <c r="C1680" s="392" t="s">
        <v>81</v>
      </c>
      <c r="D1680" s="393">
        <v>1734.79</v>
      </c>
    </row>
    <row r="1681" spans="1:4" ht="54">
      <c r="A1681" s="342">
        <v>94806</v>
      </c>
      <c r="B1681" s="349" t="s">
        <v>1851</v>
      </c>
      <c r="C1681" s="392" t="s">
        <v>81</v>
      </c>
      <c r="D1681" s="392">
        <v>411.23</v>
      </c>
    </row>
    <row r="1682" spans="1:4" ht="54">
      <c r="A1682" s="342">
        <v>94807</v>
      </c>
      <c r="B1682" s="349" t="s">
        <v>1852</v>
      </c>
      <c r="C1682" s="392" t="s">
        <v>81</v>
      </c>
      <c r="D1682" s="392">
        <v>492.63</v>
      </c>
    </row>
    <row r="1683" spans="1:4" ht="27">
      <c r="A1683" s="342" t="s">
        <v>1853</v>
      </c>
      <c r="B1683" s="349" t="s">
        <v>1854</v>
      </c>
      <c r="C1683" s="392" t="s">
        <v>1</v>
      </c>
      <c r="D1683" s="392">
        <v>116.7</v>
      </c>
    </row>
    <row r="1684" spans="1:4" ht="27">
      <c r="A1684" s="342" t="s">
        <v>1855</v>
      </c>
      <c r="B1684" s="349" t="s">
        <v>1856</v>
      </c>
      <c r="C1684" s="392" t="s">
        <v>1</v>
      </c>
      <c r="D1684" s="392">
        <v>234.36</v>
      </c>
    </row>
    <row r="1685" spans="1:4" ht="27">
      <c r="A1685" s="342" t="s">
        <v>1857</v>
      </c>
      <c r="B1685" s="349" t="s">
        <v>1858</v>
      </c>
      <c r="C1685" s="392" t="s">
        <v>1</v>
      </c>
      <c r="D1685" s="392">
        <v>272.38</v>
      </c>
    </row>
    <row r="1686" spans="1:4" ht="27">
      <c r="A1686" s="342">
        <v>85096</v>
      </c>
      <c r="B1686" s="349" t="s">
        <v>1859</v>
      </c>
      <c r="C1686" s="392" t="s">
        <v>308</v>
      </c>
      <c r="D1686" s="392">
        <v>237.08</v>
      </c>
    </row>
    <row r="1687" spans="1:4" ht="27">
      <c r="A1687" s="342" t="s">
        <v>1860</v>
      </c>
      <c r="B1687" s="349" t="s">
        <v>1861</v>
      </c>
      <c r="C1687" s="392" t="s">
        <v>81</v>
      </c>
      <c r="D1687" s="392">
        <v>50.4</v>
      </c>
    </row>
    <row r="1688" spans="1:4" ht="67.5">
      <c r="A1688" s="342">
        <v>84885</v>
      </c>
      <c r="B1688" s="349" t="s">
        <v>1862</v>
      </c>
      <c r="C1688" s="392" t="s">
        <v>81</v>
      </c>
      <c r="D1688" s="392">
        <v>617.16999999999996</v>
      </c>
    </row>
    <row r="1689" spans="1:4" ht="27">
      <c r="A1689" s="342">
        <v>84886</v>
      </c>
      <c r="B1689" s="349" t="s">
        <v>1863</v>
      </c>
      <c r="C1689" s="392" t="s">
        <v>81</v>
      </c>
      <c r="D1689" s="393">
        <v>1139.58</v>
      </c>
    </row>
    <row r="1690" spans="1:4" ht="27">
      <c r="A1690" s="342">
        <v>84889</v>
      </c>
      <c r="B1690" s="349" t="s">
        <v>1864</v>
      </c>
      <c r="C1690" s="392" t="s">
        <v>81</v>
      </c>
      <c r="D1690" s="392">
        <v>17.43</v>
      </c>
    </row>
    <row r="1691" spans="1:4" ht="27">
      <c r="A1691" s="342">
        <v>84891</v>
      </c>
      <c r="B1691" s="349" t="s">
        <v>1865</v>
      </c>
      <c r="C1691" s="392" t="s">
        <v>81</v>
      </c>
      <c r="D1691" s="392">
        <v>181.86</v>
      </c>
    </row>
    <row r="1692" spans="1:4" ht="27">
      <c r="A1692" s="342" t="s">
        <v>1866</v>
      </c>
      <c r="B1692" s="349" t="s">
        <v>1867</v>
      </c>
      <c r="C1692" s="392" t="s">
        <v>81</v>
      </c>
      <c r="D1692" s="392">
        <v>33.67</v>
      </c>
    </row>
    <row r="1693" spans="1:4" ht="40.5">
      <c r="A1693" s="342" t="s">
        <v>1868</v>
      </c>
      <c r="B1693" s="349" t="s">
        <v>1869</v>
      </c>
      <c r="C1693" s="392" t="s">
        <v>81</v>
      </c>
      <c r="D1693" s="392">
        <v>18.05</v>
      </c>
    </row>
    <row r="1694" spans="1:4" ht="27">
      <c r="A1694" s="342" t="s">
        <v>1870</v>
      </c>
      <c r="B1694" s="349" t="s">
        <v>1871</v>
      </c>
      <c r="C1694" s="392" t="s">
        <v>81</v>
      </c>
      <c r="D1694" s="392">
        <v>146.35</v>
      </c>
    </row>
    <row r="1695" spans="1:4" ht="27">
      <c r="A1695" s="342">
        <v>84950</v>
      </c>
      <c r="B1695" s="349" t="s">
        <v>1872</v>
      </c>
      <c r="C1695" s="392" t="s">
        <v>81</v>
      </c>
      <c r="D1695" s="392">
        <v>47.31</v>
      </c>
    </row>
    <row r="1696" spans="1:4" ht="27">
      <c r="A1696" s="342">
        <v>84952</v>
      </c>
      <c r="B1696" s="349" t="s">
        <v>1873</v>
      </c>
      <c r="C1696" s="392" t="s">
        <v>81</v>
      </c>
      <c r="D1696" s="392">
        <v>35.53</v>
      </c>
    </row>
    <row r="1697" spans="1:4" ht="27">
      <c r="A1697" s="342">
        <v>72116</v>
      </c>
      <c r="B1697" s="349" t="s">
        <v>1874</v>
      </c>
      <c r="C1697" s="392" t="s">
        <v>308</v>
      </c>
      <c r="D1697" s="392">
        <v>100.3</v>
      </c>
    </row>
    <row r="1698" spans="1:4" ht="27">
      <c r="A1698" s="342">
        <v>72117</v>
      </c>
      <c r="B1698" s="349" t="s">
        <v>1875</v>
      </c>
      <c r="C1698" s="392" t="s">
        <v>308</v>
      </c>
      <c r="D1698" s="392">
        <v>128.5</v>
      </c>
    </row>
    <row r="1699" spans="1:4" ht="40.5">
      <c r="A1699" s="342">
        <v>72118</v>
      </c>
      <c r="B1699" s="349" t="s">
        <v>1876</v>
      </c>
      <c r="C1699" s="392" t="s">
        <v>308</v>
      </c>
      <c r="D1699" s="392">
        <v>156.33000000000001</v>
      </c>
    </row>
    <row r="1700" spans="1:4" ht="40.5">
      <c r="A1700" s="342">
        <v>72119</v>
      </c>
      <c r="B1700" s="349" t="s">
        <v>1877</v>
      </c>
      <c r="C1700" s="392" t="s">
        <v>308</v>
      </c>
      <c r="D1700" s="392">
        <v>196.32</v>
      </c>
    </row>
    <row r="1701" spans="1:4" ht="40.5">
      <c r="A1701" s="342">
        <v>72120</v>
      </c>
      <c r="B1701" s="349" t="s">
        <v>1878</v>
      </c>
      <c r="C1701" s="392" t="s">
        <v>308</v>
      </c>
      <c r="D1701" s="392">
        <v>247.29</v>
      </c>
    </row>
    <row r="1702" spans="1:4" ht="27">
      <c r="A1702" s="342">
        <v>72122</v>
      </c>
      <c r="B1702" s="349" t="s">
        <v>1879</v>
      </c>
      <c r="C1702" s="392" t="s">
        <v>308</v>
      </c>
      <c r="D1702" s="392">
        <v>110.51</v>
      </c>
    </row>
    <row r="1703" spans="1:4" ht="13.5">
      <c r="A1703" s="342">
        <v>72123</v>
      </c>
      <c r="B1703" s="349" t="s">
        <v>1880</v>
      </c>
      <c r="C1703" s="392" t="s">
        <v>308</v>
      </c>
      <c r="D1703" s="392">
        <v>292.51</v>
      </c>
    </row>
    <row r="1704" spans="1:4" ht="27">
      <c r="A1704" s="342" t="s">
        <v>1881</v>
      </c>
      <c r="B1704" s="349" t="s">
        <v>1882</v>
      </c>
      <c r="C1704" s="392" t="s">
        <v>81</v>
      </c>
      <c r="D1704" s="393">
        <v>1936.1</v>
      </c>
    </row>
    <row r="1705" spans="1:4" ht="27">
      <c r="A1705" s="342" t="s">
        <v>1883</v>
      </c>
      <c r="B1705" s="349" t="s">
        <v>1884</v>
      </c>
      <c r="C1705" s="392" t="s">
        <v>308</v>
      </c>
      <c r="D1705" s="392">
        <v>381.9</v>
      </c>
    </row>
    <row r="1706" spans="1:4" ht="40.5">
      <c r="A1706" s="342" t="s">
        <v>1885</v>
      </c>
      <c r="B1706" s="349" t="s">
        <v>1886</v>
      </c>
      <c r="C1706" s="392" t="s">
        <v>308</v>
      </c>
      <c r="D1706" s="392">
        <v>406.93</v>
      </c>
    </row>
    <row r="1707" spans="1:4" ht="27">
      <c r="A1707" s="342">
        <v>84957</v>
      </c>
      <c r="B1707" s="349" t="s">
        <v>1887</v>
      </c>
      <c r="C1707" s="392" t="s">
        <v>308</v>
      </c>
      <c r="D1707" s="392">
        <v>154.21</v>
      </c>
    </row>
    <row r="1708" spans="1:4" ht="27">
      <c r="A1708" s="342">
        <v>84959</v>
      </c>
      <c r="B1708" s="349" t="s">
        <v>1888</v>
      </c>
      <c r="C1708" s="392" t="s">
        <v>308</v>
      </c>
      <c r="D1708" s="392">
        <v>180.21</v>
      </c>
    </row>
    <row r="1709" spans="1:4" ht="13.5">
      <c r="A1709" s="342">
        <v>85001</v>
      </c>
      <c r="B1709" s="349" t="s">
        <v>1889</v>
      </c>
      <c r="C1709" s="392" t="s">
        <v>308</v>
      </c>
      <c r="D1709" s="392">
        <v>171.54</v>
      </c>
    </row>
    <row r="1710" spans="1:4" ht="13.5">
      <c r="A1710" s="342">
        <v>85002</v>
      </c>
      <c r="B1710" s="349" t="s">
        <v>1890</v>
      </c>
      <c r="C1710" s="392" t="s">
        <v>308</v>
      </c>
      <c r="D1710" s="392">
        <v>240.88</v>
      </c>
    </row>
    <row r="1711" spans="1:4" ht="13.5">
      <c r="A1711" s="342">
        <v>85004</v>
      </c>
      <c r="B1711" s="349" t="s">
        <v>1891</v>
      </c>
      <c r="C1711" s="392" t="s">
        <v>308</v>
      </c>
      <c r="D1711" s="392">
        <v>119.54</v>
      </c>
    </row>
    <row r="1712" spans="1:4" ht="27">
      <c r="A1712" s="342">
        <v>85005</v>
      </c>
      <c r="B1712" s="349" t="s">
        <v>1892</v>
      </c>
      <c r="C1712" s="392" t="s">
        <v>308</v>
      </c>
      <c r="D1712" s="392">
        <v>348.01</v>
      </c>
    </row>
    <row r="1713" spans="1:4" ht="27">
      <c r="A1713" s="342">
        <v>68054</v>
      </c>
      <c r="B1713" s="349" t="s">
        <v>1893</v>
      </c>
      <c r="C1713" s="392" t="s">
        <v>308</v>
      </c>
      <c r="D1713" s="392">
        <v>208.79</v>
      </c>
    </row>
    <row r="1714" spans="1:4" ht="27">
      <c r="A1714" s="342" t="s">
        <v>1894</v>
      </c>
      <c r="B1714" s="349" t="s">
        <v>1895</v>
      </c>
      <c r="C1714" s="392" t="s">
        <v>308</v>
      </c>
      <c r="D1714" s="392">
        <v>379.12</v>
      </c>
    </row>
    <row r="1715" spans="1:4" ht="40.5">
      <c r="A1715" s="342" t="s">
        <v>1896</v>
      </c>
      <c r="B1715" s="349" t="s">
        <v>1897</v>
      </c>
      <c r="C1715" s="392" t="s">
        <v>308</v>
      </c>
      <c r="D1715" s="392">
        <v>831.33</v>
      </c>
    </row>
    <row r="1716" spans="1:4" ht="40.5">
      <c r="A1716" s="342">
        <v>85188</v>
      </c>
      <c r="B1716" s="349" t="s">
        <v>1898</v>
      </c>
      <c r="C1716" s="392" t="s">
        <v>81</v>
      </c>
      <c r="D1716" s="392">
        <v>566.67999999999995</v>
      </c>
    </row>
    <row r="1717" spans="1:4" ht="40.5">
      <c r="A1717" s="342">
        <v>85189</v>
      </c>
      <c r="B1717" s="349" t="s">
        <v>1899</v>
      </c>
      <c r="C1717" s="392" t="s">
        <v>81</v>
      </c>
      <c r="D1717" s="393">
        <v>1125.1400000000001</v>
      </c>
    </row>
    <row r="1718" spans="1:4" ht="13.5">
      <c r="A1718" s="342">
        <v>85010</v>
      </c>
      <c r="B1718" s="349" t="s">
        <v>1900</v>
      </c>
      <c r="C1718" s="392" t="s">
        <v>308</v>
      </c>
      <c r="D1718" s="392">
        <v>797.42</v>
      </c>
    </row>
    <row r="1719" spans="1:4" ht="27">
      <c r="A1719" s="342">
        <v>85014</v>
      </c>
      <c r="B1719" s="349" t="s">
        <v>1901</v>
      </c>
      <c r="C1719" s="392" t="s">
        <v>308</v>
      </c>
      <c r="D1719" s="392">
        <v>906.12</v>
      </c>
    </row>
    <row r="1720" spans="1:4" ht="54">
      <c r="A1720" s="342">
        <v>94569</v>
      </c>
      <c r="B1720" s="349" t="s">
        <v>1902</v>
      </c>
      <c r="C1720" s="392" t="s">
        <v>308</v>
      </c>
      <c r="D1720" s="393">
        <v>1080.3599999999999</v>
      </c>
    </row>
    <row r="1721" spans="1:4" ht="54">
      <c r="A1721" s="342">
        <v>94570</v>
      </c>
      <c r="B1721" s="349" t="s">
        <v>1903</v>
      </c>
      <c r="C1721" s="392" t="s">
        <v>308</v>
      </c>
      <c r="D1721" s="392">
        <v>711.37</v>
      </c>
    </row>
    <row r="1722" spans="1:4" ht="54">
      <c r="A1722" s="342">
        <v>94572</v>
      </c>
      <c r="B1722" s="349" t="s">
        <v>1904</v>
      </c>
      <c r="C1722" s="392" t="s">
        <v>308</v>
      </c>
      <c r="D1722" s="393">
        <v>1082.6500000000001</v>
      </c>
    </row>
    <row r="1723" spans="1:4" ht="54">
      <c r="A1723" s="342">
        <v>94573</v>
      </c>
      <c r="B1723" s="349" t="s">
        <v>1905</v>
      </c>
      <c r="C1723" s="392" t="s">
        <v>308</v>
      </c>
      <c r="D1723" s="392">
        <v>810.87</v>
      </c>
    </row>
    <row r="1724" spans="1:4" ht="54">
      <c r="A1724" s="342">
        <v>94574</v>
      </c>
      <c r="B1724" s="349" t="s">
        <v>1906</v>
      </c>
      <c r="C1724" s="392" t="s">
        <v>308</v>
      </c>
      <c r="D1724" s="393">
        <v>1213.46</v>
      </c>
    </row>
    <row r="1725" spans="1:4" ht="54">
      <c r="A1725" s="342">
        <v>94575</v>
      </c>
      <c r="B1725" s="349" t="s">
        <v>1907</v>
      </c>
      <c r="C1725" s="392" t="s">
        <v>308</v>
      </c>
      <c r="D1725" s="393">
        <v>1117.5</v>
      </c>
    </row>
    <row r="1726" spans="1:4" ht="54">
      <c r="A1726" s="342">
        <v>94576</v>
      </c>
      <c r="B1726" s="349" t="s">
        <v>1908</v>
      </c>
      <c r="C1726" s="392" t="s">
        <v>308</v>
      </c>
      <c r="D1726" s="392">
        <v>721.9</v>
      </c>
    </row>
    <row r="1727" spans="1:4" ht="54">
      <c r="A1727" s="342">
        <v>94578</v>
      </c>
      <c r="B1727" s="349" t="s">
        <v>1909</v>
      </c>
      <c r="C1727" s="392" t="s">
        <v>308</v>
      </c>
      <c r="D1727" s="393">
        <v>1093.33</v>
      </c>
    </row>
    <row r="1728" spans="1:4" ht="54">
      <c r="A1728" s="342">
        <v>94579</v>
      </c>
      <c r="B1728" s="349" t="s">
        <v>1910</v>
      </c>
      <c r="C1728" s="392" t="s">
        <v>308</v>
      </c>
      <c r="D1728" s="392">
        <v>822.15</v>
      </c>
    </row>
    <row r="1729" spans="1:4" ht="54">
      <c r="A1729" s="342">
        <v>94580</v>
      </c>
      <c r="B1729" s="349" t="s">
        <v>1911</v>
      </c>
      <c r="C1729" s="392" t="s">
        <v>308</v>
      </c>
      <c r="D1729" s="393">
        <v>1224.3900000000001</v>
      </c>
    </row>
    <row r="1730" spans="1:4" ht="40.5">
      <c r="A1730" s="342">
        <v>94581</v>
      </c>
      <c r="B1730" s="349" t="s">
        <v>1912</v>
      </c>
      <c r="C1730" s="392" t="s">
        <v>308</v>
      </c>
      <c r="D1730" s="393">
        <v>1115.74</v>
      </c>
    </row>
    <row r="1731" spans="1:4" ht="40.5">
      <c r="A1731" s="342">
        <v>94582</v>
      </c>
      <c r="B1731" s="349" t="s">
        <v>1913</v>
      </c>
      <c r="C1731" s="392" t="s">
        <v>308</v>
      </c>
      <c r="D1731" s="392">
        <v>721.86</v>
      </c>
    </row>
    <row r="1732" spans="1:4" ht="40.5">
      <c r="A1732" s="342">
        <v>94584</v>
      </c>
      <c r="B1732" s="349" t="s">
        <v>1914</v>
      </c>
      <c r="C1732" s="392" t="s">
        <v>308</v>
      </c>
      <c r="D1732" s="393">
        <v>1098.76</v>
      </c>
    </row>
    <row r="1733" spans="1:4" ht="40.5">
      <c r="A1733" s="342">
        <v>94585</v>
      </c>
      <c r="B1733" s="349" t="s">
        <v>1915</v>
      </c>
      <c r="C1733" s="392" t="s">
        <v>308</v>
      </c>
      <c r="D1733" s="392">
        <v>821.47</v>
      </c>
    </row>
    <row r="1734" spans="1:4" ht="40.5">
      <c r="A1734" s="342">
        <v>94586</v>
      </c>
      <c r="B1734" s="349" t="s">
        <v>1916</v>
      </c>
      <c r="C1734" s="392" t="s">
        <v>308</v>
      </c>
      <c r="D1734" s="393">
        <v>1230.72</v>
      </c>
    </row>
    <row r="1735" spans="1:4" ht="27">
      <c r="A1735" s="342" t="s">
        <v>1917</v>
      </c>
      <c r="B1735" s="349" t="s">
        <v>1918</v>
      </c>
      <c r="C1735" s="392" t="s">
        <v>1</v>
      </c>
      <c r="D1735" s="392">
        <v>33.369999999999997</v>
      </c>
    </row>
    <row r="1736" spans="1:4" ht="27">
      <c r="A1736" s="342" t="s">
        <v>1919</v>
      </c>
      <c r="B1736" s="349" t="s">
        <v>1920</v>
      </c>
      <c r="C1736" s="392" t="s">
        <v>1</v>
      </c>
      <c r="D1736" s="392">
        <v>26.32</v>
      </c>
    </row>
    <row r="1737" spans="1:4" ht="13.5">
      <c r="A1737" s="342">
        <v>85015</v>
      </c>
      <c r="B1737" s="349" t="s">
        <v>1921</v>
      </c>
      <c r="C1737" s="392" t="s">
        <v>1</v>
      </c>
      <c r="D1737" s="392">
        <v>19.95</v>
      </c>
    </row>
    <row r="1738" spans="1:4" ht="27">
      <c r="A1738" s="342">
        <v>85016</v>
      </c>
      <c r="B1738" s="349" t="s">
        <v>1922</v>
      </c>
      <c r="C1738" s="392" t="s">
        <v>1</v>
      </c>
      <c r="D1738" s="392">
        <v>24.7</v>
      </c>
    </row>
    <row r="1739" spans="1:4" ht="40.5">
      <c r="A1739" s="342">
        <v>79475</v>
      </c>
      <c r="B1739" s="349" t="s">
        <v>1923</v>
      </c>
      <c r="C1739" s="392" t="s">
        <v>1353</v>
      </c>
      <c r="D1739" s="392">
        <v>279.8</v>
      </c>
    </row>
    <row r="1740" spans="1:4" ht="67.5">
      <c r="A1740" s="342">
        <v>97751</v>
      </c>
      <c r="B1740" s="349" t="s">
        <v>1924</v>
      </c>
      <c r="C1740" s="392" t="s">
        <v>1353</v>
      </c>
      <c r="D1740" s="392">
        <v>577.97</v>
      </c>
    </row>
    <row r="1741" spans="1:4" ht="67.5">
      <c r="A1741" s="342">
        <v>97752</v>
      </c>
      <c r="B1741" s="349" t="s">
        <v>1925</v>
      </c>
      <c r="C1741" s="392" t="s">
        <v>1353</v>
      </c>
      <c r="D1741" s="392">
        <v>550.67999999999995</v>
      </c>
    </row>
    <row r="1742" spans="1:4" ht="67.5">
      <c r="A1742" s="342">
        <v>97753</v>
      </c>
      <c r="B1742" s="349" t="s">
        <v>1926</v>
      </c>
      <c r="C1742" s="392" t="s">
        <v>1353</v>
      </c>
      <c r="D1742" s="392">
        <v>512.54999999999995</v>
      </c>
    </row>
    <row r="1743" spans="1:4" ht="67.5">
      <c r="A1743" s="342">
        <v>97754</v>
      </c>
      <c r="B1743" s="349" t="s">
        <v>1927</v>
      </c>
      <c r="C1743" s="392" t="s">
        <v>1353</v>
      </c>
      <c r="D1743" s="392">
        <v>487.53</v>
      </c>
    </row>
    <row r="1744" spans="1:4" ht="81">
      <c r="A1744" s="342">
        <v>97755</v>
      </c>
      <c r="B1744" s="349" t="s">
        <v>1928</v>
      </c>
      <c r="C1744" s="392" t="s">
        <v>1353</v>
      </c>
      <c r="D1744" s="392">
        <v>560.4</v>
      </c>
    </row>
    <row r="1745" spans="1:4" ht="81">
      <c r="A1745" s="342">
        <v>97756</v>
      </c>
      <c r="B1745" s="349" t="s">
        <v>1929</v>
      </c>
      <c r="C1745" s="392" t="s">
        <v>1353</v>
      </c>
      <c r="D1745" s="392">
        <v>535.96</v>
      </c>
    </row>
    <row r="1746" spans="1:4" ht="81">
      <c r="A1746" s="342">
        <v>97757</v>
      </c>
      <c r="B1746" s="349" t="s">
        <v>1930</v>
      </c>
      <c r="C1746" s="392" t="s">
        <v>1353</v>
      </c>
      <c r="D1746" s="392">
        <v>495.04</v>
      </c>
    </row>
    <row r="1747" spans="1:4" ht="81">
      <c r="A1747" s="342">
        <v>97758</v>
      </c>
      <c r="B1747" s="349" t="s">
        <v>1931</v>
      </c>
      <c r="C1747" s="392" t="s">
        <v>1353</v>
      </c>
      <c r="D1747" s="392">
        <v>464.38</v>
      </c>
    </row>
    <row r="1748" spans="1:4" ht="67.5">
      <c r="A1748" s="342">
        <v>97759</v>
      </c>
      <c r="B1748" s="349" t="s">
        <v>1932</v>
      </c>
      <c r="C1748" s="392" t="s">
        <v>1353</v>
      </c>
      <c r="D1748" s="392">
        <v>558.45000000000005</v>
      </c>
    </row>
    <row r="1749" spans="1:4" ht="67.5">
      <c r="A1749" s="342">
        <v>97760</v>
      </c>
      <c r="B1749" s="349" t="s">
        <v>1933</v>
      </c>
      <c r="C1749" s="392" t="s">
        <v>1353</v>
      </c>
      <c r="D1749" s="392">
        <v>526.79</v>
      </c>
    </row>
    <row r="1750" spans="1:4" ht="67.5">
      <c r="A1750" s="342">
        <v>97761</v>
      </c>
      <c r="B1750" s="349" t="s">
        <v>1934</v>
      </c>
      <c r="C1750" s="392" t="s">
        <v>1353</v>
      </c>
      <c r="D1750" s="392">
        <v>481.49</v>
      </c>
    </row>
    <row r="1751" spans="1:4" ht="67.5">
      <c r="A1751" s="342">
        <v>97762</v>
      </c>
      <c r="B1751" s="349" t="s">
        <v>1935</v>
      </c>
      <c r="C1751" s="392" t="s">
        <v>1353</v>
      </c>
      <c r="D1751" s="392">
        <v>447.19</v>
      </c>
    </row>
    <row r="1752" spans="1:4" ht="67.5">
      <c r="A1752" s="342">
        <v>97763</v>
      </c>
      <c r="B1752" s="349" t="s">
        <v>1936</v>
      </c>
      <c r="C1752" s="392" t="s">
        <v>1353</v>
      </c>
      <c r="D1752" s="392">
        <v>547.27</v>
      </c>
    </row>
    <row r="1753" spans="1:4" ht="67.5">
      <c r="A1753" s="342">
        <v>97764</v>
      </c>
      <c r="B1753" s="349" t="s">
        <v>1937</v>
      </c>
      <c r="C1753" s="392" t="s">
        <v>1353</v>
      </c>
      <c r="D1753" s="392">
        <v>489.64</v>
      </c>
    </row>
    <row r="1754" spans="1:4" ht="67.5">
      <c r="A1754" s="342">
        <v>97765</v>
      </c>
      <c r="B1754" s="349" t="s">
        <v>1938</v>
      </c>
      <c r="C1754" s="392" t="s">
        <v>1353</v>
      </c>
      <c r="D1754" s="392">
        <v>463.42</v>
      </c>
    </row>
    <row r="1755" spans="1:4" ht="67.5">
      <c r="A1755" s="342">
        <v>97766</v>
      </c>
      <c r="B1755" s="349" t="s">
        <v>1939</v>
      </c>
      <c r="C1755" s="392" t="s">
        <v>1353</v>
      </c>
      <c r="D1755" s="392">
        <v>446.93</v>
      </c>
    </row>
    <row r="1756" spans="1:4" ht="81">
      <c r="A1756" s="342">
        <v>97767</v>
      </c>
      <c r="B1756" s="349" t="s">
        <v>1940</v>
      </c>
      <c r="C1756" s="392" t="s">
        <v>1353</v>
      </c>
      <c r="D1756" s="392">
        <v>464.08</v>
      </c>
    </row>
    <row r="1757" spans="1:4" ht="81">
      <c r="A1757" s="342">
        <v>97768</v>
      </c>
      <c r="B1757" s="349" t="s">
        <v>1941</v>
      </c>
      <c r="C1757" s="392" t="s">
        <v>1353</v>
      </c>
      <c r="D1757" s="392">
        <v>453.02</v>
      </c>
    </row>
    <row r="1758" spans="1:4" ht="81">
      <c r="A1758" s="342">
        <v>97769</v>
      </c>
      <c r="B1758" s="349" t="s">
        <v>1942</v>
      </c>
      <c r="C1758" s="392" t="s">
        <v>1353</v>
      </c>
      <c r="D1758" s="392">
        <v>430.32</v>
      </c>
    </row>
    <row r="1759" spans="1:4" ht="81">
      <c r="A1759" s="342">
        <v>97770</v>
      </c>
      <c r="B1759" s="349" t="s">
        <v>1943</v>
      </c>
      <c r="C1759" s="392" t="s">
        <v>1353</v>
      </c>
      <c r="D1759" s="392">
        <v>411.43</v>
      </c>
    </row>
    <row r="1760" spans="1:4" ht="67.5">
      <c r="A1760" s="342">
        <v>97771</v>
      </c>
      <c r="B1760" s="349" t="s">
        <v>1944</v>
      </c>
      <c r="C1760" s="392" t="s">
        <v>1353</v>
      </c>
      <c r="D1760" s="392">
        <v>446.1</v>
      </c>
    </row>
    <row r="1761" spans="1:4" ht="67.5">
      <c r="A1761" s="342">
        <v>97772</v>
      </c>
      <c r="B1761" s="349" t="s">
        <v>1945</v>
      </c>
      <c r="C1761" s="392" t="s">
        <v>1353</v>
      </c>
      <c r="D1761" s="392">
        <v>431.13</v>
      </c>
    </row>
    <row r="1762" spans="1:4" ht="67.5">
      <c r="A1762" s="342">
        <v>97773</v>
      </c>
      <c r="B1762" s="349" t="s">
        <v>1946</v>
      </c>
      <c r="C1762" s="392" t="s">
        <v>1353</v>
      </c>
      <c r="D1762" s="392">
        <v>407.75</v>
      </c>
    </row>
    <row r="1763" spans="1:4" ht="67.5">
      <c r="A1763" s="342">
        <v>97774</v>
      </c>
      <c r="B1763" s="349" t="s">
        <v>1947</v>
      </c>
      <c r="C1763" s="392" t="s">
        <v>1353</v>
      </c>
      <c r="D1763" s="392">
        <v>387.47</v>
      </c>
    </row>
    <row r="1764" spans="1:4" ht="81">
      <c r="A1764" s="342">
        <v>97775</v>
      </c>
      <c r="B1764" s="349" t="s">
        <v>1948</v>
      </c>
      <c r="C1764" s="392" t="s">
        <v>1353</v>
      </c>
      <c r="D1764" s="392">
        <v>607.87</v>
      </c>
    </row>
    <row r="1765" spans="1:4" ht="81">
      <c r="A1765" s="342">
        <v>97776</v>
      </c>
      <c r="B1765" s="349" t="s">
        <v>1949</v>
      </c>
      <c r="C1765" s="392" t="s">
        <v>1353</v>
      </c>
      <c r="D1765" s="392">
        <v>579.66</v>
      </c>
    </row>
    <row r="1766" spans="1:4" ht="81">
      <c r="A1766" s="342">
        <v>97777</v>
      </c>
      <c r="B1766" s="349" t="s">
        <v>1950</v>
      </c>
      <c r="C1766" s="392" t="s">
        <v>1353</v>
      </c>
      <c r="D1766" s="392">
        <v>540.71</v>
      </c>
    </row>
    <row r="1767" spans="1:4" ht="81">
      <c r="A1767" s="342">
        <v>97778</v>
      </c>
      <c r="B1767" s="349" t="s">
        <v>1951</v>
      </c>
      <c r="C1767" s="392" t="s">
        <v>1353</v>
      </c>
      <c r="D1767" s="392">
        <v>515.54</v>
      </c>
    </row>
    <row r="1768" spans="1:4" ht="81">
      <c r="A1768" s="342">
        <v>97779</v>
      </c>
      <c r="B1768" s="349" t="s">
        <v>1952</v>
      </c>
      <c r="C1768" s="392" t="s">
        <v>1353</v>
      </c>
      <c r="D1768" s="392">
        <v>581.47</v>
      </c>
    </row>
    <row r="1769" spans="1:4" ht="81">
      <c r="A1769" s="342">
        <v>97780</v>
      </c>
      <c r="B1769" s="349" t="s">
        <v>1953</v>
      </c>
      <c r="C1769" s="392" t="s">
        <v>1353</v>
      </c>
      <c r="D1769" s="392">
        <v>557.15</v>
      </c>
    </row>
    <row r="1770" spans="1:4" ht="81">
      <c r="A1770" s="342">
        <v>97781</v>
      </c>
      <c r="B1770" s="349" t="s">
        <v>1954</v>
      </c>
      <c r="C1770" s="392" t="s">
        <v>1353</v>
      </c>
      <c r="D1770" s="392">
        <v>515.86</v>
      </c>
    </row>
    <row r="1771" spans="1:4" ht="81">
      <c r="A1771" s="342">
        <v>97782</v>
      </c>
      <c r="B1771" s="349" t="s">
        <v>1955</v>
      </c>
      <c r="C1771" s="392" t="s">
        <v>1353</v>
      </c>
      <c r="D1771" s="392">
        <v>484.76</v>
      </c>
    </row>
    <row r="1772" spans="1:4" ht="81">
      <c r="A1772" s="342">
        <v>97783</v>
      </c>
      <c r="B1772" s="349" t="s">
        <v>1956</v>
      </c>
      <c r="C1772" s="392" t="s">
        <v>1353</v>
      </c>
      <c r="D1772" s="392">
        <v>579.54</v>
      </c>
    </row>
    <row r="1773" spans="1:4" ht="81">
      <c r="A1773" s="342">
        <v>97784</v>
      </c>
      <c r="B1773" s="349" t="s">
        <v>1957</v>
      </c>
      <c r="C1773" s="392" t="s">
        <v>1353</v>
      </c>
      <c r="D1773" s="392">
        <v>547.5</v>
      </c>
    </row>
    <row r="1774" spans="1:4" ht="81">
      <c r="A1774" s="342">
        <v>97785</v>
      </c>
      <c r="B1774" s="349" t="s">
        <v>1958</v>
      </c>
      <c r="C1774" s="392" t="s">
        <v>1353</v>
      </c>
      <c r="D1774" s="392">
        <v>501.62</v>
      </c>
    </row>
    <row r="1775" spans="1:4" ht="81">
      <c r="A1775" s="342">
        <v>97786</v>
      </c>
      <c r="B1775" s="349" t="s">
        <v>1959</v>
      </c>
      <c r="C1775" s="392" t="s">
        <v>1353</v>
      </c>
      <c r="D1775" s="392">
        <v>466.6</v>
      </c>
    </row>
    <row r="1776" spans="1:4" ht="81">
      <c r="A1776" s="342">
        <v>97787</v>
      </c>
      <c r="B1776" s="349" t="s">
        <v>1960</v>
      </c>
      <c r="C1776" s="392" t="s">
        <v>1353</v>
      </c>
      <c r="D1776" s="392">
        <v>538.99</v>
      </c>
    </row>
    <row r="1777" spans="1:4" ht="81">
      <c r="A1777" s="342">
        <v>97788</v>
      </c>
      <c r="B1777" s="349" t="s">
        <v>1961</v>
      </c>
      <c r="C1777" s="392" t="s">
        <v>1353</v>
      </c>
      <c r="D1777" s="392">
        <v>518.62</v>
      </c>
    </row>
    <row r="1778" spans="1:4" ht="81">
      <c r="A1778" s="342">
        <v>97789</v>
      </c>
      <c r="B1778" s="349" t="s">
        <v>1962</v>
      </c>
      <c r="C1778" s="392" t="s">
        <v>1353</v>
      </c>
      <c r="D1778" s="392">
        <v>491.58</v>
      </c>
    </row>
    <row r="1779" spans="1:4" ht="81">
      <c r="A1779" s="342">
        <v>97790</v>
      </c>
      <c r="B1779" s="349" t="s">
        <v>1963</v>
      </c>
      <c r="C1779" s="392" t="s">
        <v>1353</v>
      </c>
      <c r="D1779" s="392">
        <v>474.94</v>
      </c>
    </row>
    <row r="1780" spans="1:4" ht="81">
      <c r="A1780" s="342">
        <v>97791</v>
      </c>
      <c r="B1780" s="349" t="s">
        <v>1964</v>
      </c>
      <c r="C1780" s="392" t="s">
        <v>1353</v>
      </c>
      <c r="D1780" s="392">
        <v>485.15</v>
      </c>
    </row>
    <row r="1781" spans="1:4" ht="81">
      <c r="A1781" s="342">
        <v>97792</v>
      </c>
      <c r="B1781" s="349" t="s">
        <v>1965</v>
      </c>
      <c r="C1781" s="392" t="s">
        <v>1353</v>
      </c>
      <c r="D1781" s="392">
        <v>474.21</v>
      </c>
    </row>
    <row r="1782" spans="1:4" ht="81">
      <c r="A1782" s="342">
        <v>97793</v>
      </c>
      <c r="B1782" s="349" t="s">
        <v>1966</v>
      </c>
      <c r="C1782" s="392" t="s">
        <v>1353</v>
      </c>
      <c r="D1782" s="392">
        <v>451.14</v>
      </c>
    </row>
    <row r="1783" spans="1:4" ht="81">
      <c r="A1783" s="342">
        <v>97794</v>
      </c>
      <c r="B1783" s="349" t="s">
        <v>1967</v>
      </c>
      <c r="C1783" s="392" t="s">
        <v>1353</v>
      </c>
      <c r="D1783" s="392">
        <v>431.81</v>
      </c>
    </row>
    <row r="1784" spans="1:4" ht="81">
      <c r="A1784" s="342">
        <v>97795</v>
      </c>
      <c r="B1784" s="349" t="s">
        <v>1968</v>
      </c>
      <c r="C1784" s="392" t="s">
        <v>1353</v>
      </c>
      <c r="D1784" s="392">
        <v>467.19</v>
      </c>
    </row>
    <row r="1785" spans="1:4" ht="81">
      <c r="A1785" s="342">
        <v>97796</v>
      </c>
      <c r="B1785" s="349" t="s">
        <v>1969</v>
      </c>
      <c r="C1785" s="392" t="s">
        <v>1353</v>
      </c>
      <c r="D1785" s="392">
        <v>451.84</v>
      </c>
    </row>
    <row r="1786" spans="1:4" ht="81">
      <c r="A1786" s="342">
        <v>97797</v>
      </c>
      <c r="B1786" s="349" t="s">
        <v>1970</v>
      </c>
      <c r="C1786" s="392" t="s">
        <v>1353</v>
      </c>
      <c r="D1786" s="392">
        <v>427.88</v>
      </c>
    </row>
    <row r="1787" spans="1:4" ht="81">
      <c r="A1787" s="342">
        <v>97798</v>
      </c>
      <c r="B1787" s="349" t="s">
        <v>1971</v>
      </c>
      <c r="C1787" s="392" t="s">
        <v>1353</v>
      </c>
      <c r="D1787" s="392">
        <v>406.88</v>
      </c>
    </row>
    <row r="1788" spans="1:4" ht="54">
      <c r="A1788" s="342">
        <v>97799</v>
      </c>
      <c r="B1788" s="349" t="s">
        <v>1972</v>
      </c>
      <c r="C1788" s="392" t="s">
        <v>1353</v>
      </c>
      <c r="D1788" s="392">
        <v>510.89</v>
      </c>
    </row>
    <row r="1789" spans="1:4" ht="54">
      <c r="A1789" s="342">
        <v>97800</v>
      </c>
      <c r="B1789" s="349" t="s">
        <v>1973</v>
      </c>
      <c r="C1789" s="392" t="s">
        <v>1353</v>
      </c>
      <c r="D1789" s="392">
        <v>542.71</v>
      </c>
    </row>
    <row r="1790" spans="1:4" ht="81">
      <c r="A1790" s="342">
        <v>89198</v>
      </c>
      <c r="B1790" s="349" t="s">
        <v>1974</v>
      </c>
      <c r="C1790" s="392" t="s">
        <v>1</v>
      </c>
      <c r="D1790" s="392">
        <v>62.93</v>
      </c>
    </row>
    <row r="1791" spans="1:4" ht="81">
      <c r="A1791" s="342">
        <v>89199</v>
      </c>
      <c r="B1791" s="349" t="s">
        <v>1975</v>
      </c>
      <c r="C1791" s="392" t="s">
        <v>1</v>
      </c>
      <c r="D1791" s="392">
        <v>82.43</v>
      </c>
    </row>
    <row r="1792" spans="1:4" ht="94.5">
      <c r="A1792" s="342">
        <v>89200</v>
      </c>
      <c r="B1792" s="349" t="s">
        <v>1976</v>
      </c>
      <c r="C1792" s="392" t="s">
        <v>1</v>
      </c>
      <c r="D1792" s="392">
        <v>191.78</v>
      </c>
    </row>
    <row r="1793" spans="1:4" ht="81">
      <c r="A1793" s="342">
        <v>89201</v>
      </c>
      <c r="B1793" s="349" t="s">
        <v>1977</v>
      </c>
      <c r="C1793" s="392" t="s">
        <v>1</v>
      </c>
      <c r="D1793" s="392">
        <v>48.72</v>
      </c>
    </row>
    <row r="1794" spans="1:4" ht="81">
      <c r="A1794" s="342">
        <v>89202</v>
      </c>
      <c r="B1794" s="349" t="s">
        <v>1978</v>
      </c>
      <c r="C1794" s="392" t="s">
        <v>1</v>
      </c>
      <c r="D1794" s="392">
        <v>62.77</v>
      </c>
    </row>
    <row r="1795" spans="1:4" ht="94.5">
      <c r="A1795" s="342">
        <v>89203</v>
      </c>
      <c r="B1795" s="349" t="s">
        <v>1979</v>
      </c>
      <c r="C1795" s="392" t="s">
        <v>1</v>
      </c>
      <c r="D1795" s="392">
        <v>145.08000000000001</v>
      </c>
    </row>
    <row r="1796" spans="1:4" ht="81">
      <c r="A1796" s="342">
        <v>89204</v>
      </c>
      <c r="B1796" s="349" t="s">
        <v>1980</v>
      </c>
      <c r="C1796" s="392" t="s">
        <v>1</v>
      </c>
      <c r="D1796" s="392">
        <v>43.79</v>
      </c>
    </row>
    <row r="1797" spans="1:4" ht="81">
      <c r="A1797" s="342">
        <v>89205</v>
      </c>
      <c r="B1797" s="349" t="s">
        <v>1981</v>
      </c>
      <c r="C1797" s="392" t="s">
        <v>1</v>
      </c>
      <c r="D1797" s="392">
        <v>56.99</v>
      </c>
    </row>
    <row r="1798" spans="1:4" ht="94.5">
      <c r="A1798" s="342">
        <v>89206</v>
      </c>
      <c r="B1798" s="349" t="s">
        <v>1982</v>
      </c>
      <c r="C1798" s="392" t="s">
        <v>1</v>
      </c>
      <c r="D1798" s="392">
        <v>134.19</v>
      </c>
    </row>
    <row r="1799" spans="1:4" ht="67.5">
      <c r="A1799" s="342">
        <v>90808</v>
      </c>
      <c r="B1799" s="349" t="s">
        <v>1983</v>
      </c>
      <c r="C1799" s="392" t="s">
        <v>1</v>
      </c>
      <c r="D1799" s="392">
        <v>65.31</v>
      </c>
    </row>
    <row r="1800" spans="1:4" ht="67.5">
      <c r="A1800" s="342">
        <v>90809</v>
      </c>
      <c r="B1800" s="349" t="s">
        <v>1984</v>
      </c>
      <c r="C1800" s="392" t="s">
        <v>1</v>
      </c>
      <c r="D1800" s="392">
        <v>63.15</v>
      </c>
    </row>
    <row r="1801" spans="1:4" ht="67.5">
      <c r="A1801" s="342">
        <v>90810</v>
      </c>
      <c r="B1801" s="349" t="s">
        <v>1985</v>
      </c>
      <c r="C1801" s="392" t="s">
        <v>1</v>
      </c>
      <c r="D1801" s="392">
        <v>140.94999999999999</v>
      </c>
    </row>
    <row r="1802" spans="1:4" ht="67.5">
      <c r="A1802" s="342">
        <v>90811</v>
      </c>
      <c r="B1802" s="349" t="s">
        <v>1986</v>
      </c>
      <c r="C1802" s="392" t="s">
        <v>1</v>
      </c>
      <c r="D1802" s="392">
        <v>134.41999999999999</v>
      </c>
    </row>
    <row r="1803" spans="1:4" ht="67.5">
      <c r="A1803" s="342">
        <v>90812</v>
      </c>
      <c r="B1803" s="349" t="s">
        <v>1987</v>
      </c>
      <c r="C1803" s="392" t="s">
        <v>1</v>
      </c>
      <c r="D1803" s="392">
        <v>243.17</v>
      </c>
    </row>
    <row r="1804" spans="1:4" ht="67.5">
      <c r="A1804" s="342">
        <v>90813</v>
      </c>
      <c r="B1804" s="349" t="s">
        <v>1988</v>
      </c>
      <c r="C1804" s="392" t="s">
        <v>1</v>
      </c>
      <c r="D1804" s="392">
        <v>234.19</v>
      </c>
    </row>
    <row r="1805" spans="1:4" ht="67.5">
      <c r="A1805" s="342">
        <v>90814</v>
      </c>
      <c r="B1805" s="349" t="s">
        <v>1989</v>
      </c>
      <c r="C1805" s="392" t="s">
        <v>1</v>
      </c>
      <c r="D1805" s="392">
        <v>295.39999999999998</v>
      </c>
    </row>
    <row r="1806" spans="1:4" ht="67.5">
      <c r="A1806" s="342">
        <v>90815</v>
      </c>
      <c r="B1806" s="349" t="s">
        <v>1990</v>
      </c>
      <c r="C1806" s="392" t="s">
        <v>1</v>
      </c>
      <c r="D1806" s="392">
        <v>358.99</v>
      </c>
    </row>
    <row r="1807" spans="1:4" ht="81">
      <c r="A1807" s="342">
        <v>90877</v>
      </c>
      <c r="B1807" s="349" t="s">
        <v>1991</v>
      </c>
      <c r="C1807" s="392" t="s">
        <v>1</v>
      </c>
      <c r="D1807" s="392">
        <v>40.159999999999997</v>
      </c>
    </row>
    <row r="1808" spans="1:4" ht="81">
      <c r="A1808" s="342">
        <v>90878</v>
      </c>
      <c r="B1808" s="349" t="s">
        <v>1992</v>
      </c>
      <c r="C1808" s="392" t="s">
        <v>1</v>
      </c>
      <c r="D1808" s="392">
        <v>38.56</v>
      </c>
    </row>
    <row r="1809" spans="1:4" ht="81">
      <c r="A1809" s="342">
        <v>90880</v>
      </c>
      <c r="B1809" s="349" t="s">
        <v>1993</v>
      </c>
      <c r="C1809" s="392" t="s">
        <v>1</v>
      </c>
      <c r="D1809" s="392">
        <v>51.91</v>
      </c>
    </row>
    <row r="1810" spans="1:4" ht="81">
      <c r="A1810" s="342">
        <v>90881</v>
      </c>
      <c r="B1810" s="349" t="s">
        <v>1994</v>
      </c>
      <c r="C1810" s="392" t="s">
        <v>1</v>
      </c>
      <c r="D1810" s="392">
        <v>48.01</v>
      </c>
    </row>
    <row r="1811" spans="1:4" ht="81">
      <c r="A1811" s="342">
        <v>90883</v>
      </c>
      <c r="B1811" s="349" t="s">
        <v>1995</v>
      </c>
      <c r="C1811" s="392" t="s">
        <v>1</v>
      </c>
      <c r="D1811" s="392">
        <v>69.930000000000007</v>
      </c>
    </row>
    <row r="1812" spans="1:4" ht="94.5">
      <c r="A1812" s="342">
        <v>90884</v>
      </c>
      <c r="B1812" s="349" t="s">
        <v>1996</v>
      </c>
      <c r="C1812" s="392" t="s">
        <v>1</v>
      </c>
      <c r="D1812" s="392">
        <v>68.11</v>
      </c>
    </row>
    <row r="1813" spans="1:4" ht="81">
      <c r="A1813" s="342">
        <v>90885</v>
      </c>
      <c r="B1813" s="349" t="s">
        <v>1997</v>
      </c>
      <c r="C1813" s="392" t="s">
        <v>1</v>
      </c>
      <c r="D1813" s="392">
        <v>67.290000000000006</v>
      </c>
    </row>
    <row r="1814" spans="1:4" ht="81">
      <c r="A1814" s="342">
        <v>90886</v>
      </c>
      <c r="B1814" s="349" t="s">
        <v>1998</v>
      </c>
      <c r="C1814" s="392" t="s">
        <v>1</v>
      </c>
      <c r="D1814" s="392">
        <v>137.1</v>
      </c>
    </row>
    <row r="1815" spans="1:4" ht="94.5">
      <c r="A1815" s="342">
        <v>90887</v>
      </c>
      <c r="B1815" s="349" t="s">
        <v>1999</v>
      </c>
      <c r="C1815" s="392" t="s">
        <v>1</v>
      </c>
      <c r="D1815" s="392">
        <v>135.07</v>
      </c>
    </row>
    <row r="1816" spans="1:4" ht="81">
      <c r="A1816" s="342">
        <v>90888</v>
      </c>
      <c r="B1816" s="349" t="s">
        <v>2000</v>
      </c>
      <c r="C1816" s="392" t="s">
        <v>1</v>
      </c>
      <c r="D1816" s="392">
        <v>134.21</v>
      </c>
    </row>
    <row r="1817" spans="1:4" ht="81">
      <c r="A1817" s="342">
        <v>90889</v>
      </c>
      <c r="B1817" s="349" t="s">
        <v>2001</v>
      </c>
      <c r="C1817" s="392" t="s">
        <v>1</v>
      </c>
      <c r="D1817" s="392">
        <v>161.4</v>
      </c>
    </row>
    <row r="1818" spans="1:4" ht="81">
      <c r="A1818" s="342">
        <v>90890</v>
      </c>
      <c r="B1818" s="349" t="s">
        <v>2002</v>
      </c>
      <c r="C1818" s="392" t="s">
        <v>1</v>
      </c>
      <c r="D1818" s="392">
        <v>158.38</v>
      </c>
    </row>
    <row r="1819" spans="1:4" ht="81">
      <c r="A1819" s="342">
        <v>90891</v>
      </c>
      <c r="B1819" s="349" t="s">
        <v>2003</v>
      </c>
      <c r="C1819" s="392" t="s">
        <v>1</v>
      </c>
      <c r="D1819" s="392">
        <v>157.04</v>
      </c>
    </row>
    <row r="1820" spans="1:4" ht="40.5">
      <c r="A1820" s="342">
        <v>95601</v>
      </c>
      <c r="B1820" s="349" t="s">
        <v>2004</v>
      </c>
      <c r="C1820" s="392" t="s">
        <v>81</v>
      </c>
      <c r="D1820" s="392">
        <v>12.81</v>
      </c>
    </row>
    <row r="1821" spans="1:4" ht="40.5">
      <c r="A1821" s="342">
        <v>95602</v>
      </c>
      <c r="B1821" s="349" t="s">
        <v>2005</v>
      </c>
      <c r="C1821" s="392" t="s">
        <v>81</v>
      </c>
      <c r="D1821" s="392">
        <v>16.420000000000002</v>
      </c>
    </row>
    <row r="1822" spans="1:4" ht="40.5">
      <c r="A1822" s="342">
        <v>95603</v>
      </c>
      <c r="B1822" s="349" t="s">
        <v>2006</v>
      </c>
      <c r="C1822" s="392" t="s">
        <v>81</v>
      </c>
      <c r="D1822" s="392">
        <v>21.57</v>
      </c>
    </row>
    <row r="1823" spans="1:4" ht="40.5">
      <c r="A1823" s="342">
        <v>95604</v>
      </c>
      <c r="B1823" s="349" t="s">
        <v>2007</v>
      </c>
      <c r="C1823" s="392" t="s">
        <v>81</v>
      </c>
      <c r="D1823" s="392">
        <v>28.39</v>
      </c>
    </row>
    <row r="1824" spans="1:4" ht="40.5">
      <c r="A1824" s="342">
        <v>95605</v>
      </c>
      <c r="B1824" s="349" t="s">
        <v>2008</v>
      </c>
      <c r="C1824" s="392" t="s">
        <v>81</v>
      </c>
      <c r="D1824" s="392">
        <v>44.53</v>
      </c>
    </row>
    <row r="1825" spans="1:4" ht="27">
      <c r="A1825" s="342">
        <v>95607</v>
      </c>
      <c r="B1825" s="349" t="s">
        <v>2009</v>
      </c>
      <c r="C1825" s="392" t="s">
        <v>81</v>
      </c>
      <c r="D1825" s="392">
        <v>4.84</v>
      </c>
    </row>
    <row r="1826" spans="1:4" ht="27">
      <c r="A1826" s="342">
        <v>95608</v>
      </c>
      <c r="B1826" s="349" t="s">
        <v>2010</v>
      </c>
      <c r="C1826" s="392" t="s">
        <v>81</v>
      </c>
      <c r="D1826" s="392">
        <v>5.59</v>
      </c>
    </row>
    <row r="1827" spans="1:4" ht="27">
      <c r="A1827" s="342">
        <v>95609</v>
      </c>
      <c r="B1827" s="349" t="s">
        <v>2011</v>
      </c>
      <c r="C1827" s="392" t="s">
        <v>81</v>
      </c>
      <c r="D1827" s="392">
        <v>6.23</v>
      </c>
    </row>
    <row r="1828" spans="1:4" ht="40.5">
      <c r="A1828" s="342">
        <v>96160</v>
      </c>
      <c r="B1828" s="349" t="s">
        <v>2012</v>
      </c>
      <c r="C1828" s="392" t="s">
        <v>1</v>
      </c>
      <c r="D1828" s="392">
        <v>158.27000000000001</v>
      </c>
    </row>
    <row r="1829" spans="1:4" ht="40.5">
      <c r="A1829" s="342">
        <v>96161</v>
      </c>
      <c r="B1829" s="349" t="s">
        <v>2013</v>
      </c>
      <c r="C1829" s="392" t="s">
        <v>1</v>
      </c>
      <c r="D1829" s="392">
        <v>236.77</v>
      </c>
    </row>
    <row r="1830" spans="1:4" ht="40.5">
      <c r="A1830" s="342">
        <v>96162</v>
      </c>
      <c r="B1830" s="349" t="s">
        <v>2014</v>
      </c>
      <c r="C1830" s="392" t="s">
        <v>1</v>
      </c>
      <c r="D1830" s="392">
        <v>311.33999999999997</v>
      </c>
    </row>
    <row r="1831" spans="1:4" ht="40.5">
      <c r="A1831" s="342">
        <v>96163</v>
      </c>
      <c r="B1831" s="349" t="s">
        <v>2015</v>
      </c>
      <c r="C1831" s="392" t="s">
        <v>1</v>
      </c>
      <c r="D1831" s="392">
        <v>355.73</v>
      </c>
    </row>
    <row r="1832" spans="1:4" ht="40.5">
      <c r="A1832" s="342">
        <v>96164</v>
      </c>
      <c r="B1832" s="349" t="s">
        <v>2016</v>
      </c>
      <c r="C1832" s="392" t="s">
        <v>1</v>
      </c>
      <c r="D1832" s="392">
        <v>143.57</v>
      </c>
    </row>
    <row r="1833" spans="1:4" ht="40.5">
      <c r="A1833" s="342">
        <v>96165</v>
      </c>
      <c r="B1833" s="349" t="s">
        <v>2017</v>
      </c>
      <c r="C1833" s="392" t="s">
        <v>1</v>
      </c>
      <c r="D1833" s="392">
        <v>216.73</v>
      </c>
    </row>
    <row r="1834" spans="1:4" ht="40.5">
      <c r="A1834" s="342">
        <v>96166</v>
      </c>
      <c r="B1834" s="349" t="s">
        <v>2018</v>
      </c>
      <c r="C1834" s="392" t="s">
        <v>1</v>
      </c>
      <c r="D1834" s="392">
        <v>280.76</v>
      </c>
    </row>
    <row r="1835" spans="1:4" ht="40.5">
      <c r="A1835" s="342">
        <v>96167</v>
      </c>
      <c r="B1835" s="349" t="s">
        <v>2019</v>
      </c>
      <c r="C1835" s="392" t="s">
        <v>1</v>
      </c>
      <c r="D1835" s="392">
        <v>312.58999999999997</v>
      </c>
    </row>
    <row r="1836" spans="1:4" ht="40.5">
      <c r="A1836" s="342">
        <v>96168</v>
      </c>
      <c r="B1836" s="349" t="s">
        <v>2020</v>
      </c>
      <c r="C1836" s="392" t="s">
        <v>1</v>
      </c>
      <c r="D1836" s="392">
        <v>136.53</v>
      </c>
    </row>
    <row r="1837" spans="1:4" ht="40.5">
      <c r="A1837" s="342">
        <v>96169</v>
      </c>
      <c r="B1837" s="349" t="s">
        <v>2021</v>
      </c>
      <c r="C1837" s="392" t="s">
        <v>1</v>
      </c>
      <c r="D1837" s="392">
        <v>207.64</v>
      </c>
    </row>
    <row r="1838" spans="1:4" ht="40.5">
      <c r="A1838" s="342">
        <v>96170</v>
      </c>
      <c r="B1838" s="349" t="s">
        <v>2022</v>
      </c>
      <c r="C1838" s="392" t="s">
        <v>1</v>
      </c>
      <c r="D1838" s="392">
        <v>269.67</v>
      </c>
    </row>
    <row r="1839" spans="1:4" ht="40.5">
      <c r="A1839" s="342">
        <v>96171</v>
      </c>
      <c r="B1839" s="349" t="s">
        <v>2023</v>
      </c>
      <c r="C1839" s="392" t="s">
        <v>1</v>
      </c>
      <c r="D1839" s="392">
        <v>297.8</v>
      </c>
    </row>
    <row r="1840" spans="1:4" ht="40.5">
      <c r="A1840" s="342">
        <v>96172</v>
      </c>
      <c r="B1840" s="349" t="s">
        <v>2024</v>
      </c>
      <c r="C1840" s="392" t="s">
        <v>1</v>
      </c>
      <c r="D1840" s="392">
        <v>168.42</v>
      </c>
    </row>
    <row r="1841" spans="1:4" ht="40.5">
      <c r="A1841" s="342">
        <v>96173</v>
      </c>
      <c r="B1841" s="349" t="s">
        <v>2025</v>
      </c>
      <c r="C1841" s="392" t="s">
        <v>1</v>
      </c>
      <c r="D1841" s="392">
        <v>249.48</v>
      </c>
    </row>
    <row r="1842" spans="1:4" ht="40.5">
      <c r="A1842" s="342">
        <v>96174</v>
      </c>
      <c r="B1842" s="349" t="s">
        <v>2026</v>
      </c>
      <c r="C1842" s="392" t="s">
        <v>1</v>
      </c>
      <c r="D1842" s="392">
        <v>327.61</v>
      </c>
    </row>
    <row r="1843" spans="1:4" ht="40.5">
      <c r="A1843" s="342">
        <v>96175</v>
      </c>
      <c r="B1843" s="349" t="s">
        <v>2027</v>
      </c>
      <c r="C1843" s="392" t="s">
        <v>1</v>
      </c>
      <c r="D1843" s="392">
        <v>374.65</v>
      </c>
    </row>
    <row r="1844" spans="1:4" ht="40.5">
      <c r="A1844" s="342">
        <v>96176</v>
      </c>
      <c r="B1844" s="349" t="s">
        <v>2028</v>
      </c>
      <c r="C1844" s="392" t="s">
        <v>1</v>
      </c>
      <c r="D1844" s="392">
        <v>150.35</v>
      </c>
    </row>
    <row r="1845" spans="1:4" ht="40.5">
      <c r="A1845" s="342">
        <v>96177</v>
      </c>
      <c r="B1845" s="349" t="s">
        <v>2029</v>
      </c>
      <c r="C1845" s="392" t="s">
        <v>1</v>
      </c>
      <c r="D1845" s="392">
        <v>224.53</v>
      </c>
    </row>
    <row r="1846" spans="1:4" ht="40.5">
      <c r="A1846" s="342">
        <v>96178</v>
      </c>
      <c r="B1846" s="349" t="s">
        <v>2030</v>
      </c>
      <c r="C1846" s="392" t="s">
        <v>1</v>
      </c>
      <c r="D1846" s="392">
        <v>289.99</v>
      </c>
    </row>
    <row r="1847" spans="1:4" ht="40.5">
      <c r="A1847" s="342">
        <v>96179</v>
      </c>
      <c r="B1847" s="349" t="s">
        <v>2031</v>
      </c>
      <c r="C1847" s="392" t="s">
        <v>1</v>
      </c>
      <c r="D1847" s="392">
        <v>322.60000000000002</v>
      </c>
    </row>
    <row r="1848" spans="1:4" ht="40.5">
      <c r="A1848" s="342">
        <v>96180</v>
      </c>
      <c r="B1848" s="349" t="s">
        <v>2032</v>
      </c>
      <c r="C1848" s="392" t="s">
        <v>1</v>
      </c>
      <c r="D1848" s="392">
        <v>141.49</v>
      </c>
    </row>
    <row r="1849" spans="1:4" ht="40.5">
      <c r="A1849" s="342">
        <v>96181</v>
      </c>
      <c r="B1849" s="349" t="s">
        <v>2033</v>
      </c>
      <c r="C1849" s="392" t="s">
        <v>1</v>
      </c>
      <c r="D1849" s="392">
        <v>213.45</v>
      </c>
    </row>
    <row r="1850" spans="1:4" ht="40.5">
      <c r="A1850" s="342">
        <v>96182</v>
      </c>
      <c r="B1850" s="349" t="s">
        <v>2034</v>
      </c>
      <c r="C1850" s="392" t="s">
        <v>1</v>
      </c>
      <c r="D1850" s="392">
        <v>275.27</v>
      </c>
    </row>
    <row r="1851" spans="1:4" ht="40.5">
      <c r="A1851" s="342">
        <v>96183</v>
      </c>
      <c r="B1851" s="349" t="s">
        <v>2035</v>
      </c>
      <c r="C1851" s="392" t="s">
        <v>1</v>
      </c>
      <c r="D1851" s="392">
        <v>304.58999999999997</v>
      </c>
    </row>
    <row r="1852" spans="1:4" ht="54">
      <c r="A1852" s="342">
        <v>98228</v>
      </c>
      <c r="B1852" s="349" t="s">
        <v>2036</v>
      </c>
      <c r="C1852" s="392" t="s">
        <v>1</v>
      </c>
      <c r="D1852" s="392">
        <v>43.95</v>
      </c>
    </row>
    <row r="1853" spans="1:4" ht="54">
      <c r="A1853" s="342">
        <v>98229</v>
      </c>
      <c r="B1853" s="349" t="s">
        <v>2037</v>
      </c>
      <c r="C1853" s="392" t="s">
        <v>1</v>
      </c>
      <c r="D1853" s="392">
        <v>59.55</v>
      </c>
    </row>
    <row r="1854" spans="1:4" ht="54">
      <c r="A1854" s="342">
        <v>98230</v>
      </c>
      <c r="B1854" s="349" t="s">
        <v>2038</v>
      </c>
      <c r="C1854" s="392" t="s">
        <v>1</v>
      </c>
      <c r="D1854" s="392">
        <v>80.790000000000006</v>
      </c>
    </row>
    <row r="1855" spans="1:4" ht="40.5">
      <c r="A1855" s="342">
        <v>83534</v>
      </c>
      <c r="B1855" s="349" t="s">
        <v>2039</v>
      </c>
      <c r="C1855" s="392" t="s">
        <v>1353</v>
      </c>
      <c r="D1855" s="392">
        <v>456.29</v>
      </c>
    </row>
    <row r="1856" spans="1:4" ht="40.5">
      <c r="A1856" s="342">
        <v>95240</v>
      </c>
      <c r="B1856" s="349" t="s">
        <v>2040</v>
      </c>
      <c r="C1856" s="392" t="s">
        <v>308</v>
      </c>
      <c r="D1856" s="392">
        <v>11.61</v>
      </c>
    </row>
    <row r="1857" spans="1:4" ht="40.5">
      <c r="A1857" s="342">
        <v>95241</v>
      </c>
      <c r="B1857" s="349" t="s">
        <v>2041</v>
      </c>
      <c r="C1857" s="392" t="s">
        <v>308</v>
      </c>
      <c r="D1857" s="392">
        <v>19.37</v>
      </c>
    </row>
    <row r="1858" spans="1:4" ht="40.5">
      <c r="A1858" s="342">
        <v>96616</v>
      </c>
      <c r="B1858" s="349" t="s">
        <v>2042</v>
      </c>
      <c r="C1858" s="392" t="s">
        <v>1353</v>
      </c>
      <c r="D1858" s="392">
        <v>404.23</v>
      </c>
    </row>
    <row r="1859" spans="1:4" ht="40.5">
      <c r="A1859" s="342">
        <v>96617</v>
      </c>
      <c r="B1859" s="349" t="s">
        <v>2043</v>
      </c>
      <c r="C1859" s="392" t="s">
        <v>308</v>
      </c>
      <c r="D1859" s="392">
        <v>12.11</v>
      </c>
    </row>
    <row r="1860" spans="1:4" ht="40.5">
      <c r="A1860" s="342">
        <v>96619</v>
      </c>
      <c r="B1860" s="349" t="s">
        <v>2044</v>
      </c>
      <c r="C1860" s="392" t="s">
        <v>308</v>
      </c>
      <c r="D1860" s="392">
        <v>20.190000000000001</v>
      </c>
    </row>
    <row r="1861" spans="1:4" ht="27">
      <c r="A1861" s="342">
        <v>96620</v>
      </c>
      <c r="B1861" s="349" t="s">
        <v>2045</v>
      </c>
      <c r="C1861" s="392" t="s">
        <v>1353</v>
      </c>
      <c r="D1861" s="392">
        <v>387.72</v>
      </c>
    </row>
    <row r="1862" spans="1:4" ht="40.5">
      <c r="A1862" s="342">
        <v>96621</v>
      </c>
      <c r="B1862" s="349" t="s">
        <v>2046</v>
      </c>
      <c r="C1862" s="392" t="s">
        <v>1353</v>
      </c>
      <c r="D1862" s="392">
        <v>147.54</v>
      </c>
    </row>
    <row r="1863" spans="1:4" ht="40.5">
      <c r="A1863" s="342">
        <v>96622</v>
      </c>
      <c r="B1863" s="349" t="s">
        <v>2047</v>
      </c>
      <c r="C1863" s="392" t="s">
        <v>1353</v>
      </c>
      <c r="D1863" s="392">
        <v>99.01</v>
      </c>
    </row>
    <row r="1864" spans="1:4" ht="40.5">
      <c r="A1864" s="342">
        <v>96623</v>
      </c>
      <c r="B1864" s="349" t="s">
        <v>2048</v>
      </c>
      <c r="C1864" s="392" t="s">
        <v>1353</v>
      </c>
      <c r="D1864" s="392">
        <v>136.24</v>
      </c>
    </row>
    <row r="1865" spans="1:4" ht="40.5">
      <c r="A1865" s="342">
        <v>96624</v>
      </c>
      <c r="B1865" s="349" t="s">
        <v>2049</v>
      </c>
      <c r="C1865" s="392" t="s">
        <v>1353</v>
      </c>
      <c r="D1865" s="392">
        <v>95.03</v>
      </c>
    </row>
    <row r="1866" spans="1:4" ht="27">
      <c r="A1866" s="342">
        <v>97082</v>
      </c>
      <c r="B1866" s="349" t="s">
        <v>2050</v>
      </c>
      <c r="C1866" s="392" t="s">
        <v>1353</v>
      </c>
      <c r="D1866" s="392">
        <v>41.12</v>
      </c>
    </row>
    <row r="1867" spans="1:4" ht="40.5">
      <c r="A1867" s="342">
        <v>97083</v>
      </c>
      <c r="B1867" s="349" t="s">
        <v>2051</v>
      </c>
      <c r="C1867" s="392" t="s">
        <v>308</v>
      </c>
      <c r="D1867" s="392">
        <v>2.16</v>
      </c>
    </row>
    <row r="1868" spans="1:4" ht="40.5">
      <c r="A1868" s="342">
        <v>97084</v>
      </c>
      <c r="B1868" s="349" t="s">
        <v>2052</v>
      </c>
      <c r="C1868" s="392" t="s">
        <v>308</v>
      </c>
      <c r="D1868" s="392">
        <v>0.43</v>
      </c>
    </row>
    <row r="1869" spans="1:4" ht="40.5">
      <c r="A1869" s="342">
        <v>97086</v>
      </c>
      <c r="B1869" s="349" t="s">
        <v>2053</v>
      </c>
      <c r="C1869" s="392" t="s">
        <v>308</v>
      </c>
      <c r="D1869" s="392">
        <v>73.11</v>
      </c>
    </row>
    <row r="1870" spans="1:4" ht="54">
      <c r="A1870" s="342">
        <v>97094</v>
      </c>
      <c r="B1870" s="349" t="s">
        <v>2054</v>
      </c>
      <c r="C1870" s="392" t="s">
        <v>1353</v>
      </c>
      <c r="D1870" s="392">
        <v>429.4</v>
      </c>
    </row>
    <row r="1871" spans="1:4" ht="54">
      <c r="A1871" s="342">
        <v>97095</v>
      </c>
      <c r="B1871" s="349" t="s">
        <v>2055</v>
      </c>
      <c r="C1871" s="392" t="s">
        <v>1353</v>
      </c>
      <c r="D1871" s="392">
        <v>403.26</v>
      </c>
    </row>
    <row r="1872" spans="1:4" ht="54">
      <c r="A1872" s="342">
        <v>97096</v>
      </c>
      <c r="B1872" s="349" t="s">
        <v>2056</v>
      </c>
      <c r="C1872" s="392" t="s">
        <v>1353</v>
      </c>
      <c r="D1872" s="392">
        <v>389.83</v>
      </c>
    </row>
    <row r="1873" spans="1:4" ht="54">
      <c r="A1873" s="342">
        <v>90996</v>
      </c>
      <c r="B1873" s="349" t="s">
        <v>2057</v>
      </c>
      <c r="C1873" s="392" t="s">
        <v>308</v>
      </c>
      <c r="D1873" s="392">
        <v>10.72</v>
      </c>
    </row>
    <row r="1874" spans="1:4" ht="54">
      <c r="A1874" s="342">
        <v>90997</v>
      </c>
      <c r="B1874" s="349" t="s">
        <v>2058</v>
      </c>
      <c r="C1874" s="392" t="s">
        <v>308</v>
      </c>
      <c r="D1874" s="392">
        <v>14.63</v>
      </c>
    </row>
    <row r="1875" spans="1:4" ht="54">
      <c r="A1875" s="342">
        <v>90998</v>
      </c>
      <c r="B1875" s="349" t="s">
        <v>2059</v>
      </c>
      <c r="C1875" s="392" t="s">
        <v>308</v>
      </c>
      <c r="D1875" s="392">
        <v>17.68</v>
      </c>
    </row>
    <row r="1876" spans="1:4" ht="54">
      <c r="A1876" s="342">
        <v>91000</v>
      </c>
      <c r="B1876" s="349" t="s">
        <v>2060</v>
      </c>
      <c r="C1876" s="392" t="s">
        <v>308</v>
      </c>
      <c r="D1876" s="392">
        <v>13.46</v>
      </c>
    </row>
    <row r="1877" spans="1:4" ht="54">
      <c r="A1877" s="342">
        <v>91002</v>
      </c>
      <c r="B1877" s="349" t="s">
        <v>2061</v>
      </c>
      <c r="C1877" s="392" t="s">
        <v>308</v>
      </c>
      <c r="D1877" s="392">
        <v>12.37</v>
      </c>
    </row>
    <row r="1878" spans="1:4" ht="67.5">
      <c r="A1878" s="342">
        <v>91003</v>
      </c>
      <c r="B1878" s="349" t="s">
        <v>2062</v>
      </c>
      <c r="C1878" s="392" t="s">
        <v>308</v>
      </c>
      <c r="D1878" s="392">
        <v>14.35</v>
      </c>
    </row>
    <row r="1879" spans="1:4" ht="54">
      <c r="A1879" s="342">
        <v>91004</v>
      </c>
      <c r="B1879" s="349" t="s">
        <v>2063</v>
      </c>
      <c r="C1879" s="392" t="s">
        <v>308</v>
      </c>
      <c r="D1879" s="392">
        <v>11.26</v>
      </c>
    </row>
    <row r="1880" spans="1:4" ht="54">
      <c r="A1880" s="342">
        <v>91005</v>
      </c>
      <c r="B1880" s="349" t="s">
        <v>2064</v>
      </c>
      <c r="C1880" s="392" t="s">
        <v>308</v>
      </c>
      <c r="D1880" s="392">
        <v>13.55</v>
      </c>
    </row>
    <row r="1881" spans="1:4" ht="54">
      <c r="A1881" s="342">
        <v>91006</v>
      </c>
      <c r="B1881" s="349" t="s">
        <v>2065</v>
      </c>
      <c r="C1881" s="392" t="s">
        <v>308</v>
      </c>
      <c r="D1881" s="392">
        <v>10.39</v>
      </c>
    </row>
    <row r="1882" spans="1:4" ht="54">
      <c r="A1882" s="342">
        <v>91007</v>
      </c>
      <c r="B1882" s="349" t="s">
        <v>2066</v>
      </c>
      <c r="C1882" s="392" t="s">
        <v>308</v>
      </c>
      <c r="D1882" s="392">
        <v>9.3000000000000007</v>
      </c>
    </row>
    <row r="1883" spans="1:4" ht="67.5">
      <c r="A1883" s="342">
        <v>91008</v>
      </c>
      <c r="B1883" s="349" t="s">
        <v>2067</v>
      </c>
      <c r="C1883" s="392" t="s">
        <v>308</v>
      </c>
      <c r="D1883" s="392">
        <v>11.28</v>
      </c>
    </row>
    <row r="1884" spans="1:4" ht="54">
      <c r="A1884" s="342">
        <v>92263</v>
      </c>
      <c r="B1884" s="349" t="s">
        <v>2068</v>
      </c>
      <c r="C1884" s="392" t="s">
        <v>308</v>
      </c>
      <c r="D1884" s="392">
        <v>87.69</v>
      </c>
    </row>
    <row r="1885" spans="1:4" ht="54">
      <c r="A1885" s="342">
        <v>92264</v>
      </c>
      <c r="B1885" s="349" t="s">
        <v>2069</v>
      </c>
      <c r="C1885" s="392" t="s">
        <v>308</v>
      </c>
      <c r="D1885" s="392">
        <v>98.69</v>
      </c>
    </row>
    <row r="1886" spans="1:4" ht="40.5">
      <c r="A1886" s="342">
        <v>92265</v>
      </c>
      <c r="B1886" s="349" t="s">
        <v>2070</v>
      </c>
      <c r="C1886" s="392" t="s">
        <v>308</v>
      </c>
      <c r="D1886" s="392">
        <v>67.239999999999995</v>
      </c>
    </row>
    <row r="1887" spans="1:4" ht="40.5">
      <c r="A1887" s="342">
        <v>92266</v>
      </c>
      <c r="B1887" s="349" t="s">
        <v>2071</v>
      </c>
      <c r="C1887" s="392" t="s">
        <v>308</v>
      </c>
      <c r="D1887" s="392">
        <v>77.05</v>
      </c>
    </row>
    <row r="1888" spans="1:4" ht="40.5">
      <c r="A1888" s="342">
        <v>92267</v>
      </c>
      <c r="B1888" s="349" t="s">
        <v>2072</v>
      </c>
      <c r="C1888" s="392" t="s">
        <v>308</v>
      </c>
      <c r="D1888" s="392">
        <v>27.16</v>
      </c>
    </row>
    <row r="1889" spans="1:4" ht="40.5">
      <c r="A1889" s="342">
        <v>92268</v>
      </c>
      <c r="B1889" s="349" t="s">
        <v>2073</v>
      </c>
      <c r="C1889" s="392" t="s">
        <v>308</v>
      </c>
      <c r="D1889" s="392">
        <v>35.81</v>
      </c>
    </row>
    <row r="1890" spans="1:4" ht="40.5">
      <c r="A1890" s="342">
        <v>92269</v>
      </c>
      <c r="B1890" s="349" t="s">
        <v>2074</v>
      </c>
      <c r="C1890" s="392" t="s">
        <v>308</v>
      </c>
      <c r="D1890" s="392">
        <v>49.84</v>
      </c>
    </row>
    <row r="1891" spans="1:4" ht="27">
      <c r="A1891" s="342">
        <v>92270</v>
      </c>
      <c r="B1891" s="349" t="s">
        <v>2075</v>
      </c>
      <c r="C1891" s="392" t="s">
        <v>308</v>
      </c>
      <c r="D1891" s="392">
        <v>38.58</v>
      </c>
    </row>
    <row r="1892" spans="1:4" ht="27">
      <c r="A1892" s="342">
        <v>92271</v>
      </c>
      <c r="B1892" s="349" t="s">
        <v>2076</v>
      </c>
      <c r="C1892" s="392" t="s">
        <v>308</v>
      </c>
      <c r="D1892" s="392">
        <v>23.25</v>
      </c>
    </row>
    <row r="1893" spans="1:4" ht="27">
      <c r="A1893" s="342">
        <v>92272</v>
      </c>
      <c r="B1893" s="349" t="s">
        <v>2077</v>
      </c>
      <c r="C1893" s="392" t="s">
        <v>1</v>
      </c>
      <c r="D1893" s="392">
        <v>18.21</v>
      </c>
    </row>
    <row r="1894" spans="1:4" ht="27">
      <c r="A1894" s="342">
        <v>92273</v>
      </c>
      <c r="B1894" s="349" t="s">
        <v>2078</v>
      </c>
      <c r="C1894" s="392" t="s">
        <v>1</v>
      </c>
      <c r="D1894" s="392">
        <v>8.0299999999999994</v>
      </c>
    </row>
    <row r="1895" spans="1:4" ht="81">
      <c r="A1895" s="342">
        <v>92408</v>
      </c>
      <c r="B1895" s="349" t="s">
        <v>2079</v>
      </c>
      <c r="C1895" s="392" t="s">
        <v>308</v>
      </c>
      <c r="D1895" s="392">
        <v>120.99</v>
      </c>
    </row>
    <row r="1896" spans="1:4" ht="81">
      <c r="A1896" s="342">
        <v>92409</v>
      </c>
      <c r="B1896" s="349" t="s">
        <v>2080</v>
      </c>
      <c r="C1896" s="392" t="s">
        <v>308</v>
      </c>
      <c r="D1896" s="392">
        <v>112.83</v>
      </c>
    </row>
    <row r="1897" spans="1:4" ht="81">
      <c r="A1897" s="342">
        <v>92410</v>
      </c>
      <c r="B1897" s="349" t="s">
        <v>2081</v>
      </c>
      <c r="C1897" s="392" t="s">
        <v>308</v>
      </c>
      <c r="D1897" s="392">
        <v>88.38</v>
      </c>
    </row>
    <row r="1898" spans="1:4" ht="81">
      <c r="A1898" s="342">
        <v>92411</v>
      </c>
      <c r="B1898" s="349" t="s">
        <v>2082</v>
      </c>
      <c r="C1898" s="392" t="s">
        <v>308</v>
      </c>
      <c r="D1898" s="392">
        <v>81.180000000000007</v>
      </c>
    </row>
    <row r="1899" spans="1:4" ht="81">
      <c r="A1899" s="342">
        <v>92412</v>
      </c>
      <c r="B1899" s="349" t="s">
        <v>2083</v>
      </c>
      <c r="C1899" s="392" t="s">
        <v>308</v>
      </c>
      <c r="D1899" s="392">
        <v>61.46</v>
      </c>
    </row>
    <row r="1900" spans="1:4" ht="81">
      <c r="A1900" s="342">
        <v>92413</v>
      </c>
      <c r="B1900" s="349" t="s">
        <v>2084</v>
      </c>
      <c r="C1900" s="392" t="s">
        <v>308</v>
      </c>
      <c r="D1900" s="392">
        <v>55.92</v>
      </c>
    </row>
    <row r="1901" spans="1:4" ht="81">
      <c r="A1901" s="342">
        <v>92414</v>
      </c>
      <c r="B1901" s="349" t="s">
        <v>2085</v>
      </c>
      <c r="C1901" s="392" t="s">
        <v>308</v>
      </c>
      <c r="D1901" s="392">
        <v>87.16</v>
      </c>
    </row>
    <row r="1902" spans="1:4" ht="81">
      <c r="A1902" s="342">
        <v>92415</v>
      </c>
      <c r="B1902" s="349" t="s">
        <v>2086</v>
      </c>
      <c r="C1902" s="392" t="s">
        <v>308</v>
      </c>
      <c r="D1902" s="392">
        <v>79.95</v>
      </c>
    </row>
    <row r="1903" spans="1:4" ht="81">
      <c r="A1903" s="342">
        <v>92416</v>
      </c>
      <c r="B1903" s="349" t="s">
        <v>2087</v>
      </c>
      <c r="C1903" s="392" t="s">
        <v>308</v>
      </c>
      <c r="D1903" s="392">
        <v>101.95</v>
      </c>
    </row>
    <row r="1904" spans="1:4" ht="81">
      <c r="A1904" s="342">
        <v>92417</v>
      </c>
      <c r="B1904" s="349" t="s">
        <v>2088</v>
      </c>
      <c r="C1904" s="392" t="s">
        <v>308</v>
      </c>
      <c r="D1904" s="392">
        <v>94.79</v>
      </c>
    </row>
    <row r="1905" spans="1:4" ht="81">
      <c r="A1905" s="342">
        <v>92418</v>
      </c>
      <c r="B1905" s="349" t="s">
        <v>2089</v>
      </c>
      <c r="C1905" s="392" t="s">
        <v>308</v>
      </c>
      <c r="D1905" s="392">
        <v>57.22</v>
      </c>
    </row>
    <row r="1906" spans="1:4" ht="81">
      <c r="A1906" s="342">
        <v>92419</v>
      </c>
      <c r="B1906" s="349" t="s">
        <v>2090</v>
      </c>
      <c r="C1906" s="392" t="s">
        <v>308</v>
      </c>
      <c r="D1906" s="392">
        <v>51.71</v>
      </c>
    </row>
    <row r="1907" spans="1:4" ht="81">
      <c r="A1907" s="342">
        <v>92420</v>
      </c>
      <c r="B1907" s="349" t="s">
        <v>2091</v>
      </c>
      <c r="C1907" s="392" t="s">
        <v>308</v>
      </c>
      <c r="D1907" s="392">
        <v>68.61</v>
      </c>
    </row>
    <row r="1908" spans="1:4" ht="81">
      <c r="A1908" s="342">
        <v>92421</v>
      </c>
      <c r="B1908" s="349" t="s">
        <v>2092</v>
      </c>
      <c r="C1908" s="392" t="s">
        <v>308</v>
      </c>
      <c r="D1908" s="392">
        <v>63.08</v>
      </c>
    </row>
    <row r="1909" spans="1:4" ht="81">
      <c r="A1909" s="342">
        <v>92422</v>
      </c>
      <c r="B1909" s="349" t="s">
        <v>2093</v>
      </c>
      <c r="C1909" s="392" t="s">
        <v>308</v>
      </c>
      <c r="D1909" s="392">
        <v>47.59</v>
      </c>
    </row>
    <row r="1910" spans="1:4" ht="81">
      <c r="A1910" s="342">
        <v>92423</v>
      </c>
      <c r="B1910" s="349" t="s">
        <v>2094</v>
      </c>
      <c r="C1910" s="392" t="s">
        <v>308</v>
      </c>
      <c r="D1910" s="392">
        <v>42.8</v>
      </c>
    </row>
    <row r="1911" spans="1:4" ht="81">
      <c r="A1911" s="342">
        <v>92424</v>
      </c>
      <c r="B1911" s="349" t="s">
        <v>2095</v>
      </c>
      <c r="C1911" s="392" t="s">
        <v>308</v>
      </c>
      <c r="D1911" s="392">
        <v>57.5</v>
      </c>
    </row>
    <row r="1912" spans="1:4" ht="81">
      <c r="A1912" s="342">
        <v>92425</v>
      </c>
      <c r="B1912" s="349" t="s">
        <v>2096</v>
      </c>
      <c r="C1912" s="392" t="s">
        <v>308</v>
      </c>
      <c r="D1912" s="392">
        <v>52.7</v>
      </c>
    </row>
    <row r="1913" spans="1:4" ht="81">
      <c r="A1913" s="342">
        <v>92426</v>
      </c>
      <c r="B1913" s="349" t="s">
        <v>2097</v>
      </c>
      <c r="C1913" s="392" t="s">
        <v>308</v>
      </c>
      <c r="D1913" s="392">
        <v>42.75</v>
      </c>
    </row>
    <row r="1914" spans="1:4" ht="81">
      <c r="A1914" s="342">
        <v>92427</v>
      </c>
      <c r="B1914" s="349" t="s">
        <v>2098</v>
      </c>
      <c r="C1914" s="392" t="s">
        <v>308</v>
      </c>
      <c r="D1914" s="392">
        <v>38.299999999999997</v>
      </c>
    </row>
    <row r="1915" spans="1:4" ht="81">
      <c r="A1915" s="342">
        <v>92428</v>
      </c>
      <c r="B1915" s="349" t="s">
        <v>2099</v>
      </c>
      <c r="C1915" s="392" t="s">
        <v>308</v>
      </c>
      <c r="D1915" s="392">
        <v>51.92</v>
      </c>
    </row>
    <row r="1916" spans="1:4" ht="81">
      <c r="A1916" s="342">
        <v>92429</v>
      </c>
      <c r="B1916" s="349" t="s">
        <v>2100</v>
      </c>
      <c r="C1916" s="392" t="s">
        <v>308</v>
      </c>
      <c r="D1916" s="392">
        <v>47.46</v>
      </c>
    </row>
    <row r="1917" spans="1:4" ht="94.5">
      <c r="A1917" s="342">
        <v>92430</v>
      </c>
      <c r="B1917" s="349" t="s">
        <v>2101</v>
      </c>
      <c r="C1917" s="392" t="s">
        <v>308</v>
      </c>
      <c r="D1917" s="392">
        <v>39.01</v>
      </c>
    </row>
    <row r="1918" spans="1:4" ht="94.5">
      <c r="A1918" s="342">
        <v>92431</v>
      </c>
      <c r="B1918" s="349" t="s">
        <v>2102</v>
      </c>
      <c r="C1918" s="392" t="s">
        <v>308</v>
      </c>
      <c r="D1918" s="392">
        <v>34.79</v>
      </c>
    </row>
    <row r="1919" spans="1:4" ht="94.5">
      <c r="A1919" s="342">
        <v>92432</v>
      </c>
      <c r="B1919" s="349" t="s">
        <v>2103</v>
      </c>
      <c r="C1919" s="392" t="s">
        <v>308</v>
      </c>
      <c r="D1919" s="392">
        <v>47.71</v>
      </c>
    </row>
    <row r="1920" spans="1:4" ht="94.5">
      <c r="A1920" s="342">
        <v>92433</v>
      </c>
      <c r="B1920" s="349" t="s">
        <v>2104</v>
      </c>
      <c r="C1920" s="392" t="s">
        <v>308</v>
      </c>
      <c r="D1920" s="392">
        <v>43.49</v>
      </c>
    </row>
    <row r="1921" spans="1:4" ht="94.5">
      <c r="A1921" s="342">
        <v>92434</v>
      </c>
      <c r="B1921" s="349" t="s">
        <v>2105</v>
      </c>
      <c r="C1921" s="392" t="s">
        <v>308</v>
      </c>
      <c r="D1921" s="392">
        <v>37.32</v>
      </c>
    </row>
    <row r="1922" spans="1:4" ht="94.5">
      <c r="A1922" s="342">
        <v>92435</v>
      </c>
      <c r="B1922" s="349" t="s">
        <v>2106</v>
      </c>
      <c r="C1922" s="392" t="s">
        <v>308</v>
      </c>
      <c r="D1922" s="392">
        <v>33.229999999999997</v>
      </c>
    </row>
    <row r="1923" spans="1:4" ht="94.5">
      <c r="A1923" s="342">
        <v>92436</v>
      </c>
      <c r="B1923" s="349" t="s">
        <v>2107</v>
      </c>
      <c r="C1923" s="392" t="s">
        <v>308</v>
      </c>
      <c r="D1923" s="392">
        <v>45.71</v>
      </c>
    </row>
    <row r="1924" spans="1:4" ht="94.5">
      <c r="A1924" s="342">
        <v>92437</v>
      </c>
      <c r="B1924" s="349" t="s">
        <v>2108</v>
      </c>
      <c r="C1924" s="392" t="s">
        <v>308</v>
      </c>
      <c r="D1924" s="392">
        <v>41.64</v>
      </c>
    </row>
    <row r="1925" spans="1:4" ht="94.5">
      <c r="A1925" s="342">
        <v>92438</v>
      </c>
      <c r="B1925" s="349" t="s">
        <v>2109</v>
      </c>
      <c r="C1925" s="392" t="s">
        <v>308</v>
      </c>
      <c r="D1925" s="392">
        <v>36.1</v>
      </c>
    </row>
    <row r="1926" spans="1:4" ht="94.5">
      <c r="A1926" s="342">
        <v>92439</v>
      </c>
      <c r="B1926" s="349" t="s">
        <v>2110</v>
      </c>
      <c r="C1926" s="392" t="s">
        <v>308</v>
      </c>
      <c r="D1926" s="392">
        <v>32.119999999999997</v>
      </c>
    </row>
    <row r="1927" spans="1:4" ht="94.5">
      <c r="A1927" s="342">
        <v>92440</v>
      </c>
      <c r="B1927" s="349" t="s">
        <v>2111</v>
      </c>
      <c r="C1927" s="392" t="s">
        <v>308</v>
      </c>
      <c r="D1927" s="392">
        <v>44.27</v>
      </c>
    </row>
    <row r="1928" spans="1:4" ht="94.5">
      <c r="A1928" s="342">
        <v>92441</v>
      </c>
      <c r="B1928" s="349" t="s">
        <v>2112</v>
      </c>
      <c r="C1928" s="392" t="s">
        <v>308</v>
      </c>
      <c r="D1928" s="392">
        <v>40.32</v>
      </c>
    </row>
    <row r="1929" spans="1:4" ht="94.5">
      <c r="A1929" s="342">
        <v>92442</v>
      </c>
      <c r="B1929" s="349" t="s">
        <v>2113</v>
      </c>
      <c r="C1929" s="392" t="s">
        <v>308</v>
      </c>
      <c r="D1929" s="392">
        <v>33.65</v>
      </c>
    </row>
    <row r="1930" spans="1:4" ht="94.5">
      <c r="A1930" s="342">
        <v>92443</v>
      </c>
      <c r="B1930" s="349" t="s">
        <v>2114</v>
      </c>
      <c r="C1930" s="392" t="s">
        <v>308</v>
      </c>
      <c r="D1930" s="392">
        <v>29.81</v>
      </c>
    </row>
    <row r="1931" spans="1:4" ht="94.5">
      <c r="A1931" s="342">
        <v>92444</v>
      </c>
      <c r="B1931" s="349" t="s">
        <v>2115</v>
      </c>
      <c r="C1931" s="392" t="s">
        <v>308</v>
      </c>
      <c r="D1931" s="392">
        <v>41.55</v>
      </c>
    </row>
    <row r="1932" spans="1:4" ht="94.5">
      <c r="A1932" s="342">
        <v>92445</v>
      </c>
      <c r="B1932" s="349" t="s">
        <v>2116</v>
      </c>
      <c r="C1932" s="392" t="s">
        <v>308</v>
      </c>
      <c r="D1932" s="392">
        <v>37.71</v>
      </c>
    </row>
    <row r="1933" spans="1:4" ht="54">
      <c r="A1933" s="342">
        <v>92446</v>
      </c>
      <c r="B1933" s="349" t="s">
        <v>2117</v>
      </c>
      <c r="C1933" s="392" t="s">
        <v>308</v>
      </c>
      <c r="D1933" s="392">
        <v>108.06</v>
      </c>
    </row>
    <row r="1934" spans="1:4" ht="54">
      <c r="A1934" s="342">
        <v>92447</v>
      </c>
      <c r="B1934" s="349" t="s">
        <v>2118</v>
      </c>
      <c r="C1934" s="392" t="s">
        <v>308</v>
      </c>
      <c r="D1934" s="392">
        <v>81.14</v>
      </c>
    </row>
    <row r="1935" spans="1:4" ht="54">
      <c r="A1935" s="342">
        <v>92448</v>
      </c>
      <c r="B1935" s="349" t="s">
        <v>2119</v>
      </c>
      <c r="C1935" s="392" t="s">
        <v>308</v>
      </c>
      <c r="D1935" s="392">
        <v>67.8</v>
      </c>
    </row>
    <row r="1936" spans="1:4" ht="54">
      <c r="A1936" s="342">
        <v>92449</v>
      </c>
      <c r="B1936" s="349" t="s">
        <v>2120</v>
      </c>
      <c r="C1936" s="392" t="s">
        <v>308</v>
      </c>
      <c r="D1936" s="392">
        <v>145.15</v>
      </c>
    </row>
    <row r="1937" spans="1:4" ht="54">
      <c r="A1937" s="342">
        <v>92450</v>
      </c>
      <c r="B1937" s="349" t="s">
        <v>2121</v>
      </c>
      <c r="C1937" s="392" t="s">
        <v>308</v>
      </c>
      <c r="D1937" s="392">
        <v>184.04</v>
      </c>
    </row>
    <row r="1938" spans="1:4" ht="54">
      <c r="A1938" s="342">
        <v>92451</v>
      </c>
      <c r="B1938" s="349" t="s">
        <v>2122</v>
      </c>
      <c r="C1938" s="392" t="s">
        <v>308</v>
      </c>
      <c r="D1938" s="392">
        <v>100.2</v>
      </c>
    </row>
    <row r="1939" spans="1:4" ht="54">
      <c r="A1939" s="342">
        <v>92452</v>
      </c>
      <c r="B1939" s="349" t="s">
        <v>2123</v>
      </c>
      <c r="C1939" s="392" t="s">
        <v>308</v>
      </c>
      <c r="D1939" s="392">
        <v>97.28</v>
      </c>
    </row>
    <row r="1940" spans="1:4" ht="54">
      <c r="A1940" s="342">
        <v>92453</v>
      </c>
      <c r="B1940" s="349" t="s">
        <v>2124</v>
      </c>
      <c r="C1940" s="392" t="s">
        <v>308</v>
      </c>
      <c r="D1940" s="392">
        <v>124.63</v>
      </c>
    </row>
    <row r="1941" spans="1:4" ht="54">
      <c r="A1941" s="342">
        <v>92454</v>
      </c>
      <c r="B1941" s="349" t="s">
        <v>2125</v>
      </c>
      <c r="C1941" s="392" t="s">
        <v>308</v>
      </c>
      <c r="D1941" s="392">
        <v>204.12</v>
      </c>
    </row>
    <row r="1942" spans="1:4" ht="54">
      <c r="A1942" s="342">
        <v>92455</v>
      </c>
      <c r="B1942" s="349" t="s">
        <v>2126</v>
      </c>
      <c r="C1942" s="392" t="s">
        <v>308</v>
      </c>
      <c r="D1942" s="392">
        <v>82.36</v>
      </c>
    </row>
    <row r="1943" spans="1:4" ht="54">
      <c r="A1943" s="342">
        <v>92456</v>
      </c>
      <c r="B1943" s="349" t="s">
        <v>2127</v>
      </c>
      <c r="C1943" s="392" t="s">
        <v>308</v>
      </c>
      <c r="D1943" s="392">
        <v>83.51</v>
      </c>
    </row>
    <row r="1944" spans="1:4" ht="54">
      <c r="A1944" s="342">
        <v>92457</v>
      </c>
      <c r="B1944" s="349" t="s">
        <v>2128</v>
      </c>
      <c r="C1944" s="392" t="s">
        <v>308</v>
      </c>
      <c r="D1944" s="392">
        <v>107.91</v>
      </c>
    </row>
    <row r="1945" spans="1:4" ht="54">
      <c r="A1945" s="342">
        <v>92458</v>
      </c>
      <c r="B1945" s="349" t="s">
        <v>2129</v>
      </c>
      <c r="C1945" s="392" t="s">
        <v>308</v>
      </c>
      <c r="D1945" s="392">
        <v>192.89</v>
      </c>
    </row>
    <row r="1946" spans="1:4" ht="54">
      <c r="A1946" s="342">
        <v>92459</v>
      </c>
      <c r="B1946" s="349" t="s">
        <v>2130</v>
      </c>
      <c r="C1946" s="392" t="s">
        <v>308</v>
      </c>
      <c r="D1946" s="392">
        <v>69.66</v>
      </c>
    </row>
    <row r="1947" spans="1:4" ht="54">
      <c r="A1947" s="342">
        <v>92460</v>
      </c>
      <c r="B1947" s="349" t="s">
        <v>2131</v>
      </c>
      <c r="C1947" s="392" t="s">
        <v>308</v>
      </c>
      <c r="D1947" s="392">
        <v>68.489999999999995</v>
      </c>
    </row>
    <row r="1948" spans="1:4" ht="54">
      <c r="A1948" s="342">
        <v>92461</v>
      </c>
      <c r="B1948" s="349" t="s">
        <v>2132</v>
      </c>
      <c r="C1948" s="392" t="s">
        <v>308</v>
      </c>
      <c r="D1948" s="392">
        <v>99.11</v>
      </c>
    </row>
    <row r="1949" spans="1:4" ht="54">
      <c r="A1949" s="342">
        <v>92462</v>
      </c>
      <c r="B1949" s="349" t="s">
        <v>2133</v>
      </c>
      <c r="C1949" s="392" t="s">
        <v>308</v>
      </c>
      <c r="D1949" s="392">
        <v>185.66</v>
      </c>
    </row>
    <row r="1950" spans="1:4" ht="54">
      <c r="A1950" s="342">
        <v>92463</v>
      </c>
      <c r="B1950" s="349" t="s">
        <v>2134</v>
      </c>
      <c r="C1950" s="392" t="s">
        <v>308</v>
      </c>
      <c r="D1950" s="392">
        <v>62.81</v>
      </c>
    </row>
    <row r="1951" spans="1:4" ht="54">
      <c r="A1951" s="342">
        <v>92464</v>
      </c>
      <c r="B1951" s="349" t="s">
        <v>2135</v>
      </c>
      <c r="C1951" s="392" t="s">
        <v>308</v>
      </c>
      <c r="D1951" s="392">
        <v>65.72</v>
      </c>
    </row>
    <row r="1952" spans="1:4" ht="67.5">
      <c r="A1952" s="342">
        <v>92465</v>
      </c>
      <c r="B1952" s="349" t="s">
        <v>2136</v>
      </c>
      <c r="C1952" s="392" t="s">
        <v>308</v>
      </c>
      <c r="D1952" s="392">
        <v>77.72</v>
      </c>
    </row>
    <row r="1953" spans="1:4" ht="67.5">
      <c r="A1953" s="342">
        <v>92466</v>
      </c>
      <c r="B1953" s="349" t="s">
        <v>2137</v>
      </c>
      <c r="C1953" s="392" t="s">
        <v>308</v>
      </c>
      <c r="D1953" s="392">
        <v>179.62</v>
      </c>
    </row>
    <row r="1954" spans="1:4" ht="67.5">
      <c r="A1954" s="342">
        <v>92467</v>
      </c>
      <c r="B1954" s="349" t="s">
        <v>2138</v>
      </c>
      <c r="C1954" s="392" t="s">
        <v>308</v>
      </c>
      <c r="D1954" s="392">
        <v>50.19</v>
      </c>
    </row>
    <row r="1955" spans="1:4" ht="67.5">
      <c r="A1955" s="342">
        <v>92468</v>
      </c>
      <c r="B1955" s="349" t="s">
        <v>2139</v>
      </c>
      <c r="C1955" s="392" t="s">
        <v>308</v>
      </c>
      <c r="D1955" s="392">
        <v>60</v>
      </c>
    </row>
    <row r="1956" spans="1:4" ht="67.5">
      <c r="A1956" s="342">
        <v>92469</v>
      </c>
      <c r="B1956" s="349" t="s">
        <v>2140</v>
      </c>
      <c r="C1956" s="392" t="s">
        <v>308</v>
      </c>
      <c r="D1956" s="392">
        <v>70.63</v>
      </c>
    </row>
    <row r="1957" spans="1:4" ht="67.5">
      <c r="A1957" s="342">
        <v>92470</v>
      </c>
      <c r="B1957" s="349" t="s">
        <v>2141</v>
      </c>
      <c r="C1957" s="392" t="s">
        <v>308</v>
      </c>
      <c r="D1957" s="392">
        <v>175.65</v>
      </c>
    </row>
    <row r="1958" spans="1:4" ht="67.5">
      <c r="A1958" s="342">
        <v>92471</v>
      </c>
      <c r="B1958" s="349" t="s">
        <v>2142</v>
      </c>
      <c r="C1958" s="392" t="s">
        <v>308</v>
      </c>
      <c r="D1958" s="392">
        <v>45.67</v>
      </c>
    </row>
    <row r="1959" spans="1:4" ht="67.5">
      <c r="A1959" s="342">
        <v>92472</v>
      </c>
      <c r="B1959" s="349" t="s">
        <v>2143</v>
      </c>
      <c r="C1959" s="392" t="s">
        <v>308</v>
      </c>
      <c r="D1959" s="392">
        <v>56.59</v>
      </c>
    </row>
    <row r="1960" spans="1:4" ht="67.5">
      <c r="A1960" s="342">
        <v>92473</v>
      </c>
      <c r="B1960" s="349" t="s">
        <v>2144</v>
      </c>
      <c r="C1960" s="392" t="s">
        <v>308</v>
      </c>
      <c r="D1960" s="392">
        <v>64.86</v>
      </c>
    </row>
    <row r="1961" spans="1:4" ht="67.5">
      <c r="A1961" s="342">
        <v>92474</v>
      </c>
      <c r="B1961" s="349" t="s">
        <v>2145</v>
      </c>
      <c r="C1961" s="392" t="s">
        <v>308</v>
      </c>
      <c r="D1961" s="392">
        <v>172.21</v>
      </c>
    </row>
    <row r="1962" spans="1:4" ht="67.5">
      <c r="A1962" s="342">
        <v>92475</v>
      </c>
      <c r="B1962" s="349" t="s">
        <v>2146</v>
      </c>
      <c r="C1962" s="392" t="s">
        <v>308</v>
      </c>
      <c r="D1962" s="392">
        <v>41.98</v>
      </c>
    </row>
    <row r="1963" spans="1:4" ht="67.5">
      <c r="A1963" s="342">
        <v>92476</v>
      </c>
      <c r="B1963" s="349" t="s">
        <v>2147</v>
      </c>
      <c r="C1963" s="392" t="s">
        <v>308</v>
      </c>
      <c r="D1963" s="392">
        <v>53.68</v>
      </c>
    </row>
    <row r="1964" spans="1:4" ht="67.5">
      <c r="A1964" s="342">
        <v>92477</v>
      </c>
      <c r="B1964" s="349" t="s">
        <v>2148</v>
      </c>
      <c r="C1964" s="392" t="s">
        <v>308</v>
      </c>
      <c r="D1964" s="392">
        <v>52.66</v>
      </c>
    </row>
    <row r="1965" spans="1:4" ht="67.5">
      <c r="A1965" s="342">
        <v>92478</v>
      </c>
      <c r="B1965" s="349" t="s">
        <v>2149</v>
      </c>
      <c r="C1965" s="392" t="s">
        <v>308</v>
      </c>
      <c r="D1965" s="392">
        <v>165.51</v>
      </c>
    </row>
    <row r="1966" spans="1:4" ht="67.5">
      <c r="A1966" s="342">
        <v>92479</v>
      </c>
      <c r="B1966" s="349" t="s">
        <v>2150</v>
      </c>
      <c r="C1966" s="392" t="s">
        <v>308</v>
      </c>
      <c r="D1966" s="392">
        <v>34.159999999999997</v>
      </c>
    </row>
    <row r="1967" spans="1:4" ht="67.5">
      <c r="A1967" s="342">
        <v>92480</v>
      </c>
      <c r="B1967" s="349" t="s">
        <v>2151</v>
      </c>
      <c r="C1967" s="392" t="s">
        <v>308</v>
      </c>
      <c r="D1967" s="392">
        <v>47.94</v>
      </c>
    </row>
    <row r="1968" spans="1:4" ht="54">
      <c r="A1968" s="342">
        <v>92481</v>
      </c>
      <c r="B1968" s="349" t="s">
        <v>2152</v>
      </c>
      <c r="C1968" s="392" t="s">
        <v>308</v>
      </c>
      <c r="D1968" s="392">
        <v>138.94</v>
      </c>
    </row>
    <row r="1969" spans="1:4" ht="54">
      <c r="A1969" s="342">
        <v>92482</v>
      </c>
      <c r="B1969" s="349" t="s">
        <v>2153</v>
      </c>
      <c r="C1969" s="392" t="s">
        <v>308</v>
      </c>
      <c r="D1969" s="392">
        <v>129.44</v>
      </c>
    </row>
    <row r="1970" spans="1:4" ht="54">
      <c r="A1970" s="342">
        <v>92483</v>
      </c>
      <c r="B1970" s="349" t="s">
        <v>2154</v>
      </c>
      <c r="C1970" s="392" t="s">
        <v>308</v>
      </c>
      <c r="D1970" s="392">
        <v>111.77</v>
      </c>
    </row>
    <row r="1971" spans="1:4" ht="54">
      <c r="A1971" s="342">
        <v>92484</v>
      </c>
      <c r="B1971" s="349" t="s">
        <v>2155</v>
      </c>
      <c r="C1971" s="392" t="s">
        <v>308</v>
      </c>
      <c r="D1971" s="392">
        <v>103.38</v>
      </c>
    </row>
    <row r="1972" spans="1:4" ht="54">
      <c r="A1972" s="342">
        <v>92485</v>
      </c>
      <c r="B1972" s="349" t="s">
        <v>2156</v>
      </c>
      <c r="C1972" s="392" t="s">
        <v>308</v>
      </c>
      <c r="D1972" s="392">
        <v>83.09</v>
      </c>
    </row>
    <row r="1973" spans="1:4" ht="54">
      <c r="A1973" s="342">
        <v>92486</v>
      </c>
      <c r="B1973" s="349" t="s">
        <v>2157</v>
      </c>
      <c r="C1973" s="392" t="s">
        <v>308</v>
      </c>
      <c r="D1973" s="392">
        <v>76.64</v>
      </c>
    </row>
    <row r="1974" spans="1:4" ht="81">
      <c r="A1974" s="342">
        <v>92487</v>
      </c>
      <c r="B1974" s="349" t="s">
        <v>2158</v>
      </c>
      <c r="C1974" s="392" t="s">
        <v>308</v>
      </c>
      <c r="D1974" s="392">
        <v>69.5</v>
      </c>
    </row>
    <row r="1975" spans="1:4" ht="67.5">
      <c r="A1975" s="342">
        <v>92488</v>
      </c>
      <c r="B1975" s="349" t="s">
        <v>2159</v>
      </c>
      <c r="C1975" s="392" t="s">
        <v>308</v>
      </c>
      <c r="D1975" s="392">
        <v>67.28</v>
      </c>
    </row>
    <row r="1976" spans="1:4" ht="81">
      <c r="A1976" s="342">
        <v>92489</v>
      </c>
      <c r="B1976" s="349" t="s">
        <v>2160</v>
      </c>
      <c r="C1976" s="392" t="s">
        <v>308</v>
      </c>
      <c r="D1976" s="392">
        <v>38.86</v>
      </c>
    </row>
    <row r="1977" spans="1:4" ht="67.5">
      <c r="A1977" s="342">
        <v>92490</v>
      </c>
      <c r="B1977" s="349" t="s">
        <v>2161</v>
      </c>
      <c r="C1977" s="392" t="s">
        <v>308</v>
      </c>
      <c r="D1977" s="392">
        <v>36.82</v>
      </c>
    </row>
    <row r="1978" spans="1:4" ht="81">
      <c r="A1978" s="342">
        <v>92491</v>
      </c>
      <c r="B1978" s="349" t="s">
        <v>2162</v>
      </c>
      <c r="C1978" s="392" t="s">
        <v>308</v>
      </c>
      <c r="D1978" s="392">
        <v>67.209999999999994</v>
      </c>
    </row>
    <row r="1979" spans="1:4" ht="67.5">
      <c r="A1979" s="342">
        <v>92492</v>
      </c>
      <c r="B1979" s="349" t="s">
        <v>2163</v>
      </c>
      <c r="C1979" s="392" t="s">
        <v>308</v>
      </c>
      <c r="D1979" s="392">
        <v>65.09</v>
      </c>
    </row>
    <row r="1980" spans="1:4" ht="81">
      <c r="A1980" s="342">
        <v>92493</v>
      </c>
      <c r="B1980" s="349" t="s">
        <v>2164</v>
      </c>
      <c r="C1980" s="392" t="s">
        <v>308</v>
      </c>
      <c r="D1980" s="392">
        <v>34.549999999999997</v>
      </c>
    </row>
    <row r="1981" spans="1:4" ht="67.5">
      <c r="A1981" s="342">
        <v>92494</v>
      </c>
      <c r="B1981" s="349" t="s">
        <v>2165</v>
      </c>
      <c r="C1981" s="392" t="s">
        <v>308</v>
      </c>
      <c r="D1981" s="392">
        <v>34.97</v>
      </c>
    </row>
    <row r="1982" spans="1:4" ht="81">
      <c r="A1982" s="342">
        <v>92495</v>
      </c>
      <c r="B1982" s="349" t="s">
        <v>2166</v>
      </c>
      <c r="C1982" s="392" t="s">
        <v>308</v>
      </c>
      <c r="D1982" s="392">
        <v>65.66</v>
      </c>
    </row>
    <row r="1983" spans="1:4" ht="67.5">
      <c r="A1983" s="342">
        <v>92496</v>
      </c>
      <c r="B1983" s="349" t="s">
        <v>2167</v>
      </c>
      <c r="C1983" s="392" t="s">
        <v>308</v>
      </c>
      <c r="D1983" s="392">
        <v>63.62</v>
      </c>
    </row>
    <row r="1984" spans="1:4" ht="81">
      <c r="A1984" s="342">
        <v>92497</v>
      </c>
      <c r="B1984" s="349" t="s">
        <v>2168</v>
      </c>
      <c r="C1984" s="392" t="s">
        <v>308</v>
      </c>
      <c r="D1984" s="392">
        <v>35.619999999999997</v>
      </c>
    </row>
    <row r="1985" spans="1:4" ht="67.5">
      <c r="A1985" s="342">
        <v>92498</v>
      </c>
      <c r="B1985" s="349" t="s">
        <v>2169</v>
      </c>
      <c r="C1985" s="392" t="s">
        <v>308</v>
      </c>
      <c r="D1985" s="392">
        <v>33.72</v>
      </c>
    </row>
    <row r="1986" spans="1:4" ht="81">
      <c r="A1986" s="342">
        <v>92499</v>
      </c>
      <c r="B1986" s="349" t="s">
        <v>2170</v>
      </c>
      <c r="C1986" s="392" t="s">
        <v>308</v>
      </c>
      <c r="D1986" s="392">
        <v>64.73</v>
      </c>
    </row>
    <row r="1987" spans="1:4" ht="67.5">
      <c r="A1987" s="342">
        <v>92500</v>
      </c>
      <c r="B1987" s="349" t="s">
        <v>2171</v>
      </c>
      <c r="C1987" s="392" t="s">
        <v>308</v>
      </c>
      <c r="D1987" s="392">
        <v>62.76</v>
      </c>
    </row>
    <row r="1988" spans="1:4" ht="81">
      <c r="A1988" s="342">
        <v>92501</v>
      </c>
      <c r="B1988" s="349" t="s">
        <v>2172</v>
      </c>
      <c r="C1988" s="392" t="s">
        <v>308</v>
      </c>
      <c r="D1988" s="392">
        <v>34.85</v>
      </c>
    </row>
    <row r="1989" spans="1:4" ht="67.5">
      <c r="A1989" s="342">
        <v>92502</v>
      </c>
      <c r="B1989" s="349" t="s">
        <v>2173</v>
      </c>
      <c r="C1989" s="392" t="s">
        <v>308</v>
      </c>
      <c r="D1989" s="392">
        <v>33</v>
      </c>
    </row>
    <row r="1990" spans="1:4" ht="81">
      <c r="A1990" s="342">
        <v>92503</v>
      </c>
      <c r="B1990" s="349" t="s">
        <v>2174</v>
      </c>
      <c r="C1990" s="392" t="s">
        <v>308</v>
      </c>
      <c r="D1990" s="392">
        <v>63.24</v>
      </c>
    </row>
    <row r="1991" spans="1:4" ht="67.5">
      <c r="A1991" s="342">
        <v>92504</v>
      </c>
      <c r="B1991" s="349" t="s">
        <v>2175</v>
      </c>
      <c r="C1991" s="392" t="s">
        <v>308</v>
      </c>
      <c r="D1991" s="392">
        <v>37.78</v>
      </c>
    </row>
    <row r="1992" spans="1:4" ht="81">
      <c r="A1992" s="342">
        <v>92505</v>
      </c>
      <c r="B1992" s="349" t="s">
        <v>2176</v>
      </c>
      <c r="C1992" s="392" t="s">
        <v>308</v>
      </c>
      <c r="D1992" s="392">
        <v>33.58</v>
      </c>
    </row>
    <row r="1993" spans="1:4" ht="67.5">
      <c r="A1993" s="342">
        <v>92506</v>
      </c>
      <c r="B1993" s="349" t="s">
        <v>2177</v>
      </c>
      <c r="C1993" s="392" t="s">
        <v>308</v>
      </c>
      <c r="D1993" s="392">
        <v>31.81</v>
      </c>
    </row>
    <row r="1994" spans="1:4" ht="67.5">
      <c r="A1994" s="342">
        <v>92507</v>
      </c>
      <c r="B1994" s="349" t="s">
        <v>2178</v>
      </c>
      <c r="C1994" s="392" t="s">
        <v>308</v>
      </c>
      <c r="D1994" s="392">
        <v>60.97</v>
      </c>
    </row>
    <row r="1995" spans="1:4" ht="67.5">
      <c r="A1995" s="342">
        <v>92508</v>
      </c>
      <c r="B1995" s="349" t="s">
        <v>2179</v>
      </c>
      <c r="C1995" s="392" t="s">
        <v>308</v>
      </c>
      <c r="D1995" s="392">
        <v>59.2</v>
      </c>
    </row>
    <row r="1996" spans="1:4" ht="67.5">
      <c r="A1996" s="342">
        <v>92509</v>
      </c>
      <c r="B1996" s="349" t="s">
        <v>2180</v>
      </c>
      <c r="C1996" s="392" t="s">
        <v>308</v>
      </c>
      <c r="D1996" s="392">
        <v>34.200000000000003</v>
      </c>
    </row>
    <row r="1997" spans="1:4" ht="67.5">
      <c r="A1997" s="342">
        <v>92510</v>
      </c>
      <c r="B1997" s="349" t="s">
        <v>2181</v>
      </c>
      <c r="C1997" s="392" t="s">
        <v>308</v>
      </c>
      <c r="D1997" s="392">
        <v>32.56</v>
      </c>
    </row>
    <row r="1998" spans="1:4" ht="67.5">
      <c r="A1998" s="342">
        <v>92511</v>
      </c>
      <c r="B1998" s="349" t="s">
        <v>2182</v>
      </c>
      <c r="C1998" s="392" t="s">
        <v>308</v>
      </c>
      <c r="D1998" s="392">
        <v>56.83</v>
      </c>
    </row>
    <row r="1999" spans="1:4" ht="67.5">
      <c r="A1999" s="342">
        <v>92512</v>
      </c>
      <c r="B1999" s="349" t="s">
        <v>2183</v>
      </c>
      <c r="C1999" s="392" t="s">
        <v>308</v>
      </c>
      <c r="D1999" s="392">
        <v>55.46</v>
      </c>
    </row>
    <row r="2000" spans="1:4" ht="67.5">
      <c r="A2000" s="342">
        <v>92513</v>
      </c>
      <c r="B2000" s="349" t="s">
        <v>2184</v>
      </c>
      <c r="C2000" s="392" t="s">
        <v>308</v>
      </c>
      <c r="D2000" s="392">
        <v>25.4</v>
      </c>
    </row>
    <row r="2001" spans="1:4" ht="67.5">
      <c r="A2001" s="342">
        <v>92514</v>
      </c>
      <c r="B2001" s="349" t="s">
        <v>2185</v>
      </c>
      <c r="C2001" s="392" t="s">
        <v>308</v>
      </c>
      <c r="D2001" s="392">
        <v>24.15</v>
      </c>
    </row>
    <row r="2002" spans="1:4" ht="67.5">
      <c r="A2002" s="342">
        <v>92515</v>
      </c>
      <c r="B2002" s="349" t="s">
        <v>2186</v>
      </c>
      <c r="C2002" s="392" t="s">
        <v>308</v>
      </c>
      <c r="D2002" s="392">
        <v>51.58</v>
      </c>
    </row>
    <row r="2003" spans="1:4" ht="67.5">
      <c r="A2003" s="342">
        <v>92516</v>
      </c>
      <c r="B2003" s="349" t="s">
        <v>2187</v>
      </c>
      <c r="C2003" s="392" t="s">
        <v>308</v>
      </c>
      <c r="D2003" s="392">
        <v>50.4</v>
      </c>
    </row>
    <row r="2004" spans="1:4" ht="67.5">
      <c r="A2004" s="342">
        <v>92517</v>
      </c>
      <c r="B2004" s="349" t="s">
        <v>2188</v>
      </c>
      <c r="C2004" s="392" t="s">
        <v>308</v>
      </c>
      <c r="D2004" s="392">
        <v>21.23</v>
      </c>
    </row>
    <row r="2005" spans="1:4" ht="67.5">
      <c r="A2005" s="342">
        <v>92518</v>
      </c>
      <c r="B2005" s="349" t="s">
        <v>2189</v>
      </c>
      <c r="C2005" s="392" t="s">
        <v>308</v>
      </c>
      <c r="D2005" s="392">
        <v>20.13</v>
      </c>
    </row>
    <row r="2006" spans="1:4" ht="67.5">
      <c r="A2006" s="342">
        <v>92519</v>
      </c>
      <c r="B2006" s="349" t="s">
        <v>2190</v>
      </c>
      <c r="C2006" s="392" t="s">
        <v>308</v>
      </c>
      <c r="D2006" s="392">
        <v>48.91</v>
      </c>
    </row>
    <row r="2007" spans="1:4" ht="67.5">
      <c r="A2007" s="342">
        <v>92520</v>
      </c>
      <c r="B2007" s="349" t="s">
        <v>2191</v>
      </c>
      <c r="C2007" s="392" t="s">
        <v>308</v>
      </c>
      <c r="D2007" s="392">
        <v>47.82</v>
      </c>
    </row>
    <row r="2008" spans="1:4" ht="67.5">
      <c r="A2008" s="342">
        <v>92521</v>
      </c>
      <c r="B2008" s="349" t="s">
        <v>2192</v>
      </c>
      <c r="C2008" s="392" t="s">
        <v>308</v>
      </c>
      <c r="D2008" s="392">
        <v>19.079999999999998</v>
      </c>
    </row>
    <row r="2009" spans="1:4" ht="67.5">
      <c r="A2009" s="342">
        <v>92522</v>
      </c>
      <c r="B2009" s="349" t="s">
        <v>2193</v>
      </c>
      <c r="C2009" s="392" t="s">
        <v>308</v>
      </c>
      <c r="D2009" s="392">
        <v>18.059999999999999</v>
      </c>
    </row>
    <row r="2010" spans="1:4" ht="67.5">
      <c r="A2010" s="342">
        <v>92523</v>
      </c>
      <c r="B2010" s="349" t="s">
        <v>2194</v>
      </c>
      <c r="C2010" s="392" t="s">
        <v>308</v>
      </c>
      <c r="D2010" s="392">
        <v>47.67</v>
      </c>
    </row>
    <row r="2011" spans="1:4" ht="67.5">
      <c r="A2011" s="342">
        <v>92524</v>
      </c>
      <c r="B2011" s="349" t="s">
        <v>2195</v>
      </c>
      <c r="C2011" s="392" t="s">
        <v>308</v>
      </c>
      <c r="D2011" s="392">
        <v>46.64</v>
      </c>
    </row>
    <row r="2012" spans="1:4" ht="67.5">
      <c r="A2012" s="342">
        <v>92525</v>
      </c>
      <c r="B2012" s="349" t="s">
        <v>2196</v>
      </c>
      <c r="C2012" s="392" t="s">
        <v>308</v>
      </c>
      <c r="D2012" s="392">
        <v>18.16</v>
      </c>
    </row>
    <row r="2013" spans="1:4" ht="67.5">
      <c r="A2013" s="342">
        <v>92526</v>
      </c>
      <c r="B2013" s="349" t="s">
        <v>2197</v>
      </c>
      <c r="C2013" s="392" t="s">
        <v>308</v>
      </c>
      <c r="D2013" s="392">
        <v>17.18</v>
      </c>
    </row>
    <row r="2014" spans="1:4" ht="67.5">
      <c r="A2014" s="342">
        <v>92527</v>
      </c>
      <c r="B2014" s="349" t="s">
        <v>2198</v>
      </c>
      <c r="C2014" s="392" t="s">
        <v>308</v>
      </c>
      <c r="D2014" s="392">
        <v>46.64</v>
      </c>
    </row>
    <row r="2015" spans="1:4" ht="67.5">
      <c r="A2015" s="342">
        <v>92528</v>
      </c>
      <c r="B2015" s="349" t="s">
        <v>2199</v>
      </c>
      <c r="C2015" s="392" t="s">
        <v>308</v>
      </c>
      <c r="D2015" s="392">
        <v>45.64</v>
      </c>
    </row>
    <row r="2016" spans="1:4" ht="67.5">
      <c r="A2016" s="342">
        <v>92529</v>
      </c>
      <c r="B2016" s="349" t="s">
        <v>2200</v>
      </c>
      <c r="C2016" s="392" t="s">
        <v>308</v>
      </c>
      <c r="D2016" s="392">
        <v>17.32</v>
      </c>
    </row>
    <row r="2017" spans="1:4" ht="67.5">
      <c r="A2017" s="342">
        <v>92530</v>
      </c>
      <c r="B2017" s="349" t="s">
        <v>2201</v>
      </c>
      <c r="C2017" s="392" t="s">
        <v>308</v>
      </c>
      <c r="D2017" s="392">
        <v>16.37</v>
      </c>
    </row>
    <row r="2018" spans="1:4" ht="67.5">
      <c r="A2018" s="342">
        <v>92531</v>
      </c>
      <c r="B2018" s="349" t="s">
        <v>2202</v>
      </c>
      <c r="C2018" s="392" t="s">
        <v>308</v>
      </c>
      <c r="D2018" s="392">
        <v>45.87</v>
      </c>
    </row>
    <row r="2019" spans="1:4" ht="67.5">
      <c r="A2019" s="342">
        <v>92532</v>
      </c>
      <c r="B2019" s="349" t="s">
        <v>2203</v>
      </c>
      <c r="C2019" s="392" t="s">
        <v>308</v>
      </c>
      <c r="D2019" s="392">
        <v>44.88</v>
      </c>
    </row>
    <row r="2020" spans="1:4" ht="67.5">
      <c r="A2020" s="342">
        <v>92533</v>
      </c>
      <c r="B2020" s="349" t="s">
        <v>2204</v>
      </c>
      <c r="C2020" s="392" t="s">
        <v>308</v>
      </c>
      <c r="D2020" s="392">
        <v>16.71</v>
      </c>
    </row>
    <row r="2021" spans="1:4" ht="67.5">
      <c r="A2021" s="342">
        <v>92534</v>
      </c>
      <c r="B2021" s="349" t="s">
        <v>2205</v>
      </c>
      <c r="C2021" s="392" t="s">
        <v>308</v>
      </c>
      <c r="D2021" s="392">
        <v>15.81</v>
      </c>
    </row>
    <row r="2022" spans="1:4" ht="67.5">
      <c r="A2022" s="342">
        <v>92535</v>
      </c>
      <c r="B2022" s="349" t="s">
        <v>2206</v>
      </c>
      <c r="C2022" s="392" t="s">
        <v>308</v>
      </c>
      <c r="D2022" s="392">
        <v>44.51</v>
      </c>
    </row>
    <row r="2023" spans="1:4" ht="67.5">
      <c r="A2023" s="342">
        <v>92536</v>
      </c>
      <c r="B2023" s="349" t="s">
        <v>2207</v>
      </c>
      <c r="C2023" s="392" t="s">
        <v>308</v>
      </c>
      <c r="D2023" s="392">
        <v>43.56</v>
      </c>
    </row>
    <row r="2024" spans="1:4" ht="67.5">
      <c r="A2024" s="342">
        <v>92537</v>
      </c>
      <c r="B2024" s="349" t="s">
        <v>2208</v>
      </c>
      <c r="C2024" s="392" t="s">
        <v>308</v>
      </c>
      <c r="D2024" s="392">
        <v>15.54</v>
      </c>
    </row>
    <row r="2025" spans="1:4" ht="67.5">
      <c r="A2025" s="342">
        <v>92538</v>
      </c>
      <c r="B2025" s="349" t="s">
        <v>2209</v>
      </c>
      <c r="C2025" s="392" t="s">
        <v>308</v>
      </c>
      <c r="D2025" s="392">
        <v>14.67</v>
      </c>
    </row>
    <row r="2026" spans="1:4" ht="40.5">
      <c r="A2026" s="342">
        <v>95934</v>
      </c>
      <c r="B2026" s="349" t="s">
        <v>2210</v>
      </c>
      <c r="C2026" s="392" t="s">
        <v>308</v>
      </c>
      <c r="D2026" s="392">
        <v>98.99</v>
      </c>
    </row>
    <row r="2027" spans="1:4" ht="40.5">
      <c r="A2027" s="342">
        <v>95935</v>
      </c>
      <c r="B2027" s="349" t="s">
        <v>2211</v>
      </c>
      <c r="C2027" s="392" t="s">
        <v>308</v>
      </c>
      <c r="D2027" s="392">
        <v>87.91</v>
      </c>
    </row>
    <row r="2028" spans="1:4" ht="40.5">
      <c r="A2028" s="342">
        <v>95936</v>
      </c>
      <c r="B2028" s="349" t="s">
        <v>2212</v>
      </c>
      <c r="C2028" s="392" t="s">
        <v>308</v>
      </c>
      <c r="D2028" s="392">
        <v>67</v>
      </c>
    </row>
    <row r="2029" spans="1:4" ht="40.5">
      <c r="A2029" s="342">
        <v>95937</v>
      </c>
      <c r="B2029" s="349" t="s">
        <v>2213</v>
      </c>
      <c r="C2029" s="392" t="s">
        <v>308</v>
      </c>
      <c r="D2029" s="392">
        <v>201.15</v>
      </c>
    </row>
    <row r="2030" spans="1:4" ht="40.5">
      <c r="A2030" s="342">
        <v>95938</v>
      </c>
      <c r="B2030" s="349" t="s">
        <v>2214</v>
      </c>
      <c r="C2030" s="392" t="s">
        <v>308</v>
      </c>
      <c r="D2030" s="392">
        <v>165.61</v>
      </c>
    </row>
    <row r="2031" spans="1:4" ht="54">
      <c r="A2031" s="342">
        <v>95939</v>
      </c>
      <c r="B2031" s="349" t="s">
        <v>2215</v>
      </c>
      <c r="C2031" s="392" t="s">
        <v>308</v>
      </c>
      <c r="D2031" s="392">
        <v>141.47</v>
      </c>
    </row>
    <row r="2032" spans="1:4" ht="54">
      <c r="A2032" s="342">
        <v>95940</v>
      </c>
      <c r="B2032" s="349" t="s">
        <v>2216</v>
      </c>
      <c r="C2032" s="392" t="s">
        <v>308</v>
      </c>
      <c r="D2032" s="392">
        <v>112.48</v>
      </c>
    </row>
    <row r="2033" spans="1:4" ht="54">
      <c r="A2033" s="342">
        <v>95941</v>
      </c>
      <c r="B2033" s="349" t="s">
        <v>2217</v>
      </c>
      <c r="C2033" s="392" t="s">
        <v>308</v>
      </c>
      <c r="D2033" s="392">
        <v>99.7</v>
      </c>
    </row>
    <row r="2034" spans="1:4" ht="54">
      <c r="A2034" s="342">
        <v>95942</v>
      </c>
      <c r="B2034" s="349" t="s">
        <v>2218</v>
      </c>
      <c r="C2034" s="392" t="s">
        <v>308</v>
      </c>
      <c r="D2034" s="392">
        <v>91.73</v>
      </c>
    </row>
    <row r="2035" spans="1:4" ht="40.5">
      <c r="A2035" s="342">
        <v>96252</v>
      </c>
      <c r="B2035" s="349" t="s">
        <v>2219</v>
      </c>
      <c r="C2035" s="392" t="s">
        <v>308</v>
      </c>
      <c r="D2035" s="392">
        <v>119.23</v>
      </c>
    </row>
    <row r="2036" spans="1:4" ht="67.5">
      <c r="A2036" s="342">
        <v>96257</v>
      </c>
      <c r="B2036" s="349" t="s">
        <v>2220</v>
      </c>
      <c r="C2036" s="392" t="s">
        <v>308</v>
      </c>
      <c r="D2036" s="392">
        <v>109.33</v>
      </c>
    </row>
    <row r="2037" spans="1:4" ht="67.5">
      <c r="A2037" s="342">
        <v>96258</v>
      </c>
      <c r="B2037" s="349" t="s">
        <v>2221</v>
      </c>
      <c r="C2037" s="392" t="s">
        <v>308</v>
      </c>
      <c r="D2037" s="392">
        <v>101.32</v>
      </c>
    </row>
    <row r="2038" spans="1:4" ht="67.5">
      <c r="A2038" s="342">
        <v>96259</v>
      </c>
      <c r="B2038" s="349" t="s">
        <v>2222</v>
      </c>
      <c r="C2038" s="392" t="s">
        <v>308</v>
      </c>
      <c r="D2038" s="392">
        <v>124.95</v>
      </c>
    </row>
    <row r="2039" spans="1:4" ht="40.5">
      <c r="A2039" s="342">
        <v>96529</v>
      </c>
      <c r="B2039" s="349" t="s">
        <v>2223</v>
      </c>
      <c r="C2039" s="392" t="s">
        <v>308</v>
      </c>
      <c r="D2039" s="392">
        <v>157.63999999999999</v>
      </c>
    </row>
    <row r="2040" spans="1:4" ht="54">
      <c r="A2040" s="342">
        <v>96530</v>
      </c>
      <c r="B2040" s="349" t="s">
        <v>2224</v>
      </c>
      <c r="C2040" s="392" t="s">
        <v>308</v>
      </c>
      <c r="D2040" s="392">
        <v>74.95</v>
      </c>
    </row>
    <row r="2041" spans="1:4" ht="54">
      <c r="A2041" s="342">
        <v>96531</v>
      </c>
      <c r="B2041" s="349" t="s">
        <v>2225</v>
      </c>
      <c r="C2041" s="392" t="s">
        <v>308</v>
      </c>
      <c r="D2041" s="392">
        <v>59.13</v>
      </c>
    </row>
    <row r="2042" spans="1:4" ht="40.5">
      <c r="A2042" s="342">
        <v>96532</v>
      </c>
      <c r="B2042" s="349" t="s">
        <v>2226</v>
      </c>
      <c r="C2042" s="392" t="s">
        <v>308</v>
      </c>
      <c r="D2042" s="392">
        <v>107.84</v>
      </c>
    </row>
    <row r="2043" spans="1:4" ht="54">
      <c r="A2043" s="342">
        <v>96533</v>
      </c>
      <c r="B2043" s="349" t="s">
        <v>2227</v>
      </c>
      <c r="C2043" s="392" t="s">
        <v>308</v>
      </c>
      <c r="D2043" s="392">
        <v>50.9</v>
      </c>
    </row>
    <row r="2044" spans="1:4" ht="54">
      <c r="A2044" s="342">
        <v>96534</v>
      </c>
      <c r="B2044" s="349" t="s">
        <v>2228</v>
      </c>
      <c r="C2044" s="392" t="s">
        <v>308</v>
      </c>
      <c r="D2044" s="392">
        <v>45.8</v>
      </c>
    </row>
    <row r="2045" spans="1:4" ht="40.5">
      <c r="A2045" s="342">
        <v>96535</v>
      </c>
      <c r="B2045" s="349" t="s">
        <v>2229</v>
      </c>
      <c r="C2045" s="392" t="s">
        <v>308</v>
      </c>
      <c r="D2045" s="392">
        <v>81.91</v>
      </c>
    </row>
    <row r="2046" spans="1:4" ht="54">
      <c r="A2046" s="342">
        <v>96536</v>
      </c>
      <c r="B2046" s="349" t="s">
        <v>2230</v>
      </c>
      <c r="C2046" s="392" t="s">
        <v>308</v>
      </c>
      <c r="D2046" s="392">
        <v>38.39</v>
      </c>
    </row>
    <row r="2047" spans="1:4" ht="54">
      <c r="A2047" s="342">
        <v>96537</v>
      </c>
      <c r="B2047" s="349" t="s">
        <v>2231</v>
      </c>
      <c r="C2047" s="392" t="s">
        <v>308</v>
      </c>
      <c r="D2047" s="392">
        <v>103.23</v>
      </c>
    </row>
    <row r="2048" spans="1:4" ht="54">
      <c r="A2048" s="342">
        <v>96538</v>
      </c>
      <c r="B2048" s="349" t="s">
        <v>2232</v>
      </c>
      <c r="C2048" s="392" t="s">
        <v>308</v>
      </c>
      <c r="D2048" s="392">
        <v>160.66</v>
      </c>
    </row>
    <row r="2049" spans="1:4" ht="54">
      <c r="A2049" s="342">
        <v>96539</v>
      </c>
      <c r="B2049" s="349" t="s">
        <v>2233</v>
      </c>
      <c r="C2049" s="392" t="s">
        <v>308</v>
      </c>
      <c r="D2049" s="392">
        <v>74.44</v>
      </c>
    </row>
    <row r="2050" spans="1:4" ht="54">
      <c r="A2050" s="342">
        <v>96540</v>
      </c>
      <c r="B2050" s="349" t="s">
        <v>2234</v>
      </c>
      <c r="C2050" s="392" t="s">
        <v>308</v>
      </c>
      <c r="D2050" s="392">
        <v>75.760000000000005</v>
      </c>
    </row>
    <row r="2051" spans="1:4" ht="54">
      <c r="A2051" s="342">
        <v>96541</v>
      </c>
      <c r="B2051" s="349" t="s">
        <v>2235</v>
      </c>
      <c r="C2051" s="392" t="s">
        <v>308</v>
      </c>
      <c r="D2051" s="392">
        <v>117.01</v>
      </c>
    </row>
    <row r="2052" spans="1:4" ht="54">
      <c r="A2052" s="342">
        <v>96542</v>
      </c>
      <c r="B2052" s="349" t="s">
        <v>2236</v>
      </c>
      <c r="C2052" s="392" t="s">
        <v>308</v>
      </c>
      <c r="D2052" s="392">
        <v>57.38</v>
      </c>
    </row>
    <row r="2053" spans="1:4" ht="40.5">
      <c r="A2053" s="342">
        <v>96543</v>
      </c>
      <c r="B2053" s="349" t="s">
        <v>2237</v>
      </c>
      <c r="C2053" s="392" t="s">
        <v>231</v>
      </c>
      <c r="D2053" s="392">
        <v>10.69</v>
      </c>
    </row>
    <row r="2054" spans="1:4" ht="67.5">
      <c r="A2054" s="342">
        <v>97747</v>
      </c>
      <c r="B2054" s="349" t="s">
        <v>2238</v>
      </c>
      <c r="C2054" s="392" t="s">
        <v>308</v>
      </c>
      <c r="D2054" s="392">
        <v>114.78</v>
      </c>
    </row>
    <row r="2055" spans="1:4" ht="27">
      <c r="A2055" s="342" t="s">
        <v>2239</v>
      </c>
      <c r="B2055" s="349" t="s">
        <v>2240</v>
      </c>
      <c r="C2055" s="392" t="s">
        <v>81</v>
      </c>
      <c r="D2055" s="392">
        <v>19.28</v>
      </c>
    </row>
    <row r="2056" spans="1:4" ht="13.5">
      <c r="A2056" s="342" t="s">
        <v>2241</v>
      </c>
      <c r="B2056" s="349" t="s">
        <v>2242</v>
      </c>
      <c r="C2056" s="392" t="s">
        <v>81</v>
      </c>
      <c r="D2056" s="392">
        <v>483.56</v>
      </c>
    </row>
    <row r="2057" spans="1:4" ht="40.5">
      <c r="A2057" s="342" t="s">
        <v>2243</v>
      </c>
      <c r="B2057" s="349" t="s">
        <v>2244</v>
      </c>
      <c r="C2057" s="392" t="s">
        <v>231</v>
      </c>
      <c r="D2057" s="392">
        <v>6.14</v>
      </c>
    </row>
    <row r="2058" spans="1:4" ht="27">
      <c r="A2058" s="342" t="s">
        <v>2245</v>
      </c>
      <c r="B2058" s="349" t="s">
        <v>2246</v>
      </c>
      <c r="C2058" s="392" t="s">
        <v>1</v>
      </c>
      <c r="D2058" s="392">
        <v>40.4</v>
      </c>
    </row>
    <row r="2059" spans="1:4" ht="27">
      <c r="A2059" s="342" t="s">
        <v>2247</v>
      </c>
      <c r="B2059" s="349" t="s">
        <v>2248</v>
      </c>
      <c r="C2059" s="392" t="s">
        <v>1</v>
      </c>
      <c r="D2059" s="392">
        <v>46.66</v>
      </c>
    </row>
    <row r="2060" spans="1:4" ht="27">
      <c r="A2060" s="342" t="s">
        <v>2249</v>
      </c>
      <c r="B2060" s="349" t="s">
        <v>2250</v>
      </c>
      <c r="C2060" s="392" t="s">
        <v>1</v>
      </c>
      <c r="D2060" s="392">
        <v>52.92</v>
      </c>
    </row>
    <row r="2061" spans="1:4" ht="27">
      <c r="A2061" s="342" t="s">
        <v>2251</v>
      </c>
      <c r="B2061" s="349" t="s">
        <v>2252</v>
      </c>
      <c r="C2061" s="392" t="s">
        <v>1</v>
      </c>
      <c r="D2061" s="392">
        <v>59.18</v>
      </c>
    </row>
    <row r="2062" spans="1:4" ht="40.5">
      <c r="A2062" s="342" t="s">
        <v>2253</v>
      </c>
      <c r="B2062" s="349" t="s">
        <v>2254</v>
      </c>
      <c r="C2062" s="392" t="s">
        <v>1</v>
      </c>
      <c r="D2062" s="392">
        <v>49.3</v>
      </c>
    </row>
    <row r="2063" spans="1:4" ht="40.5">
      <c r="A2063" s="342" t="s">
        <v>2255</v>
      </c>
      <c r="B2063" s="349" t="s">
        <v>2256</v>
      </c>
      <c r="C2063" s="392" t="s">
        <v>1</v>
      </c>
      <c r="D2063" s="392">
        <v>55.56</v>
      </c>
    </row>
    <row r="2064" spans="1:4" ht="40.5">
      <c r="A2064" s="342" t="s">
        <v>2257</v>
      </c>
      <c r="B2064" s="349" t="s">
        <v>2258</v>
      </c>
      <c r="C2064" s="392" t="s">
        <v>1</v>
      </c>
      <c r="D2064" s="392">
        <v>61.82</v>
      </c>
    </row>
    <row r="2065" spans="1:4" ht="40.5">
      <c r="A2065" s="342" t="s">
        <v>2259</v>
      </c>
      <c r="B2065" s="349" t="s">
        <v>2260</v>
      </c>
      <c r="C2065" s="392" t="s">
        <v>1</v>
      </c>
      <c r="D2065" s="392">
        <v>81.38</v>
      </c>
    </row>
    <row r="2066" spans="1:4" ht="40.5">
      <c r="A2066" s="342" t="s">
        <v>2261</v>
      </c>
      <c r="B2066" s="349" t="s">
        <v>2262</v>
      </c>
      <c r="C2066" s="392" t="s">
        <v>1</v>
      </c>
      <c r="D2066" s="392">
        <v>96.55</v>
      </c>
    </row>
    <row r="2067" spans="1:4" ht="40.5">
      <c r="A2067" s="342" t="s">
        <v>2263</v>
      </c>
      <c r="B2067" s="349" t="s">
        <v>2264</v>
      </c>
      <c r="C2067" s="392" t="s">
        <v>1</v>
      </c>
      <c r="D2067" s="392">
        <v>102.81</v>
      </c>
    </row>
    <row r="2068" spans="1:4" ht="40.5">
      <c r="A2068" s="342" t="s">
        <v>2265</v>
      </c>
      <c r="B2068" s="349" t="s">
        <v>2266</v>
      </c>
      <c r="C2068" s="392" t="s">
        <v>1</v>
      </c>
      <c r="D2068" s="392">
        <v>109.07</v>
      </c>
    </row>
    <row r="2069" spans="1:4" ht="40.5">
      <c r="A2069" s="342" t="s">
        <v>2267</v>
      </c>
      <c r="B2069" s="349" t="s">
        <v>2268</v>
      </c>
      <c r="C2069" s="392" t="s">
        <v>1</v>
      </c>
      <c r="D2069" s="392">
        <v>128.63</v>
      </c>
    </row>
    <row r="2070" spans="1:4" ht="40.5">
      <c r="A2070" s="342">
        <v>85662</v>
      </c>
      <c r="B2070" s="349" t="s">
        <v>2269</v>
      </c>
      <c r="C2070" s="392" t="s">
        <v>308</v>
      </c>
      <c r="D2070" s="392">
        <v>9.19</v>
      </c>
    </row>
    <row r="2071" spans="1:4" ht="40.5">
      <c r="A2071" s="342">
        <v>89996</v>
      </c>
      <c r="B2071" s="349" t="s">
        <v>2270</v>
      </c>
      <c r="C2071" s="392" t="s">
        <v>231</v>
      </c>
      <c r="D2071" s="392">
        <v>5.98</v>
      </c>
    </row>
    <row r="2072" spans="1:4" ht="40.5">
      <c r="A2072" s="342">
        <v>89997</v>
      </c>
      <c r="B2072" s="349" t="s">
        <v>2271</v>
      </c>
      <c r="C2072" s="392" t="s">
        <v>231</v>
      </c>
      <c r="D2072" s="392">
        <v>5.16</v>
      </c>
    </row>
    <row r="2073" spans="1:4" ht="40.5">
      <c r="A2073" s="342">
        <v>89998</v>
      </c>
      <c r="B2073" s="349" t="s">
        <v>2272</v>
      </c>
      <c r="C2073" s="392" t="s">
        <v>231</v>
      </c>
      <c r="D2073" s="392">
        <v>5.61</v>
      </c>
    </row>
    <row r="2074" spans="1:4" ht="40.5">
      <c r="A2074" s="342">
        <v>89999</v>
      </c>
      <c r="B2074" s="349" t="s">
        <v>2273</v>
      </c>
      <c r="C2074" s="392" t="s">
        <v>231</v>
      </c>
      <c r="D2074" s="392">
        <v>9.17</v>
      </c>
    </row>
    <row r="2075" spans="1:4" ht="40.5">
      <c r="A2075" s="342">
        <v>90000</v>
      </c>
      <c r="B2075" s="349" t="s">
        <v>2274</v>
      </c>
      <c r="C2075" s="392" t="s">
        <v>231</v>
      </c>
      <c r="D2075" s="392">
        <v>6.93</v>
      </c>
    </row>
    <row r="2076" spans="1:4" ht="54">
      <c r="A2076" s="342">
        <v>91593</v>
      </c>
      <c r="B2076" s="349" t="s">
        <v>2275</v>
      </c>
      <c r="C2076" s="392" t="s">
        <v>231</v>
      </c>
      <c r="D2076" s="392">
        <v>6.18</v>
      </c>
    </row>
    <row r="2077" spans="1:4" ht="54">
      <c r="A2077" s="342">
        <v>91594</v>
      </c>
      <c r="B2077" s="349" t="s">
        <v>2276</v>
      </c>
      <c r="C2077" s="392" t="s">
        <v>231</v>
      </c>
      <c r="D2077" s="392">
        <v>6.56</v>
      </c>
    </row>
    <row r="2078" spans="1:4" ht="54">
      <c r="A2078" s="342">
        <v>91595</v>
      </c>
      <c r="B2078" s="349" t="s">
        <v>2277</v>
      </c>
      <c r="C2078" s="392" t="s">
        <v>231</v>
      </c>
      <c r="D2078" s="392">
        <v>7.3</v>
      </c>
    </row>
    <row r="2079" spans="1:4" ht="54">
      <c r="A2079" s="342">
        <v>91596</v>
      </c>
      <c r="B2079" s="349" t="s">
        <v>2278</v>
      </c>
      <c r="C2079" s="392" t="s">
        <v>231</v>
      </c>
      <c r="D2079" s="392">
        <v>6.31</v>
      </c>
    </row>
    <row r="2080" spans="1:4" ht="54">
      <c r="A2080" s="342">
        <v>91597</v>
      </c>
      <c r="B2080" s="349" t="s">
        <v>2279</v>
      </c>
      <c r="C2080" s="392" t="s">
        <v>231</v>
      </c>
      <c r="D2080" s="392">
        <v>4.43</v>
      </c>
    </row>
    <row r="2081" spans="1:4" ht="54">
      <c r="A2081" s="342">
        <v>91598</v>
      </c>
      <c r="B2081" s="349" t="s">
        <v>2280</v>
      </c>
      <c r="C2081" s="392" t="s">
        <v>231</v>
      </c>
      <c r="D2081" s="392">
        <v>6.29</v>
      </c>
    </row>
    <row r="2082" spans="1:4" ht="54">
      <c r="A2082" s="342">
        <v>91599</v>
      </c>
      <c r="B2082" s="349" t="s">
        <v>2281</v>
      </c>
      <c r="C2082" s="392" t="s">
        <v>231</v>
      </c>
      <c r="D2082" s="392">
        <v>6.71</v>
      </c>
    </row>
    <row r="2083" spans="1:4" ht="40.5">
      <c r="A2083" s="342">
        <v>91600</v>
      </c>
      <c r="B2083" s="349" t="s">
        <v>2282</v>
      </c>
      <c r="C2083" s="392" t="s">
        <v>231</v>
      </c>
      <c r="D2083" s="392">
        <v>7.18</v>
      </c>
    </row>
    <row r="2084" spans="1:4" ht="54">
      <c r="A2084" s="342">
        <v>91601</v>
      </c>
      <c r="B2084" s="349" t="s">
        <v>2283</v>
      </c>
      <c r="C2084" s="392" t="s">
        <v>231</v>
      </c>
      <c r="D2084" s="392">
        <v>7.71</v>
      </c>
    </row>
    <row r="2085" spans="1:4" ht="54">
      <c r="A2085" s="342">
        <v>91602</v>
      </c>
      <c r="B2085" s="349" t="s">
        <v>2284</v>
      </c>
      <c r="C2085" s="392" t="s">
        <v>231</v>
      </c>
      <c r="D2085" s="392">
        <v>7.27</v>
      </c>
    </row>
    <row r="2086" spans="1:4" ht="54">
      <c r="A2086" s="342">
        <v>91603</v>
      </c>
      <c r="B2086" s="349" t="s">
        <v>2285</v>
      </c>
      <c r="C2086" s="392" t="s">
        <v>231</v>
      </c>
      <c r="D2086" s="392">
        <v>5.83</v>
      </c>
    </row>
    <row r="2087" spans="1:4" ht="67.5">
      <c r="A2087" s="342">
        <v>92759</v>
      </c>
      <c r="B2087" s="349" t="s">
        <v>2286</v>
      </c>
      <c r="C2087" s="392" t="s">
        <v>231</v>
      </c>
      <c r="D2087" s="392">
        <v>8.7799999999999994</v>
      </c>
    </row>
    <row r="2088" spans="1:4" ht="67.5">
      <c r="A2088" s="342">
        <v>92760</v>
      </c>
      <c r="B2088" s="349" t="s">
        <v>2287</v>
      </c>
      <c r="C2088" s="392" t="s">
        <v>231</v>
      </c>
      <c r="D2088" s="392">
        <v>7.75</v>
      </c>
    </row>
    <row r="2089" spans="1:4" ht="67.5">
      <c r="A2089" s="342">
        <v>92761</v>
      </c>
      <c r="B2089" s="349" t="s">
        <v>2288</v>
      </c>
      <c r="C2089" s="392" t="s">
        <v>231</v>
      </c>
      <c r="D2089" s="392">
        <v>7.67</v>
      </c>
    </row>
    <row r="2090" spans="1:4" ht="67.5">
      <c r="A2090" s="342">
        <v>92762</v>
      </c>
      <c r="B2090" s="349" t="s">
        <v>2289</v>
      </c>
      <c r="C2090" s="392" t="s">
        <v>231</v>
      </c>
      <c r="D2090" s="392">
        <v>6.26</v>
      </c>
    </row>
    <row r="2091" spans="1:4" ht="67.5">
      <c r="A2091" s="342">
        <v>92763</v>
      </c>
      <c r="B2091" s="349" t="s">
        <v>2290</v>
      </c>
      <c r="C2091" s="392" t="s">
        <v>231</v>
      </c>
      <c r="D2091" s="392">
        <v>5.63</v>
      </c>
    </row>
    <row r="2092" spans="1:4" ht="67.5">
      <c r="A2092" s="342">
        <v>92764</v>
      </c>
      <c r="B2092" s="349" t="s">
        <v>2291</v>
      </c>
      <c r="C2092" s="392" t="s">
        <v>231</v>
      </c>
      <c r="D2092" s="392">
        <v>5.29</v>
      </c>
    </row>
    <row r="2093" spans="1:4" ht="67.5">
      <c r="A2093" s="342">
        <v>92765</v>
      </c>
      <c r="B2093" s="349" t="s">
        <v>2292</v>
      </c>
      <c r="C2093" s="392" t="s">
        <v>231</v>
      </c>
      <c r="D2093" s="392">
        <v>4.8899999999999997</v>
      </c>
    </row>
    <row r="2094" spans="1:4" ht="67.5">
      <c r="A2094" s="342">
        <v>92766</v>
      </c>
      <c r="B2094" s="349" t="s">
        <v>2293</v>
      </c>
      <c r="C2094" s="392" t="s">
        <v>231</v>
      </c>
      <c r="D2094" s="392">
        <v>5.41</v>
      </c>
    </row>
    <row r="2095" spans="1:4" ht="67.5">
      <c r="A2095" s="342">
        <v>92767</v>
      </c>
      <c r="B2095" s="349" t="s">
        <v>2294</v>
      </c>
      <c r="C2095" s="392" t="s">
        <v>231</v>
      </c>
      <c r="D2095" s="392">
        <v>8.94</v>
      </c>
    </row>
    <row r="2096" spans="1:4" ht="67.5">
      <c r="A2096" s="342">
        <v>92768</v>
      </c>
      <c r="B2096" s="349" t="s">
        <v>2295</v>
      </c>
      <c r="C2096" s="392" t="s">
        <v>231</v>
      </c>
      <c r="D2096" s="392">
        <v>7.79</v>
      </c>
    </row>
    <row r="2097" spans="1:4" ht="67.5">
      <c r="A2097" s="342">
        <v>92769</v>
      </c>
      <c r="B2097" s="349" t="s">
        <v>2296</v>
      </c>
      <c r="C2097" s="392" t="s">
        <v>231</v>
      </c>
      <c r="D2097" s="392">
        <v>7.01</v>
      </c>
    </row>
    <row r="2098" spans="1:4" ht="67.5">
      <c r="A2098" s="342">
        <v>92770</v>
      </c>
      <c r="B2098" s="349" t="s">
        <v>2297</v>
      </c>
      <c r="C2098" s="392" t="s">
        <v>231</v>
      </c>
      <c r="D2098" s="392">
        <v>7.11</v>
      </c>
    </row>
    <row r="2099" spans="1:4" ht="67.5">
      <c r="A2099" s="342">
        <v>92771</v>
      </c>
      <c r="B2099" s="349" t="s">
        <v>2298</v>
      </c>
      <c r="C2099" s="392" t="s">
        <v>231</v>
      </c>
      <c r="D2099" s="392">
        <v>5.81</v>
      </c>
    </row>
    <row r="2100" spans="1:4" ht="67.5">
      <c r="A2100" s="342">
        <v>92772</v>
      </c>
      <c r="B2100" s="349" t="s">
        <v>2299</v>
      </c>
      <c r="C2100" s="392" t="s">
        <v>231</v>
      </c>
      <c r="D2100" s="392">
        <v>5.28</v>
      </c>
    </row>
    <row r="2101" spans="1:4" ht="67.5">
      <c r="A2101" s="342">
        <v>92773</v>
      </c>
      <c r="B2101" s="349" t="s">
        <v>2300</v>
      </c>
      <c r="C2101" s="392" t="s">
        <v>231</v>
      </c>
      <c r="D2101" s="392">
        <v>5.05</v>
      </c>
    </row>
    <row r="2102" spans="1:4" ht="67.5">
      <c r="A2102" s="342">
        <v>92774</v>
      </c>
      <c r="B2102" s="349" t="s">
        <v>2301</v>
      </c>
      <c r="C2102" s="392" t="s">
        <v>231</v>
      </c>
      <c r="D2102" s="392">
        <v>4.7300000000000004</v>
      </c>
    </row>
    <row r="2103" spans="1:4" ht="67.5">
      <c r="A2103" s="342">
        <v>92775</v>
      </c>
      <c r="B2103" s="349" t="s">
        <v>2302</v>
      </c>
      <c r="C2103" s="392" t="s">
        <v>231</v>
      </c>
      <c r="D2103" s="392">
        <v>10.74</v>
      </c>
    </row>
    <row r="2104" spans="1:4" ht="67.5">
      <c r="A2104" s="342">
        <v>92776</v>
      </c>
      <c r="B2104" s="349" t="s">
        <v>2303</v>
      </c>
      <c r="C2104" s="392" t="s">
        <v>231</v>
      </c>
      <c r="D2104" s="392">
        <v>9.25</v>
      </c>
    </row>
    <row r="2105" spans="1:4" ht="67.5">
      <c r="A2105" s="342">
        <v>92777</v>
      </c>
      <c r="B2105" s="349" t="s">
        <v>2304</v>
      </c>
      <c r="C2105" s="392" t="s">
        <v>231</v>
      </c>
      <c r="D2105" s="392">
        <v>8.7899999999999991</v>
      </c>
    </row>
    <row r="2106" spans="1:4" ht="67.5">
      <c r="A2106" s="342">
        <v>92778</v>
      </c>
      <c r="B2106" s="349" t="s">
        <v>2305</v>
      </c>
      <c r="C2106" s="392" t="s">
        <v>231</v>
      </c>
      <c r="D2106" s="392">
        <v>7.1</v>
      </c>
    </row>
    <row r="2107" spans="1:4" ht="67.5">
      <c r="A2107" s="342">
        <v>92779</v>
      </c>
      <c r="B2107" s="349" t="s">
        <v>2306</v>
      </c>
      <c r="C2107" s="392" t="s">
        <v>231</v>
      </c>
      <c r="D2107" s="392">
        <v>6.25</v>
      </c>
    </row>
    <row r="2108" spans="1:4" ht="67.5">
      <c r="A2108" s="342">
        <v>92780</v>
      </c>
      <c r="B2108" s="349" t="s">
        <v>2307</v>
      </c>
      <c r="C2108" s="392" t="s">
        <v>231</v>
      </c>
      <c r="D2108" s="392">
        <v>5.71</v>
      </c>
    </row>
    <row r="2109" spans="1:4" ht="67.5">
      <c r="A2109" s="342">
        <v>92781</v>
      </c>
      <c r="B2109" s="349" t="s">
        <v>2308</v>
      </c>
      <c r="C2109" s="392" t="s">
        <v>231</v>
      </c>
      <c r="D2109" s="392">
        <v>5.17</v>
      </c>
    </row>
    <row r="2110" spans="1:4" ht="67.5">
      <c r="A2110" s="342">
        <v>92782</v>
      </c>
      <c r="B2110" s="349" t="s">
        <v>2309</v>
      </c>
      <c r="C2110" s="392" t="s">
        <v>231</v>
      </c>
      <c r="D2110" s="392">
        <v>5.57</v>
      </c>
    </row>
    <row r="2111" spans="1:4" ht="67.5">
      <c r="A2111" s="342">
        <v>92783</v>
      </c>
      <c r="B2111" s="349" t="s">
        <v>2310</v>
      </c>
      <c r="C2111" s="392" t="s">
        <v>231</v>
      </c>
      <c r="D2111" s="392">
        <v>10.59</v>
      </c>
    </row>
    <row r="2112" spans="1:4" ht="67.5">
      <c r="A2112" s="342">
        <v>92784</v>
      </c>
      <c r="B2112" s="349" t="s">
        <v>2311</v>
      </c>
      <c r="C2112" s="392" t="s">
        <v>231</v>
      </c>
      <c r="D2112" s="392">
        <v>9.15</v>
      </c>
    </row>
    <row r="2113" spans="1:4" ht="67.5">
      <c r="A2113" s="342">
        <v>92785</v>
      </c>
      <c r="B2113" s="349" t="s">
        <v>2312</v>
      </c>
      <c r="C2113" s="392" t="s">
        <v>231</v>
      </c>
      <c r="D2113" s="392">
        <v>8.02</v>
      </c>
    </row>
    <row r="2114" spans="1:4" ht="67.5">
      <c r="A2114" s="342">
        <v>92786</v>
      </c>
      <c r="B2114" s="349" t="s">
        <v>2313</v>
      </c>
      <c r="C2114" s="392" t="s">
        <v>231</v>
      </c>
      <c r="D2114" s="392">
        <v>7.86</v>
      </c>
    </row>
    <row r="2115" spans="1:4" ht="67.5">
      <c r="A2115" s="342">
        <v>92787</v>
      </c>
      <c r="B2115" s="349" t="s">
        <v>2314</v>
      </c>
      <c r="C2115" s="392" t="s">
        <v>231</v>
      </c>
      <c r="D2115" s="392">
        <v>6.36</v>
      </c>
    </row>
    <row r="2116" spans="1:4" ht="67.5">
      <c r="A2116" s="342">
        <v>92788</v>
      </c>
      <c r="B2116" s="349" t="s">
        <v>2315</v>
      </c>
      <c r="C2116" s="392" t="s">
        <v>231</v>
      </c>
      <c r="D2116" s="392">
        <v>5.67</v>
      </c>
    </row>
    <row r="2117" spans="1:4" ht="67.5">
      <c r="A2117" s="342">
        <v>92789</v>
      </c>
      <c r="B2117" s="349" t="s">
        <v>2316</v>
      </c>
      <c r="C2117" s="392" t="s">
        <v>231</v>
      </c>
      <c r="D2117" s="392">
        <v>5.3</v>
      </c>
    </row>
    <row r="2118" spans="1:4" ht="67.5">
      <c r="A2118" s="342">
        <v>92790</v>
      </c>
      <c r="B2118" s="349" t="s">
        <v>2317</v>
      </c>
      <c r="C2118" s="392" t="s">
        <v>231</v>
      </c>
      <c r="D2118" s="392">
        <v>4.87</v>
      </c>
    </row>
    <row r="2119" spans="1:4" ht="40.5">
      <c r="A2119" s="342">
        <v>92791</v>
      </c>
      <c r="B2119" s="349" t="s">
        <v>2318</v>
      </c>
      <c r="C2119" s="392" t="s">
        <v>231</v>
      </c>
      <c r="D2119" s="392">
        <v>5.99</v>
      </c>
    </row>
    <row r="2120" spans="1:4" ht="40.5">
      <c r="A2120" s="342">
        <v>92792</v>
      </c>
      <c r="B2120" s="349" t="s">
        <v>2319</v>
      </c>
      <c r="C2120" s="392" t="s">
        <v>231</v>
      </c>
      <c r="D2120" s="392">
        <v>5.57</v>
      </c>
    </row>
    <row r="2121" spans="1:4" ht="40.5">
      <c r="A2121" s="342">
        <v>92793</v>
      </c>
      <c r="B2121" s="349" t="s">
        <v>2320</v>
      </c>
      <c r="C2121" s="392" t="s">
        <v>231</v>
      </c>
      <c r="D2121" s="392">
        <v>5.99</v>
      </c>
    </row>
    <row r="2122" spans="1:4" ht="40.5">
      <c r="A2122" s="342">
        <v>92794</v>
      </c>
      <c r="B2122" s="349" t="s">
        <v>2321</v>
      </c>
      <c r="C2122" s="392" t="s">
        <v>231</v>
      </c>
      <c r="D2122" s="392">
        <v>4.96</v>
      </c>
    </row>
    <row r="2123" spans="1:4" ht="40.5">
      <c r="A2123" s="342">
        <v>92795</v>
      </c>
      <c r="B2123" s="349" t="s">
        <v>2322</v>
      </c>
      <c r="C2123" s="392" t="s">
        <v>231</v>
      </c>
      <c r="D2123" s="392">
        <v>4.63</v>
      </c>
    </row>
    <row r="2124" spans="1:4" ht="40.5">
      <c r="A2124" s="342">
        <v>92796</v>
      </c>
      <c r="B2124" s="349" t="s">
        <v>2323</v>
      </c>
      <c r="C2124" s="392" t="s">
        <v>231</v>
      </c>
      <c r="D2124" s="392">
        <v>4.5599999999999996</v>
      </c>
    </row>
    <row r="2125" spans="1:4" ht="40.5">
      <c r="A2125" s="342">
        <v>92797</v>
      </c>
      <c r="B2125" s="349" t="s">
        <v>2324</v>
      </c>
      <c r="C2125" s="392" t="s">
        <v>231</v>
      </c>
      <c r="D2125" s="392">
        <v>4.3499999999999996</v>
      </c>
    </row>
    <row r="2126" spans="1:4" ht="40.5">
      <c r="A2126" s="342">
        <v>92798</v>
      </c>
      <c r="B2126" s="349" t="s">
        <v>2325</v>
      </c>
      <c r="C2126" s="392" t="s">
        <v>231</v>
      </c>
      <c r="D2126" s="392">
        <v>5.01</v>
      </c>
    </row>
    <row r="2127" spans="1:4" ht="27">
      <c r="A2127" s="342">
        <v>92799</v>
      </c>
      <c r="B2127" s="349" t="s">
        <v>2326</v>
      </c>
      <c r="C2127" s="392" t="s">
        <v>231</v>
      </c>
      <c r="D2127" s="392">
        <v>6.3</v>
      </c>
    </row>
    <row r="2128" spans="1:4" ht="27">
      <c r="A2128" s="342">
        <v>92800</v>
      </c>
      <c r="B2128" s="349" t="s">
        <v>2327</v>
      </c>
      <c r="C2128" s="392" t="s">
        <v>231</v>
      </c>
      <c r="D2128" s="392">
        <v>5.63</v>
      </c>
    </row>
    <row r="2129" spans="1:4" ht="27">
      <c r="A2129" s="342">
        <v>92801</v>
      </c>
      <c r="B2129" s="349" t="s">
        <v>2328</v>
      </c>
      <c r="C2129" s="392" t="s">
        <v>231</v>
      </c>
      <c r="D2129" s="392">
        <v>5.36</v>
      </c>
    </row>
    <row r="2130" spans="1:4" ht="27">
      <c r="A2130" s="342">
        <v>92802</v>
      </c>
      <c r="B2130" s="349" t="s">
        <v>2329</v>
      </c>
      <c r="C2130" s="392" t="s">
        <v>231</v>
      </c>
      <c r="D2130" s="392">
        <v>5.88</v>
      </c>
    </row>
    <row r="2131" spans="1:4" ht="27">
      <c r="A2131" s="342">
        <v>92803</v>
      </c>
      <c r="B2131" s="349" t="s">
        <v>2330</v>
      </c>
      <c r="C2131" s="392" t="s">
        <v>231</v>
      </c>
      <c r="D2131" s="392">
        <v>4.8899999999999997</v>
      </c>
    </row>
    <row r="2132" spans="1:4" ht="27">
      <c r="A2132" s="342">
        <v>92804</v>
      </c>
      <c r="B2132" s="349" t="s">
        <v>2331</v>
      </c>
      <c r="C2132" s="392" t="s">
        <v>231</v>
      </c>
      <c r="D2132" s="392">
        <v>4.58</v>
      </c>
    </row>
    <row r="2133" spans="1:4" ht="27">
      <c r="A2133" s="342">
        <v>92805</v>
      </c>
      <c r="B2133" s="349" t="s">
        <v>2332</v>
      </c>
      <c r="C2133" s="392" t="s">
        <v>231</v>
      </c>
      <c r="D2133" s="392">
        <v>4.54</v>
      </c>
    </row>
    <row r="2134" spans="1:4" ht="27">
      <c r="A2134" s="342">
        <v>92806</v>
      </c>
      <c r="B2134" s="349" t="s">
        <v>2333</v>
      </c>
      <c r="C2134" s="392" t="s">
        <v>231</v>
      </c>
      <c r="D2134" s="392">
        <v>4.34</v>
      </c>
    </row>
    <row r="2135" spans="1:4" ht="27">
      <c r="A2135" s="342">
        <v>92875</v>
      </c>
      <c r="B2135" s="349" t="s">
        <v>2334</v>
      </c>
      <c r="C2135" s="392" t="s">
        <v>231</v>
      </c>
      <c r="D2135" s="392">
        <v>5.42</v>
      </c>
    </row>
    <row r="2136" spans="1:4" ht="27">
      <c r="A2136" s="342">
        <v>92876</v>
      </c>
      <c r="B2136" s="349" t="s">
        <v>2335</v>
      </c>
      <c r="C2136" s="392" t="s">
        <v>231</v>
      </c>
      <c r="D2136" s="392">
        <v>5.18</v>
      </c>
    </row>
    <row r="2137" spans="1:4" ht="27">
      <c r="A2137" s="342">
        <v>92877</v>
      </c>
      <c r="B2137" s="349" t="s">
        <v>2336</v>
      </c>
      <c r="C2137" s="392" t="s">
        <v>231</v>
      </c>
      <c r="D2137" s="392">
        <v>4.6900000000000004</v>
      </c>
    </row>
    <row r="2138" spans="1:4" ht="27">
      <c r="A2138" s="342">
        <v>92878</v>
      </c>
      <c r="B2138" s="349" t="s">
        <v>2337</v>
      </c>
      <c r="C2138" s="392" t="s">
        <v>231</v>
      </c>
      <c r="D2138" s="392">
        <v>4.62</v>
      </c>
    </row>
    <row r="2139" spans="1:4" ht="27">
      <c r="A2139" s="342">
        <v>92879</v>
      </c>
      <c r="B2139" s="349" t="s">
        <v>2338</v>
      </c>
      <c r="C2139" s="392" t="s">
        <v>231</v>
      </c>
      <c r="D2139" s="392">
        <v>4.55</v>
      </c>
    </row>
    <row r="2140" spans="1:4" ht="27">
      <c r="A2140" s="342">
        <v>92880</v>
      </c>
      <c r="B2140" s="349" t="s">
        <v>2339</v>
      </c>
      <c r="C2140" s="392" t="s">
        <v>231</v>
      </c>
      <c r="D2140" s="392">
        <v>4.6399999999999997</v>
      </c>
    </row>
    <row r="2141" spans="1:4" ht="27">
      <c r="A2141" s="342">
        <v>92881</v>
      </c>
      <c r="B2141" s="349" t="s">
        <v>2340</v>
      </c>
      <c r="C2141" s="392" t="s">
        <v>231</v>
      </c>
      <c r="D2141" s="392">
        <v>4.62</v>
      </c>
    </row>
    <row r="2142" spans="1:4" ht="27">
      <c r="A2142" s="342">
        <v>92882</v>
      </c>
      <c r="B2142" s="349" t="s">
        <v>2341</v>
      </c>
      <c r="C2142" s="392" t="s">
        <v>231</v>
      </c>
      <c r="D2142" s="392">
        <v>7.6</v>
      </c>
    </row>
    <row r="2143" spans="1:4" ht="27">
      <c r="A2143" s="342">
        <v>92883</v>
      </c>
      <c r="B2143" s="349" t="s">
        <v>2342</v>
      </c>
      <c r="C2143" s="392" t="s">
        <v>231</v>
      </c>
      <c r="D2143" s="392">
        <v>6.86</v>
      </c>
    </row>
    <row r="2144" spans="1:4" ht="27">
      <c r="A2144" s="342">
        <v>92884</v>
      </c>
      <c r="B2144" s="349" t="s">
        <v>2343</v>
      </c>
      <c r="C2144" s="392" t="s">
        <v>231</v>
      </c>
      <c r="D2144" s="392">
        <v>5.99</v>
      </c>
    </row>
    <row r="2145" spans="1:4" ht="27">
      <c r="A2145" s="342">
        <v>92885</v>
      </c>
      <c r="B2145" s="349" t="s">
        <v>2344</v>
      </c>
      <c r="C2145" s="392" t="s">
        <v>231</v>
      </c>
      <c r="D2145" s="392">
        <v>5.62</v>
      </c>
    </row>
    <row r="2146" spans="1:4" ht="27">
      <c r="A2146" s="342">
        <v>92886</v>
      </c>
      <c r="B2146" s="349" t="s">
        <v>2345</v>
      </c>
      <c r="C2146" s="392" t="s">
        <v>231</v>
      </c>
      <c r="D2146" s="392">
        <v>5.28</v>
      </c>
    </row>
    <row r="2147" spans="1:4" ht="27">
      <c r="A2147" s="342">
        <v>92887</v>
      </c>
      <c r="B2147" s="349" t="s">
        <v>2346</v>
      </c>
      <c r="C2147" s="392" t="s">
        <v>231</v>
      </c>
      <c r="D2147" s="392">
        <v>5.18</v>
      </c>
    </row>
    <row r="2148" spans="1:4" ht="27">
      <c r="A2148" s="342">
        <v>92888</v>
      </c>
      <c r="B2148" s="349" t="s">
        <v>2347</v>
      </c>
      <c r="C2148" s="392" t="s">
        <v>231</v>
      </c>
      <c r="D2148" s="392">
        <v>5.0199999999999996</v>
      </c>
    </row>
    <row r="2149" spans="1:4" ht="54">
      <c r="A2149" s="342">
        <v>92915</v>
      </c>
      <c r="B2149" s="349" t="s">
        <v>2348</v>
      </c>
      <c r="C2149" s="392" t="s">
        <v>231</v>
      </c>
      <c r="D2149" s="392">
        <v>9.76</v>
      </c>
    </row>
    <row r="2150" spans="1:4" ht="54">
      <c r="A2150" s="342">
        <v>92916</v>
      </c>
      <c r="B2150" s="349" t="s">
        <v>2349</v>
      </c>
      <c r="C2150" s="392" t="s">
        <v>231</v>
      </c>
      <c r="D2150" s="392">
        <v>8.5</v>
      </c>
    </row>
    <row r="2151" spans="1:4" ht="54">
      <c r="A2151" s="342">
        <v>92917</v>
      </c>
      <c r="B2151" s="349" t="s">
        <v>2350</v>
      </c>
      <c r="C2151" s="392" t="s">
        <v>231</v>
      </c>
      <c r="D2151" s="392">
        <v>8.23</v>
      </c>
    </row>
    <row r="2152" spans="1:4" ht="54">
      <c r="A2152" s="342">
        <v>92919</v>
      </c>
      <c r="B2152" s="349" t="s">
        <v>2351</v>
      </c>
      <c r="C2152" s="392" t="s">
        <v>231</v>
      </c>
      <c r="D2152" s="392">
        <v>6.68</v>
      </c>
    </row>
    <row r="2153" spans="1:4" ht="54">
      <c r="A2153" s="342">
        <v>92921</v>
      </c>
      <c r="B2153" s="349" t="s">
        <v>2352</v>
      </c>
      <c r="C2153" s="392" t="s">
        <v>231</v>
      </c>
      <c r="D2153" s="392">
        <v>5.94</v>
      </c>
    </row>
    <row r="2154" spans="1:4" ht="54">
      <c r="A2154" s="342">
        <v>92922</v>
      </c>
      <c r="B2154" s="349" t="s">
        <v>2353</v>
      </c>
      <c r="C2154" s="392" t="s">
        <v>231</v>
      </c>
      <c r="D2154" s="392">
        <v>5.5</v>
      </c>
    </row>
    <row r="2155" spans="1:4" ht="54">
      <c r="A2155" s="342">
        <v>92923</v>
      </c>
      <c r="B2155" s="349" t="s">
        <v>2354</v>
      </c>
      <c r="C2155" s="392" t="s">
        <v>231</v>
      </c>
      <c r="D2155" s="392">
        <v>5.03</v>
      </c>
    </row>
    <row r="2156" spans="1:4" ht="54">
      <c r="A2156" s="342">
        <v>92924</v>
      </c>
      <c r="B2156" s="349" t="s">
        <v>2355</v>
      </c>
      <c r="C2156" s="392" t="s">
        <v>231</v>
      </c>
      <c r="D2156" s="392">
        <v>5.49</v>
      </c>
    </row>
    <row r="2157" spans="1:4" ht="40.5">
      <c r="A2157" s="342">
        <v>95445</v>
      </c>
      <c r="B2157" s="349" t="s">
        <v>2356</v>
      </c>
      <c r="C2157" s="392" t="s">
        <v>231</v>
      </c>
      <c r="D2157" s="392">
        <v>4.72</v>
      </c>
    </row>
    <row r="2158" spans="1:4" ht="40.5">
      <c r="A2158" s="342">
        <v>95446</v>
      </c>
      <c r="B2158" s="349" t="s">
        <v>2357</v>
      </c>
      <c r="C2158" s="392" t="s">
        <v>231</v>
      </c>
      <c r="D2158" s="392">
        <v>4.83</v>
      </c>
    </row>
    <row r="2159" spans="1:4" ht="54">
      <c r="A2159" s="342">
        <v>95576</v>
      </c>
      <c r="B2159" s="349" t="s">
        <v>2358</v>
      </c>
      <c r="C2159" s="392" t="s">
        <v>231</v>
      </c>
      <c r="D2159" s="392">
        <v>7.79</v>
      </c>
    </row>
    <row r="2160" spans="1:4" ht="40.5">
      <c r="A2160" s="342">
        <v>95577</v>
      </c>
      <c r="B2160" s="349" t="s">
        <v>2359</v>
      </c>
      <c r="C2160" s="392" t="s">
        <v>231</v>
      </c>
      <c r="D2160" s="392">
        <v>6.44</v>
      </c>
    </row>
    <row r="2161" spans="1:4" ht="54">
      <c r="A2161" s="342">
        <v>95578</v>
      </c>
      <c r="B2161" s="349" t="s">
        <v>2360</v>
      </c>
      <c r="C2161" s="392" t="s">
        <v>231</v>
      </c>
      <c r="D2161" s="392">
        <v>5.86</v>
      </c>
    </row>
    <row r="2162" spans="1:4" ht="40.5">
      <c r="A2162" s="342">
        <v>95579</v>
      </c>
      <c r="B2162" s="349" t="s">
        <v>2361</v>
      </c>
      <c r="C2162" s="392" t="s">
        <v>231</v>
      </c>
      <c r="D2162" s="392">
        <v>5.55</v>
      </c>
    </row>
    <row r="2163" spans="1:4" ht="40.5">
      <c r="A2163" s="342">
        <v>95580</v>
      </c>
      <c r="B2163" s="349" t="s">
        <v>2362</v>
      </c>
      <c r="C2163" s="392" t="s">
        <v>231</v>
      </c>
      <c r="D2163" s="392">
        <v>5.19</v>
      </c>
    </row>
    <row r="2164" spans="1:4" ht="40.5">
      <c r="A2164" s="342">
        <v>95581</v>
      </c>
      <c r="B2164" s="349" t="s">
        <v>2363</v>
      </c>
      <c r="C2164" s="392" t="s">
        <v>231</v>
      </c>
      <c r="D2164" s="392">
        <v>5.72</v>
      </c>
    </row>
    <row r="2165" spans="1:4" ht="40.5">
      <c r="A2165" s="342">
        <v>95583</v>
      </c>
      <c r="B2165" s="349" t="s">
        <v>2364</v>
      </c>
      <c r="C2165" s="392" t="s">
        <v>231</v>
      </c>
      <c r="D2165" s="392">
        <v>10.14</v>
      </c>
    </row>
    <row r="2166" spans="1:4" ht="40.5">
      <c r="A2166" s="342">
        <v>95584</v>
      </c>
      <c r="B2166" s="349" t="s">
        <v>2365</v>
      </c>
      <c r="C2166" s="392" t="s">
        <v>231</v>
      </c>
      <c r="D2166" s="392">
        <v>8.26</v>
      </c>
    </row>
    <row r="2167" spans="1:4" ht="54">
      <c r="A2167" s="342">
        <v>95585</v>
      </c>
      <c r="B2167" s="349" t="s">
        <v>2366</v>
      </c>
      <c r="C2167" s="392" t="s">
        <v>231</v>
      </c>
      <c r="D2167" s="392">
        <v>8.14</v>
      </c>
    </row>
    <row r="2168" spans="1:4" ht="40.5">
      <c r="A2168" s="342">
        <v>95586</v>
      </c>
      <c r="B2168" s="349" t="s">
        <v>2367</v>
      </c>
      <c r="C2168" s="392" t="s">
        <v>231</v>
      </c>
      <c r="D2168" s="392">
        <v>6.7</v>
      </c>
    </row>
    <row r="2169" spans="1:4" ht="54">
      <c r="A2169" s="342">
        <v>95587</v>
      </c>
      <c r="B2169" s="349" t="s">
        <v>2368</v>
      </c>
      <c r="C2169" s="392" t="s">
        <v>231</v>
      </c>
      <c r="D2169" s="392">
        <v>6.07</v>
      </c>
    </row>
    <row r="2170" spans="1:4" ht="40.5">
      <c r="A2170" s="342">
        <v>95588</v>
      </c>
      <c r="B2170" s="349" t="s">
        <v>2369</v>
      </c>
      <c r="C2170" s="392" t="s">
        <v>231</v>
      </c>
      <c r="D2170" s="392">
        <v>5.72</v>
      </c>
    </row>
    <row r="2171" spans="1:4" ht="40.5">
      <c r="A2171" s="342">
        <v>95589</v>
      </c>
      <c r="B2171" s="349" t="s">
        <v>2370</v>
      </c>
      <c r="C2171" s="392" t="s">
        <v>231</v>
      </c>
      <c r="D2171" s="392">
        <v>5.32</v>
      </c>
    </row>
    <row r="2172" spans="1:4" ht="40.5">
      <c r="A2172" s="342">
        <v>95590</v>
      </c>
      <c r="B2172" s="349" t="s">
        <v>2371</v>
      </c>
      <c r="C2172" s="392" t="s">
        <v>231</v>
      </c>
      <c r="D2172" s="392">
        <v>5.83</v>
      </c>
    </row>
    <row r="2173" spans="1:4" ht="40.5">
      <c r="A2173" s="342">
        <v>95592</v>
      </c>
      <c r="B2173" s="349" t="s">
        <v>2372</v>
      </c>
      <c r="C2173" s="392" t="s">
        <v>231</v>
      </c>
      <c r="D2173" s="392">
        <v>12.46</v>
      </c>
    </row>
    <row r="2174" spans="1:4" ht="40.5">
      <c r="A2174" s="342">
        <v>95593</v>
      </c>
      <c r="B2174" s="349" t="s">
        <v>2373</v>
      </c>
      <c r="C2174" s="392" t="s">
        <v>231</v>
      </c>
      <c r="D2174" s="392">
        <v>9.64</v>
      </c>
    </row>
    <row r="2175" spans="1:4" ht="54">
      <c r="A2175" s="342">
        <v>95943</v>
      </c>
      <c r="B2175" s="349" t="s">
        <v>2374</v>
      </c>
      <c r="C2175" s="392" t="s">
        <v>231</v>
      </c>
      <c r="D2175" s="392">
        <v>13.11</v>
      </c>
    </row>
    <row r="2176" spans="1:4" ht="54">
      <c r="A2176" s="342">
        <v>95944</v>
      </c>
      <c r="B2176" s="349" t="s">
        <v>2375</v>
      </c>
      <c r="C2176" s="392" t="s">
        <v>231</v>
      </c>
      <c r="D2176" s="392">
        <v>11.46</v>
      </c>
    </row>
    <row r="2177" spans="1:4" ht="54">
      <c r="A2177" s="342">
        <v>95945</v>
      </c>
      <c r="B2177" s="349" t="s">
        <v>2376</v>
      </c>
      <c r="C2177" s="392" t="s">
        <v>231</v>
      </c>
      <c r="D2177" s="392">
        <v>9.57</v>
      </c>
    </row>
    <row r="2178" spans="1:4" ht="54">
      <c r="A2178" s="342">
        <v>95946</v>
      </c>
      <c r="B2178" s="349" t="s">
        <v>2377</v>
      </c>
      <c r="C2178" s="392" t="s">
        <v>231</v>
      </c>
      <c r="D2178" s="392">
        <v>6.99</v>
      </c>
    </row>
    <row r="2179" spans="1:4" ht="54">
      <c r="A2179" s="342">
        <v>95947</v>
      </c>
      <c r="B2179" s="349" t="s">
        <v>2378</v>
      </c>
      <c r="C2179" s="392" t="s">
        <v>231</v>
      </c>
      <c r="D2179" s="392">
        <v>5.63</v>
      </c>
    </row>
    <row r="2180" spans="1:4" ht="54">
      <c r="A2180" s="342">
        <v>95948</v>
      </c>
      <c r="B2180" s="349" t="s">
        <v>2379</v>
      </c>
      <c r="C2180" s="392" t="s">
        <v>231</v>
      </c>
      <c r="D2180" s="392">
        <v>4.9000000000000004</v>
      </c>
    </row>
    <row r="2181" spans="1:4" ht="40.5">
      <c r="A2181" s="342">
        <v>96544</v>
      </c>
      <c r="B2181" s="349" t="s">
        <v>2380</v>
      </c>
      <c r="C2181" s="392" t="s">
        <v>231</v>
      </c>
      <c r="D2181" s="392">
        <v>9.2100000000000009</v>
      </c>
    </row>
    <row r="2182" spans="1:4" ht="40.5">
      <c r="A2182" s="342">
        <v>96545</v>
      </c>
      <c r="B2182" s="349" t="s">
        <v>2381</v>
      </c>
      <c r="C2182" s="392" t="s">
        <v>231</v>
      </c>
      <c r="D2182" s="392">
        <v>8.8000000000000007</v>
      </c>
    </row>
    <row r="2183" spans="1:4" ht="40.5">
      <c r="A2183" s="342">
        <v>96546</v>
      </c>
      <c r="B2183" s="349" t="s">
        <v>2382</v>
      </c>
      <c r="C2183" s="392" t="s">
        <v>231</v>
      </c>
      <c r="D2183" s="392">
        <v>7.16</v>
      </c>
    </row>
    <row r="2184" spans="1:4" ht="40.5">
      <c r="A2184" s="342">
        <v>96547</v>
      </c>
      <c r="B2184" s="349" t="s">
        <v>2383</v>
      </c>
      <c r="C2184" s="392" t="s">
        <v>231</v>
      </c>
      <c r="D2184" s="392">
        <v>6.34</v>
      </c>
    </row>
    <row r="2185" spans="1:4" ht="40.5">
      <c r="A2185" s="342">
        <v>96548</v>
      </c>
      <c r="B2185" s="349" t="s">
        <v>2384</v>
      </c>
      <c r="C2185" s="392" t="s">
        <v>231</v>
      </c>
      <c r="D2185" s="392">
        <v>5.85</v>
      </c>
    </row>
    <row r="2186" spans="1:4" ht="40.5">
      <c r="A2186" s="342">
        <v>96549</v>
      </c>
      <c r="B2186" s="349" t="s">
        <v>2385</v>
      </c>
      <c r="C2186" s="392" t="s">
        <v>231</v>
      </c>
      <c r="D2186" s="392">
        <v>5.36</v>
      </c>
    </row>
    <row r="2187" spans="1:4" ht="40.5">
      <c r="A2187" s="342">
        <v>96550</v>
      </c>
      <c r="B2187" s="349" t="s">
        <v>2386</v>
      </c>
      <c r="C2187" s="392" t="s">
        <v>231</v>
      </c>
      <c r="D2187" s="392">
        <v>5.79</v>
      </c>
    </row>
    <row r="2188" spans="1:4" ht="27">
      <c r="A2188" s="342">
        <v>40780</v>
      </c>
      <c r="B2188" s="349" t="s">
        <v>2387</v>
      </c>
      <c r="C2188" s="392" t="s">
        <v>308</v>
      </c>
      <c r="D2188" s="392">
        <v>8.34</v>
      </c>
    </row>
    <row r="2189" spans="1:4" ht="27">
      <c r="A2189" s="342" t="s">
        <v>2388</v>
      </c>
      <c r="B2189" s="349" t="s">
        <v>2389</v>
      </c>
      <c r="C2189" s="392" t="s">
        <v>1353</v>
      </c>
      <c r="D2189" s="392">
        <v>92.82</v>
      </c>
    </row>
    <row r="2190" spans="1:4" ht="27">
      <c r="A2190" s="342">
        <v>89993</v>
      </c>
      <c r="B2190" s="349" t="s">
        <v>2390</v>
      </c>
      <c r="C2190" s="392" t="s">
        <v>1353</v>
      </c>
      <c r="D2190" s="392">
        <v>579.32000000000005</v>
      </c>
    </row>
    <row r="2191" spans="1:4" ht="40.5">
      <c r="A2191" s="342">
        <v>89994</v>
      </c>
      <c r="B2191" s="349" t="s">
        <v>2391</v>
      </c>
      <c r="C2191" s="392" t="s">
        <v>1353</v>
      </c>
      <c r="D2191" s="392">
        <v>486.8</v>
      </c>
    </row>
    <row r="2192" spans="1:4" ht="40.5">
      <c r="A2192" s="342">
        <v>89995</v>
      </c>
      <c r="B2192" s="349" t="s">
        <v>2392</v>
      </c>
      <c r="C2192" s="392" t="s">
        <v>1353</v>
      </c>
      <c r="D2192" s="392">
        <v>555.65</v>
      </c>
    </row>
    <row r="2193" spans="1:4" ht="54">
      <c r="A2193" s="342">
        <v>90278</v>
      </c>
      <c r="B2193" s="349" t="s">
        <v>2393</v>
      </c>
      <c r="C2193" s="392" t="s">
        <v>1353</v>
      </c>
      <c r="D2193" s="392">
        <v>277.89999999999998</v>
      </c>
    </row>
    <row r="2194" spans="1:4" ht="54">
      <c r="A2194" s="342">
        <v>90279</v>
      </c>
      <c r="B2194" s="349" t="s">
        <v>2394</v>
      </c>
      <c r="C2194" s="392" t="s">
        <v>1353</v>
      </c>
      <c r="D2194" s="392">
        <v>296.64999999999998</v>
      </c>
    </row>
    <row r="2195" spans="1:4" ht="54">
      <c r="A2195" s="342">
        <v>90280</v>
      </c>
      <c r="B2195" s="349" t="s">
        <v>2395</v>
      </c>
      <c r="C2195" s="392" t="s">
        <v>1353</v>
      </c>
      <c r="D2195" s="392">
        <v>331.46</v>
      </c>
    </row>
    <row r="2196" spans="1:4" ht="54">
      <c r="A2196" s="342">
        <v>90281</v>
      </c>
      <c r="B2196" s="349" t="s">
        <v>2396</v>
      </c>
      <c r="C2196" s="392" t="s">
        <v>1353</v>
      </c>
      <c r="D2196" s="392">
        <v>380.19</v>
      </c>
    </row>
    <row r="2197" spans="1:4" ht="54">
      <c r="A2197" s="342">
        <v>90282</v>
      </c>
      <c r="B2197" s="349" t="s">
        <v>2397</v>
      </c>
      <c r="C2197" s="392" t="s">
        <v>1353</v>
      </c>
      <c r="D2197" s="392">
        <v>282.14999999999998</v>
      </c>
    </row>
    <row r="2198" spans="1:4" ht="54">
      <c r="A2198" s="342">
        <v>90283</v>
      </c>
      <c r="B2198" s="349" t="s">
        <v>2398</v>
      </c>
      <c r="C2198" s="392" t="s">
        <v>1353</v>
      </c>
      <c r="D2198" s="392">
        <v>302.04000000000002</v>
      </c>
    </row>
    <row r="2199" spans="1:4" ht="54">
      <c r="A2199" s="342">
        <v>90284</v>
      </c>
      <c r="B2199" s="349" t="s">
        <v>2399</v>
      </c>
      <c r="C2199" s="392" t="s">
        <v>1353</v>
      </c>
      <c r="D2199" s="392">
        <v>337.68</v>
      </c>
    </row>
    <row r="2200" spans="1:4" ht="54">
      <c r="A2200" s="342">
        <v>90285</v>
      </c>
      <c r="B2200" s="349" t="s">
        <v>2400</v>
      </c>
      <c r="C2200" s="392" t="s">
        <v>1353</v>
      </c>
      <c r="D2200" s="392">
        <v>389.02</v>
      </c>
    </row>
    <row r="2201" spans="1:4" ht="81">
      <c r="A2201" s="342">
        <v>90853</v>
      </c>
      <c r="B2201" s="349" t="s">
        <v>2401</v>
      </c>
      <c r="C2201" s="392" t="s">
        <v>1353</v>
      </c>
      <c r="D2201" s="392">
        <v>410.04</v>
      </c>
    </row>
    <row r="2202" spans="1:4" ht="81">
      <c r="A2202" s="342">
        <v>90854</v>
      </c>
      <c r="B2202" s="349" t="s">
        <v>2402</v>
      </c>
      <c r="C2202" s="392" t="s">
        <v>1353</v>
      </c>
      <c r="D2202" s="392">
        <v>397.6</v>
      </c>
    </row>
    <row r="2203" spans="1:4" ht="81">
      <c r="A2203" s="342">
        <v>90855</v>
      </c>
      <c r="B2203" s="349" t="s">
        <v>2403</v>
      </c>
      <c r="C2203" s="392" t="s">
        <v>1353</v>
      </c>
      <c r="D2203" s="392">
        <v>434.34</v>
      </c>
    </row>
    <row r="2204" spans="1:4" ht="81">
      <c r="A2204" s="342">
        <v>90856</v>
      </c>
      <c r="B2204" s="349" t="s">
        <v>2404</v>
      </c>
      <c r="C2204" s="392" t="s">
        <v>1353</v>
      </c>
      <c r="D2204" s="392">
        <v>413.22</v>
      </c>
    </row>
    <row r="2205" spans="1:4" ht="81">
      <c r="A2205" s="342">
        <v>90857</v>
      </c>
      <c r="B2205" s="349" t="s">
        <v>2405</v>
      </c>
      <c r="C2205" s="392" t="s">
        <v>1353</v>
      </c>
      <c r="D2205" s="392">
        <v>399.71</v>
      </c>
    </row>
    <row r="2206" spans="1:4" ht="81">
      <c r="A2206" s="342">
        <v>90858</v>
      </c>
      <c r="B2206" s="349" t="s">
        <v>2406</v>
      </c>
      <c r="C2206" s="392" t="s">
        <v>1353</v>
      </c>
      <c r="D2206" s="392">
        <v>448.88</v>
      </c>
    </row>
    <row r="2207" spans="1:4" ht="81">
      <c r="A2207" s="342">
        <v>90859</v>
      </c>
      <c r="B2207" s="349" t="s">
        <v>2407</v>
      </c>
      <c r="C2207" s="392" t="s">
        <v>1353</v>
      </c>
      <c r="D2207" s="392">
        <v>391.04</v>
      </c>
    </row>
    <row r="2208" spans="1:4" ht="81">
      <c r="A2208" s="342">
        <v>90860</v>
      </c>
      <c r="B2208" s="349" t="s">
        <v>2408</v>
      </c>
      <c r="C2208" s="392" t="s">
        <v>1353</v>
      </c>
      <c r="D2208" s="392">
        <v>395.43</v>
      </c>
    </row>
    <row r="2209" spans="1:4" ht="81">
      <c r="A2209" s="342">
        <v>90861</v>
      </c>
      <c r="B2209" s="349" t="s">
        <v>2409</v>
      </c>
      <c r="C2209" s="392" t="s">
        <v>1353</v>
      </c>
      <c r="D2209" s="392">
        <v>403.51</v>
      </c>
    </row>
    <row r="2210" spans="1:4" ht="81">
      <c r="A2210" s="342">
        <v>90862</v>
      </c>
      <c r="B2210" s="349" t="s">
        <v>2410</v>
      </c>
      <c r="C2210" s="392" t="s">
        <v>1353</v>
      </c>
      <c r="D2210" s="392">
        <v>367.64</v>
      </c>
    </row>
    <row r="2211" spans="1:4" ht="67.5">
      <c r="A2211" s="342">
        <v>92718</v>
      </c>
      <c r="B2211" s="349" t="s">
        <v>2411</v>
      </c>
      <c r="C2211" s="392" t="s">
        <v>1353</v>
      </c>
      <c r="D2211" s="392">
        <v>468.73</v>
      </c>
    </row>
    <row r="2212" spans="1:4" ht="67.5">
      <c r="A2212" s="342">
        <v>92719</v>
      </c>
      <c r="B2212" s="349" t="s">
        <v>2412</v>
      </c>
      <c r="C2212" s="392" t="s">
        <v>1353</v>
      </c>
      <c r="D2212" s="392">
        <v>352.5</v>
      </c>
    </row>
    <row r="2213" spans="1:4" ht="67.5">
      <c r="A2213" s="342">
        <v>92720</v>
      </c>
      <c r="B2213" s="349" t="s">
        <v>2413</v>
      </c>
      <c r="C2213" s="392" t="s">
        <v>1353</v>
      </c>
      <c r="D2213" s="392">
        <v>403.2</v>
      </c>
    </row>
    <row r="2214" spans="1:4" ht="67.5">
      <c r="A2214" s="342">
        <v>92721</v>
      </c>
      <c r="B2214" s="349" t="s">
        <v>2414</v>
      </c>
      <c r="C2214" s="392" t="s">
        <v>1353</v>
      </c>
      <c r="D2214" s="392">
        <v>345.39</v>
      </c>
    </row>
    <row r="2215" spans="1:4" ht="67.5">
      <c r="A2215" s="342">
        <v>92722</v>
      </c>
      <c r="B2215" s="349" t="s">
        <v>2415</v>
      </c>
      <c r="C2215" s="392" t="s">
        <v>1353</v>
      </c>
      <c r="D2215" s="392">
        <v>400.22</v>
      </c>
    </row>
    <row r="2216" spans="1:4" ht="81">
      <c r="A2216" s="342">
        <v>92723</v>
      </c>
      <c r="B2216" s="349" t="s">
        <v>2416</v>
      </c>
      <c r="C2216" s="392" t="s">
        <v>1353</v>
      </c>
      <c r="D2216" s="392">
        <v>388.27</v>
      </c>
    </row>
    <row r="2217" spans="1:4" ht="67.5">
      <c r="A2217" s="342">
        <v>92724</v>
      </c>
      <c r="B2217" s="349" t="s">
        <v>2417</v>
      </c>
      <c r="C2217" s="392" t="s">
        <v>1353</v>
      </c>
      <c r="D2217" s="392">
        <v>385.68</v>
      </c>
    </row>
    <row r="2218" spans="1:4" ht="81">
      <c r="A2218" s="342">
        <v>92725</v>
      </c>
      <c r="B2218" s="349" t="s">
        <v>2418</v>
      </c>
      <c r="C2218" s="392" t="s">
        <v>1353</v>
      </c>
      <c r="D2218" s="392">
        <v>384.58</v>
      </c>
    </row>
    <row r="2219" spans="1:4" ht="81">
      <c r="A2219" s="342">
        <v>92726</v>
      </c>
      <c r="B2219" s="349" t="s">
        <v>2419</v>
      </c>
      <c r="C2219" s="392" t="s">
        <v>1353</v>
      </c>
      <c r="D2219" s="392">
        <v>382.75</v>
      </c>
    </row>
    <row r="2220" spans="1:4" ht="94.5">
      <c r="A2220" s="342">
        <v>92727</v>
      </c>
      <c r="B2220" s="349" t="s">
        <v>2420</v>
      </c>
      <c r="C2220" s="392" t="s">
        <v>1353</v>
      </c>
      <c r="D2220" s="392">
        <v>414.07</v>
      </c>
    </row>
    <row r="2221" spans="1:4" ht="94.5">
      <c r="A2221" s="342">
        <v>92728</v>
      </c>
      <c r="B2221" s="349" t="s">
        <v>2421</v>
      </c>
      <c r="C2221" s="392" t="s">
        <v>1353</v>
      </c>
      <c r="D2221" s="392">
        <v>395.5</v>
      </c>
    </row>
    <row r="2222" spans="1:4" ht="94.5">
      <c r="A2222" s="342">
        <v>92729</v>
      </c>
      <c r="B2222" s="349" t="s">
        <v>2422</v>
      </c>
      <c r="C2222" s="392" t="s">
        <v>1353</v>
      </c>
      <c r="D2222" s="392">
        <v>387.63</v>
      </c>
    </row>
    <row r="2223" spans="1:4" ht="94.5">
      <c r="A2223" s="342">
        <v>92730</v>
      </c>
      <c r="B2223" s="349" t="s">
        <v>2423</v>
      </c>
      <c r="C2223" s="392" t="s">
        <v>1353</v>
      </c>
      <c r="D2223" s="392">
        <v>374.51</v>
      </c>
    </row>
    <row r="2224" spans="1:4" ht="94.5">
      <c r="A2224" s="342">
        <v>92731</v>
      </c>
      <c r="B2224" s="349" t="s">
        <v>2424</v>
      </c>
      <c r="C2224" s="392" t="s">
        <v>1353</v>
      </c>
      <c r="D2224" s="392">
        <v>389.8</v>
      </c>
    </row>
    <row r="2225" spans="1:4" ht="94.5">
      <c r="A2225" s="342">
        <v>92732</v>
      </c>
      <c r="B2225" s="349" t="s">
        <v>2425</v>
      </c>
      <c r="C2225" s="392" t="s">
        <v>1353</v>
      </c>
      <c r="D2225" s="392">
        <v>377.05</v>
      </c>
    </row>
    <row r="2226" spans="1:4" ht="94.5">
      <c r="A2226" s="342">
        <v>92733</v>
      </c>
      <c r="B2226" s="349" t="s">
        <v>2426</v>
      </c>
      <c r="C2226" s="392" t="s">
        <v>1353</v>
      </c>
      <c r="D2226" s="392">
        <v>371.62</v>
      </c>
    </row>
    <row r="2227" spans="1:4" ht="94.5">
      <c r="A2227" s="342">
        <v>92734</v>
      </c>
      <c r="B2227" s="349" t="s">
        <v>2427</v>
      </c>
      <c r="C2227" s="392" t="s">
        <v>1353</v>
      </c>
      <c r="D2227" s="392">
        <v>362.62</v>
      </c>
    </row>
    <row r="2228" spans="1:4" ht="94.5">
      <c r="A2228" s="342">
        <v>92735</v>
      </c>
      <c r="B2228" s="349" t="s">
        <v>2428</v>
      </c>
      <c r="C2228" s="392" t="s">
        <v>1353</v>
      </c>
      <c r="D2228" s="392">
        <v>367.36</v>
      </c>
    </row>
    <row r="2229" spans="1:4" ht="94.5">
      <c r="A2229" s="342">
        <v>92736</v>
      </c>
      <c r="B2229" s="349" t="s">
        <v>2429</v>
      </c>
      <c r="C2229" s="392" t="s">
        <v>1353</v>
      </c>
      <c r="D2229" s="392">
        <v>357.71</v>
      </c>
    </row>
    <row r="2230" spans="1:4" ht="94.5">
      <c r="A2230" s="342">
        <v>92739</v>
      </c>
      <c r="B2230" s="349" t="s">
        <v>2430</v>
      </c>
      <c r="C2230" s="392" t="s">
        <v>1353</v>
      </c>
      <c r="D2230" s="392">
        <v>343.73</v>
      </c>
    </row>
    <row r="2231" spans="1:4" ht="94.5">
      <c r="A2231" s="342">
        <v>92740</v>
      </c>
      <c r="B2231" s="349" t="s">
        <v>2431</v>
      </c>
      <c r="C2231" s="392" t="s">
        <v>1353</v>
      </c>
      <c r="D2231" s="392">
        <v>338.95</v>
      </c>
    </row>
    <row r="2232" spans="1:4" ht="81">
      <c r="A2232" s="342">
        <v>92741</v>
      </c>
      <c r="B2232" s="349" t="s">
        <v>2432</v>
      </c>
      <c r="C2232" s="392" t="s">
        <v>1353</v>
      </c>
      <c r="D2232" s="392">
        <v>515.70000000000005</v>
      </c>
    </row>
    <row r="2233" spans="1:4" ht="81">
      <c r="A2233" s="342">
        <v>92742</v>
      </c>
      <c r="B2233" s="349" t="s">
        <v>2433</v>
      </c>
      <c r="C2233" s="392" t="s">
        <v>1353</v>
      </c>
      <c r="D2233" s="392">
        <v>701.38</v>
      </c>
    </row>
    <row r="2234" spans="1:4" ht="40.5">
      <c r="A2234" s="342">
        <v>92873</v>
      </c>
      <c r="B2234" s="349" t="s">
        <v>2434</v>
      </c>
      <c r="C2234" s="392" t="s">
        <v>1353</v>
      </c>
      <c r="D2234" s="392">
        <v>143.69999999999999</v>
      </c>
    </row>
    <row r="2235" spans="1:4" ht="40.5">
      <c r="A2235" s="342">
        <v>92874</v>
      </c>
      <c r="B2235" s="349" t="s">
        <v>2435</v>
      </c>
      <c r="C2235" s="392" t="s">
        <v>1353</v>
      </c>
      <c r="D2235" s="392">
        <v>23.89</v>
      </c>
    </row>
    <row r="2236" spans="1:4" ht="54">
      <c r="A2236" s="342">
        <v>94962</v>
      </c>
      <c r="B2236" s="349" t="s">
        <v>2436</v>
      </c>
      <c r="C2236" s="392" t="s">
        <v>1353</v>
      </c>
      <c r="D2236" s="392">
        <v>245.43</v>
      </c>
    </row>
    <row r="2237" spans="1:4" ht="54">
      <c r="A2237" s="342">
        <v>94963</v>
      </c>
      <c r="B2237" s="349" t="s">
        <v>2437</v>
      </c>
      <c r="C2237" s="392" t="s">
        <v>1353</v>
      </c>
      <c r="D2237" s="392">
        <v>271.14</v>
      </c>
    </row>
    <row r="2238" spans="1:4" ht="54">
      <c r="A2238" s="342">
        <v>94964</v>
      </c>
      <c r="B2238" s="349" t="s">
        <v>2438</v>
      </c>
      <c r="C2238" s="392" t="s">
        <v>1353</v>
      </c>
      <c r="D2238" s="392">
        <v>297.89</v>
      </c>
    </row>
    <row r="2239" spans="1:4" ht="54">
      <c r="A2239" s="342">
        <v>94965</v>
      </c>
      <c r="B2239" s="349" t="s">
        <v>2439</v>
      </c>
      <c r="C2239" s="392" t="s">
        <v>1353</v>
      </c>
      <c r="D2239" s="392">
        <v>310.73</v>
      </c>
    </row>
    <row r="2240" spans="1:4" ht="54">
      <c r="A2240" s="342">
        <v>94966</v>
      </c>
      <c r="B2240" s="349" t="s">
        <v>2440</v>
      </c>
      <c r="C2240" s="392" t="s">
        <v>1353</v>
      </c>
      <c r="D2240" s="392">
        <v>322.14999999999998</v>
      </c>
    </row>
    <row r="2241" spans="1:4" ht="54">
      <c r="A2241" s="342">
        <v>94967</v>
      </c>
      <c r="B2241" s="349" t="s">
        <v>2441</v>
      </c>
      <c r="C2241" s="392" t="s">
        <v>1353</v>
      </c>
      <c r="D2241" s="392">
        <v>369.68</v>
      </c>
    </row>
    <row r="2242" spans="1:4" ht="54">
      <c r="A2242" s="342">
        <v>94968</v>
      </c>
      <c r="B2242" s="349" t="s">
        <v>2442</v>
      </c>
      <c r="C2242" s="392" t="s">
        <v>1353</v>
      </c>
      <c r="D2242" s="392">
        <v>240.59</v>
      </c>
    </row>
    <row r="2243" spans="1:4" ht="54">
      <c r="A2243" s="342">
        <v>94969</v>
      </c>
      <c r="B2243" s="349" t="s">
        <v>2443</v>
      </c>
      <c r="C2243" s="392" t="s">
        <v>1353</v>
      </c>
      <c r="D2243" s="392">
        <v>266.89999999999998</v>
      </c>
    </row>
    <row r="2244" spans="1:4" ht="54">
      <c r="A2244" s="342">
        <v>94970</v>
      </c>
      <c r="B2244" s="349" t="s">
        <v>2444</v>
      </c>
      <c r="C2244" s="392" t="s">
        <v>1353</v>
      </c>
      <c r="D2244" s="392">
        <v>289.81</v>
      </c>
    </row>
    <row r="2245" spans="1:4" ht="54">
      <c r="A2245" s="342">
        <v>94971</v>
      </c>
      <c r="B2245" s="349" t="s">
        <v>2445</v>
      </c>
      <c r="C2245" s="392" t="s">
        <v>1353</v>
      </c>
      <c r="D2245" s="392">
        <v>306.56</v>
      </c>
    </row>
    <row r="2246" spans="1:4" ht="54">
      <c r="A2246" s="342">
        <v>94972</v>
      </c>
      <c r="B2246" s="349" t="s">
        <v>2446</v>
      </c>
      <c r="C2246" s="392" t="s">
        <v>1353</v>
      </c>
      <c r="D2246" s="392">
        <v>319.64</v>
      </c>
    </row>
    <row r="2247" spans="1:4" ht="54">
      <c r="A2247" s="342">
        <v>94973</v>
      </c>
      <c r="B2247" s="349" t="s">
        <v>2447</v>
      </c>
      <c r="C2247" s="392" t="s">
        <v>1353</v>
      </c>
      <c r="D2247" s="392">
        <v>364.39</v>
      </c>
    </row>
    <row r="2248" spans="1:4" ht="40.5">
      <c r="A2248" s="342">
        <v>94974</v>
      </c>
      <c r="B2248" s="349" t="s">
        <v>2448</v>
      </c>
      <c r="C2248" s="392" t="s">
        <v>1353</v>
      </c>
      <c r="D2248" s="392">
        <v>339.27</v>
      </c>
    </row>
    <row r="2249" spans="1:4" ht="40.5">
      <c r="A2249" s="342">
        <v>94975</v>
      </c>
      <c r="B2249" s="349" t="s">
        <v>2449</v>
      </c>
      <c r="C2249" s="392" t="s">
        <v>1353</v>
      </c>
      <c r="D2249" s="392">
        <v>363.33</v>
      </c>
    </row>
    <row r="2250" spans="1:4" ht="54">
      <c r="A2250" s="342">
        <v>96555</v>
      </c>
      <c r="B2250" s="349" t="s">
        <v>2450</v>
      </c>
      <c r="C2250" s="392" t="s">
        <v>1353</v>
      </c>
      <c r="D2250" s="392">
        <v>444.5</v>
      </c>
    </row>
    <row r="2251" spans="1:4" ht="40.5">
      <c r="A2251" s="342">
        <v>96556</v>
      </c>
      <c r="B2251" s="349" t="s">
        <v>2451</v>
      </c>
      <c r="C2251" s="392" t="s">
        <v>1353</v>
      </c>
      <c r="D2251" s="392">
        <v>500.65</v>
      </c>
    </row>
    <row r="2252" spans="1:4" ht="54">
      <c r="A2252" s="342">
        <v>96557</v>
      </c>
      <c r="B2252" s="349" t="s">
        <v>2452</v>
      </c>
      <c r="C2252" s="392" t="s">
        <v>1353</v>
      </c>
      <c r="D2252" s="392">
        <v>422.93</v>
      </c>
    </row>
    <row r="2253" spans="1:4" ht="40.5">
      <c r="A2253" s="342">
        <v>96558</v>
      </c>
      <c r="B2253" s="349" t="s">
        <v>2453</v>
      </c>
      <c r="C2253" s="392" t="s">
        <v>1353</v>
      </c>
      <c r="D2253" s="392">
        <v>428.01</v>
      </c>
    </row>
    <row r="2254" spans="1:4" ht="54">
      <c r="A2254" s="342" t="s">
        <v>2454</v>
      </c>
      <c r="B2254" s="349" t="s">
        <v>2455</v>
      </c>
      <c r="C2254" s="392" t="s">
        <v>308</v>
      </c>
      <c r="D2254" s="392">
        <v>67.849999999999994</v>
      </c>
    </row>
    <row r="2255" spans="1:4" ht="54">
      <c r="A2255" s="342" t="s">
        <v>2456</v>
      </c>
      <c r="B2255" s="349" t="s">
        <v>2457</v>
      </c>
      <c r="C2255" s="392" t="s">
        <v>308</v>
      </c>
      <c r="D2255" s="392">
        <v>75.040000000000006</v>
      </c>
    </row>
    <row r="2256" spans="1:4" ht="54">
      <c r="A2256" s="342" t="s">
        <v>2458</v>
      </c>
      <c r="B2256" s="349" t="s">
        <v>2459</v>
      </c>
      <c r="C2256" s="392" t="s">
        <v>308</v>
      </c>
      <c r="D2256" s="392">
        <v>89.71</v>
      </c>
    </row>
    <row r="2257" spans="1:4" ht="54">
      <c r="A2257" s="342" t="s">
        <v>2460</v>
      </c>
      <c r="B2257" s="349" t="s">
        <v>2461</v>
      </c>
      <c r="C2257" s="392" t="s">
        <v>308</v>
      </c>
      <c r="D2257" s="392">
        <v>103.14</v>
      </c>
    </row>
    <row r="2258" spans="1:4" ht="67.5">
      <c r="A2258" s="342" t="s">
        <v>2462</v>
      </c>
      <c r="B2258" s="349" t="s">
        <v>2463</v>
      </c>
      <c r="C2258" s="392" t="s">
        <v>308</v>
      </c>
      <c r="D2258" s="392">
        <v>61.02</v>
      </c>
    </row>
    <row r="2259" spans="1:4" ht="67.5">
      <c r="A2259" s="342" t="s">
        <v>2464</v>
      </c>
      <c r="B2259" s="349" t="s">
        <v>2465</v>
      </c>
      <c r="C2259" s="392" t="s">
        <v>308</v>
      </c>
      <c r="D2259" s="392">
        <v>67.319999999999993</v>
      </c>
    </row>
    <row r="2260" spans="1:4" ht="27">
      <c r="A2260" s="342" t="s">
        <v>2466</v>
      </c>
      <c r="B2260" s="349" t="s">
        <v>2467</v>
      </c>
      <c r="C2260" s="392" t="s">
        <v>1353</v>
      </c>
      <c r="D2260" s="392">
        <v>88.4</v>
      </c>
    </row>
    <row r="2261" spans="1:4" ht="27">
      <c r="A2261" s="342" t="s">
        <v>2468</v>
      </c>
      <c r="B2261" s="349" t="s">
        <v>2469</v>
      </c>
      <c r="C2261" s="392" t="s">
        <v>1353</v>
      </c>
      <c r="D2261" s="392">
        <v>115.4</v>
      </c>
    </row>
    <row r="2262" spans="1:4" ht="27">
      <c r="A2262" s="342" t="s">
        <v>2470</v>
      </c>
      <c r="B2262" s="349" t="s">
        <v>2471</v>
      </c>
      <c r="C2262" s="392" t="s">
        <v>308</v>
      </c>
      <c r="D2262" s="392">
        <v>27.9</v>
      </c>
    </row>
    <row r="2263" spans="1:4" ht="27">
      <c r="A2263" s="342">
        <v>83518</v>
      </c>
      <c r="B2263" s="349" t="s">
        <v>2472</v>
      </c>
      <c r="C2263" s="392" t="s">
        <v>1353</v>
      </c>
      <c r="D2263" s="392">
        <v>315.60000000000002</v>
      </c>
    </row>
    <row r="2264" spans="1:4" ht="27">
      <c r="A2264" s="342">
        <v>95467</v>
      </c>
      <c r="B2264" s="349" t="s">
        <v>2473</v>
      </c>
      <c r="C2264" s="392" t="s">
        <v>1353</v>
      </c>
      <c r="D2264" s="392">
        <v>347.9</v>
      </c>
    </row>
    <row r="2265" spans="1:4" ht="13.5">
      <c r="A2265" s="342">
        <v>68328</v>
      </c>
      <c r="B2265" s="349" t="s">
        <v>2474</v>
      </c>
      <c r="C2265" s="392" t="s">
        <v>308</v>
      </c>
      <c r="D2265" s="392">
        <v>10.9</v>
      </c>
    </row>
    <row r="2266" spans="1:4" ht="27">
      <c r="A2266" s="342" t="s">
        <v>2475</v>
      </c>
      <c r="B2266" s="349" t="s">
        <v>2476</v>
      </c>
      <c r="C2266" s="392" t="s">
        <v>1</v>
      </c>
      <c r="D2266" s="392">
        <v>94.96</v>
      </c>
    </row>
    <row r="2267" spans="1:4" ht="54">
      <c r="A2267" s="342" t="s">
        <v>2477</v>
      </c>
      <c r="B2267" s="349" t="s">
        <v>2478</v>
      </c>
      <c r="C2267" s="392" t="s">
        <v>1</v>
      </c>
      <c r="D2267" s="392">
        <v>17.61</v>
      </c>
    </row>
    <row r="2268" spans="1:4" ht="27">
      <c r="A2268" s="342">
        <v>79471</v>
      </c>
      <c r="B2268" s="349" t="s">
        <v>2479</v>
      </c>
      <c r="C2268" s="392" t="s">
        <v>231</v>
      </c>
      <c r="D2268" s="392">
        <v>54.42</v>
      </c>
    </row>
    <row r="2269" spans="1:4" ht="27">
      <c r="A2269" s="342">
        <v>93182</v>
      </c>
      <c r="B2269" s="349" t="s">
        <v>2480</v>
      </c>
      <c r="C2269" s="392" t="s">
        <v>1</v>
      </c>
      <c r="D2269" s="392">
        <v>18.86</v>
      </c>
    </row>
    <row r="2270" spans="1:4" ht="27">
      <c r="A2270" s="342">
        <v>93183</v>
      </c>
      <c r="B2270" s="349" t="s">
        <v>2481</v>
      </c>
      <c r="C2270" s="392" t="s">
        <v>1</v>
      </c>
      <c r="D2270" s="392">
        <v>24.04</v>
      </c>
    </row>
    <row r="2271" spans="1:4" ht="27">
      <c r="A2271" s="342">
        <v>93184</v>
      </c>
      <c r="B2271" s="349" t="s">
        <v>2482</v>
      </c>
      <c r="C2271" s="392" t="s">
        <v>1</v>
      </c>
      <c r="D2271" s="392">
        <v>14.63</v>
      </c>
    </row>
    <row r="2272" spans="1:4" ht="27">
      <c r="A2272" s="342">
        <v>93185</v>
      </c>
      <c r="B2272" s="349" t="s">
        <v>2483</v>
      </c>
      <c r="C2272" s="392" t="s">
        <v>1</v>
      </c>
      <c r="D2272" s="392">
        <v>23.63</v>
      </c>
    </row>
    <row r="2273" spans="1:4" ht="40.5">
      <c r="A2273" s="342">
        <v>93186</v>
      </c>
      <c r="B2273" s="349" t="s">
        <v>2484</v>
      </c>
      <c r="C2273" s="392" t="s">
        <v>1</v>
      </c>
      <c r="D2273" s="392">
        <v>33.04</v>
      </c>
    </row>
    <row r="2274" spans="1:4" ht="40.5">
      <c r="A2274" s="342">
        <v>93187</v>
      </c>
      <c r="B2274" s="349" t="s">
        <v>2485</v>
      </c>
      <c r="C2274" s="392" t="s">
        <v>1</v>
      </c>
      <c r="D2274" s="392">
        <v>37.75</v>
      </c>
    </row>
    <row r="2275" spans="1:4" ht="27">
      <c r="A2275" s="342">
        <v>93188</v>
      </c>
      <c r="B2275" s="349" t="s">
        <v>2486</v>
      </c>
      <c r="C2275" s="392" t="s">
        <v>1</v>
      </c>
      <c r="D2275" s="392">
        <v>32.49</v>
      </c>
    </row>
    <row r="2276" spans="1:4" ht="40.5">
      <c r="A2276" s="342">
        <v>93189</v>
      </c>
      <c r="B2276" s="349" t="s">
        <v>2487</v>
      </c>
      <c r="C2276" s="392" t="s">
        <v>1</v>
      </c>
      <c r="D2276" s="392">
        <v>38.19</v>
      </c>
    </row>
    <row r="2277" spans="1:4" ht="40.5">
      <c r="A2277" s="342">
        <v>93190</v>
      </c>
      <c r="B2277" s="349" t="s">
        <v>2488</v>
      </c>
      <c r="C2277" s="392" t="s">
        <v>1</v>
      </c>
      <c r="D2277" s="392">
        <v>27.31</v>
      </c>
    </row>
    <row r="2278" spans="1:4" ht="40.5">
      <c r="A2278" s="342">
        <v>93191</v>
      </c>
      <c r="B2278" s="349" t="s">
        <v>2489</v>
      </c>
      <c r="C2278" s="392" t="s">
        <v>1</v>
      </c>
      <c r="D2278" s="392">
        <v>28.39</v>
      </c>
    </row>
    <row r="2279" spans="1:4" ht="40.5">
      <c r="A2279" s="342">
        <v>93192</v>
      </c>
      <c r="B2279" s="349" t="s">
        <v>2490</v>
      </c>
      <c r="C2279" s="392" t="s">
        <v>1</v>
      </c>
      <c r="D2279" s="392">
        <v>30.42</v>
      </c>
    </row>
    <row r="2280" spans="1:4" ht="40.5">
      <c r="A2280" s="342">
        <v>93193</v>
      </c>
      <c r="B2280" s="349" t="s">
        <v>2491</v>
      </c>
      <c r="C2280" s="392" t="s">
        <v>1</v>
      </c>
      <c r="D2280" s="392">
        <v>28.87</v>
      </c>
    </row>
    <row r="2281" spans="1:4" ht="27">
      <c r="A2281" s="342">
        <v>93194</v>
      </c>
      <c r="B2281" s="349" t="s">
        <v>2492</v>
      </c>
      <c r="C2281" s="392" t="s">
        <v>1</v>
      </c>
      <c r="D2281" s="392">
        <v>18.63</v>
      </c>
    </row>
    <row r="2282" spans="1:4" ht="40.5">
      <c r="A2282" s="342">
        <v>93195</v>
      </c>
      <c r="B2282" s="349" t="s">
        <v>2493</v>
      </c>
      <c r="C2282" s="392" t="s">
        <v>1</v>
      </c>
      <c r="D2282" s="392">
        <v>21.87</v>
      </c>
    </row>
    <row r="2283" spans="1:4" ht="40.5">
      <c r="A2283" s="342">
        <v>93196</v>
      </c>
      <c r="B2283" s="349" t="s">
        <v>2494</v>
      </c>
      <c r="C2283" s="392" t="s">
        <v>1</v>
      </c>
      <c r="D2283" s="392">
        <v>31.52</v>
      </c>
    </row>
    <row r="2284" spans="1:4" ht="40.5">
      <c r="A2284" s="342">
        <v>93197</v>
      </c>
      <c r="B2284" s="349" t="s">
        <v>2495</v>
      </c>
      <c r="C2284" s="392" t="s">
        <v>1</v>
      </c>
      <c r="D2284" s="392">
        <v>34.79</v>
      </c>
    </row>
    <row r="2285" spans="1:4" ht="40.5">
      <c r="A2285" s="342">
        <v>93198</v>
      </c>
      <c r="B2285" s="349" t="s">
        <v>2496</v>
      </c>
      <c r="C2285" s="392" t="s">
        <v>1</v>
      </c>
      <c r="D2285" s="392">
        <v>25.06</v>
      </c>
    </row>
    <row r="2286" spans="1:4" ht="54">
      <c r="A2286" s="342">
        <v>93199</v>
      </c>
      <c r="B2286" s="349" t="s">
        <v>2497</v>
      </c>
      <c r="C2286" s="392" t="s">
        <v>1</v>
      </c>
      <c r="D2286" s="392">
        <v>24.67</v>
      </c>
    </row>
    <row r="2287" spans="1:4" ht="40.5">
      <c r="A2287" s="342">
        <v>93200</v>
      </c>
      <c r="B2287" s="349" t="s">
        <v>2498</v>
      </c>
      <c r="C2287" s="392" t="s">
        <v>1</v>
      </c>
      <c r="D2287" s="392">
        <v>1.99</v>
      </c>
    </row>
    <row r="2288" spans="1:4" ht="40.5">
      <c r="A2288" s="342">
        <v>93201</v>
      </c>
      <c r="B2288" s="349" t="s">
        <v>2499</v>
      </c>
      <c r="C2288" s="392" t="s">
        <v>1</v>
      </c>
      <c r="D2288" s="392">
        <v>4.1500000000000004</v>
      </c>
    </row>
    <row r="2289" spans="1:4" ht="27">
      <c r="A2289" s="342">
        <v>93202</v>
      </c>
      <c r="B2289" s="349" t="s">
        <v>2500</v>
      </c>
      <c r="C2289" s="392" t="s">
        <v>1</v>
      </c>
      <c r="D2289" s="392">
        <v>16.09</v>
      </c>
    </row>
    <row r="2290" spans="1:4" ht="40.5">
      <c r="A2290" s="342">
        <v>93203</v>
      </c>
      <c r="B2290" s="349" t="s">
        <v>2501</v>
      </c>
      <c r="C2290" s="392" t="s">
        <v>1</v>
      </c>
      <c r="D2290" s="392">
        <v>10.59</v>
      </c>
    </row>
    <row r="2291" spans="1:4" ht="27">
      <c r="A2291" s="342">
        <v>93204</v>
      </c>
      <c r="B2291" s="349" t="s">
        <v>2502</v>
      </c>
      <c r="C2291" s="392" t="s">
        <v>1</v>
      </c>
      <c r="D2291" s="392">
        <v>26.57</v>
      </c>
    </row>
    <row r="2292" spans="1:4" ht="40.5">
      <c r="A2292" s="342">
        <v>93205</v>
      </c>
      <c r="B2292" s="349" t="s">
        <v>2503</v>
      </c>
      <c r="C2292" s="392" t="s">
        <v>1</v>
      </c>
      <c r="D2292" s="392">
        <v>22.27</v>
      </c>
    </row>
    <row r="2293" spans="1:4" ht="54">
      <c r="A2293" s="342">
        <v>71623</v>
      </c>
      <c r="B2293" s="349" t="s">
        <v>2504</v>
      </c>
      <c r="C2293" s="392" t="s">
        <v>1</v>
      </c>
      <c r="D2293" s="392">
        <v>23.63</v>
      </c>
    </row>
    <row r="2294" spans="1:4" ht="27">
      <c r="A2294" s="342" t="s">
        <v>2505</v>
      </c>
      <c r="B2294" s="349" t="s">
        <v>2506</v>
      </c>
      <c r="C2294" s="392" t="s">
        <v>81</v>
      </c>
      <c r="D2294" s="392">
        <v>12.36</v>
      </c>
    </row>
    <row r="2295" spans="1:4" ht="27">
      <c r="A2295" s="342">
        <v>83513</v>
      </c>
      <c r="B2295" s="349" t="s">
        <v>2507</v>
      </c>
      <c r="C2295" s="392" t="s">
        <v>231</v>
      </c>
      <c r="D2295" s="392">
        <v>5.8</v>
      </c>
    </row>
    <row r="2296" spans="1:4" ht="27">
      <c r="A2296" s="342">
        <v>83514</v>
      </c>
      <c r="B2296" s="349" t="s">
        <v>2508</v>
      </c>
      <c r="C2296" s="392" t="s">
        <v>231</v>
      </c>
      <c r="D2296" s="392">
        <v>5.03</v>
      </c>
    </row>
    <row r="2297" spans="1:4" ht="27">
      <c r="A2297" s="342">
        <v>84153</v>
      </c>
      <c r="B2297" s="349" t="s">
        <v>2509</v>
      </c>
      <c r="C2297" s="392" t="s">
        <v>231</v>
      </c>
      <c r="D2297" s="392">
        <v>50.73</v>
      </c>
    </row>
    <row r="2298" spans="1:4" ht="13.5">
      <c r="A2298" s="342">
        <v>84154</v>
      </c>
      <c r="B2298" s="349" t="s">
        <v>2510</v>
      </c>
      <c r="C2298" s="392" t="s">
        <v>2511</v>
      </c>
      <c r="D2298" s="392">
        <v>104.22</v>
      </c>
    </row>
    <row r="2299" spans="1:4" ht="27">
      <c r="A2299" s="342">
        <v>85233</v>
      </c>
      <c r="B2299" s="349" t="s">
        <v>2512</v>
      </c>
      <c r="C2299" s="392" t="s">
        <v>1353</v>
      </c>
      <c r="D2299" s="393">
        <v>1938.02</v>
      </c>
    </row>
    <row r="2300" spans="1:4" ht="67.5">
      <c r="A2300" s="342">
        <v>95952</v>
      </c>
      <c r="B2300" s="349" t="s">
        <v>2513</v>
      </c>
      <c r="C2300" s="392" t="s">
        <v>1353</v>
      </c>
      <c r="D2300" s="393">
        <v>1315.78</v>
      </c>
    </row>
    <row r="2301" spans="1:4" ht="67.5">
      <c r="A2301" s="342">
        <v>95953</v>
      </c>
      <c r="B2301" s="349" t="s">
        <v>2514</v>
      </c>
      <c r="C2301" s="392" t="s">
        <v>1353</v>
      </c>
      <c r="D2301" s="393">
        <v>2138.4699999999998</v>
      </c>
    </row>
    <row r="2302" spans="1:4" ht="81">
      <c r="A2302" s="342">
        <v>95954</v>
      </c>
      <c r="B2302" s="349" t="s">
        <v>2515</v>
      </c>
      <c r="C2302" s="392" t="s">
        <v>1353</v>
      </c>
      <c r="D2302" s="393">
        <v>1508.9</v>
      </c>
    </row>
    <row r="2303" spans="1:4" ht="67.5">
      <c r="A2303" s="342">
        <v>95955</v>
      </c>
      <c r="B2303" s="349" t="s">
        <v>2516</v>
      </c>
      <c r="C2303" s="392" t="s">
        <v>1353</v>
      </c>
      <c r="D2303" s="393">
        <v>1857.55</v>
      </c>
    </row>
    <row r="2304" spans="1:4" ht="67.5">
      <c r="A2304" s="342">
        <v>95956</v>
      </c>
      <c r="B2304" s="349" t="s">
        <v>2517</v>
      </c>
      <c r="C2304" s="392" t="s">
        <v>1353</v>
      </c>
      <c r="D2304" s="393">
        <v>1441.7</v>
      </c>
    </row>
    <row r="2305" spans="1:4" ht="54">
      <c r="A2305" s="342">
        <v>95957</v>
      </c>
      <c r="B2305" s="349" t="s">
        <v>2518</v>
      </c>
      <c r="C2305" s="392" t="s">
        <v>1353</v>
      </c>
      <c r="D2305" s="393">
        <v>1839.98</v>
      </c>
    </row>
    <row r="2306" spans="1:4" ht="40.5">
      <c r="A2306" s="342">
        <v>95969</v>
      </c>
      <c r="B2306" s="349" t="s">
        <v>2519</v>
      </c>
      <c r="C2306" s="392" t="s">
        <v>1353</v>
      </c>
      <c r="D2306" s="393">
        <v>1871.75</v>
      </c>
    </row>
    <row r="2307" spans="1:4" ht="54">
      <c r="A2307" s="342">
        <v>5968</v>
      </c>
      <c r="B2307" s="349" t="s">
        <v>2520</v>
      </c>
      <c r="C2307" s="392" t="s">
        <v>308</v>
      </c>
      <c r="D2307" s="392">
        <v>33.82</v>
      </c>
    </row>
    <row r="2308" spans="1:4" ht="54">
      <c r="A2308" s="342">
        <v>83731</v>
      </c>
      <c r="B2308" s="349" t="s">
        <v>2521</v>
      </c>
      <c r="C2308" s="392" t="s">
        <v>308</v>
      </c>
      <c r="D2308" s="392">
        <v>38.090000000000003</v>
      </c>
    </row>
    <row r="2309" spans="1:4" ht="54">
      <c r="A2309" s="342">
        <v>83732</v>
      </c>
      <c r="B2309" s="349" t="s">
        <v>2522</v>
      </c>
      <c r="C2309" s="392" t="s">
        <v>308</v>
      </c>
      <c r="D2309" s="392">
        <v>28.49</v>
      </c>
    </row>
    <row r="2310" spans="1:4" ht="54">
      <c r="A2310" s="342">
        <v>83733</v>
      </c>
      <c r="B2310" s="349" t="s">
        <v>2523</v>
      </c>
      <c r="C2310" s="392" t="s">
        <v>308</v>
      </c>
      <c r="D2310" s="392">
        <v>32.81</v>
      </c>
    </row>
    <row r="2311" spans="1:4" ht="40.5">
      <c r="A2311" s="342">
        <v>83735</v>
      </c>
      <c r="B2311" s="349" t="s">
        <v>2524</v>
      </c>
      <c r="C2311" s="392" t="s">
        <v>308</v>
      </c>
      <c r="D2311" s="392">
        <v>51.21</v>
      </c>
    </row>
    <row r="2312" spans="1:4" ht="40.5">
      <c r="A2312" s="342">
        <v>68053</v>
      </c>
      <c r="B2312" s="349" t="s">
        <v>2525</v>
      </c>
      <c r="C2312" s="392" t="s">
        <v>308</v>
      </c>
      <c r="D2312" s="392">
        <v>4.6399999999999997</v>
      </c>
    </row>
    <row r="2313" spans="1:4" ht="67.5">
      <c r="A2313" s="342" t="s">
        <v>2526</v>
      </c>
      <c r="B2313" s="349" t="s">
        <v>2527</v>
      </c>
      <c r="C2313" s="392" t="s">
        <v>308</v>
      </c>
      <c r="D2313" s="392">
        <v>76.239999999999995</v>
      </c>
    </row>
    <row r="2314" spans="1:4" ht="40.5">
      <c r="A2314" s="342" t="s">
        <v>2528</v>
      </c>
      <c r="B2314" s="349" t="s">
        <v>2529</v>
      </c>
      <c r="C2314" s="392" t="s">
        <v>308</v>
      </c>
      <c r="D2314" s="392">
        <v>40.840000000000003</v>
      </c>
    </row>
    <row r="2315" spans="1:4" ht="40.5">
      <c r="A2315" s="342">
        <v>83737</v>
      </c>
      <c r="B2315" s="349" t="s">
        <v>2530</v>
      </c>
      <c r="C2315" s="392" t="s">
        <v>308</v>
      </c>
      <c r="D2315" s="392">
        <v>68.59</v>
      </c>
    </row>
    <row r="2316" spans="1:4" ht="40.5">
      <c r="A2316" s="342">
        <v>83738</v>
      </c>
      <c r="B2316" s="349" t="s">
        <v>2531</v>
      </c>
      <c r="C2316" s="392" t="s">
        <v>308</v>
      </c>
      <c r="D2316" s="392">
        <v>83.85</v>
      </c>
    </row>
    <row r="2317" spans="1:4" ht="13.5">
      <c r="A2317" s="342">
        <v>83740</v>
      </c>
      <c r="B2317" s="349" t="s">
        <v>2532</v>
      </c>
      <c r="C2317" s="392" t="s">
        <v>308</v>
      </c>
      <c r="D2317" s="392">
        <v>31.11</v>
      </c>
    </row>
    <row r="2318" spans="1:4" ht="40.5">
      <c r="A2318" s="342" t="s">
        <v>2533</v>
      </c>
      <c r="B2318" s="349" t="s">
        <v>2534</v>
      </c>
      <c r="C2318" s="392" t="s">
        <v>308</v>
      </c>
      <c r="D2318" s="392">
        <v>28.34</v>
      </c>
    </row>
    <row r="2319" spans="1:4" ht="54">
      <c r="A2319" s="342" t="s">
        <v>2535</v>
      </c>
      <c r="B2319" s="349" t="s">
        <v>2536</v>
      </c>
      <c r="C2319" s="392" t="s">
        <v>308</v>
      </c>
      <c r="D2319" s="392">
        <v>53.75</v>
      </c>
    </row>
    <row r="2320" spans="1:4" ht="40.5">
      <c r="A2320" s="342">
        <v>6225</v>
      </c>
      <c r="B2320" s="349" t="s">
        <v>2537</v>
      </c>
      <c r="C2320" s="392" t="s">
        <v>308</v>
      </c>
      <c r="D2320" s="392">
        <v>38.01</v>
      </c>
    </row>
    <row r="2321" spans="1:4" ht="40.5">
      <c r="A2321" s="342">
        <v>72075</v>
      </c>
      <c r="B2321" s="349" t="s">
        <v>2538</v>
      </c>
      <c r="C2321" s="392" t="s">
        <v>308</v>
      </c>
      <c r="D2321" s="392">
        <v>10.36</v>
      </c>
    </row>
    <row r="2322" spans="1:4" ht="54">
      <c r="A2322" s="342" t="s">
        <v>2539</v>
      </c>
      <c r="B2322" s="349" t="s">
        <v>2540</v>
      </c>
      <c r="C2322" s="392" t="s">
        <v>308</v>
      </c>
      <c r="D2322" s="392">
        <v>80.150000000000006</v>
      </c>
    </row>
    <row r="2323" spans="1:4" ht="40.5">
      <c r="A2323" s="342" t="s">
        <v>2541</v>
      </c>
      <c r="B2323" s="349" t="s">
        <v>2542</v>
      </c>
      <c r="C2323" s="392" t="s">
        <v>308</v>
      </c>
      <c r="D2323" s="392">
        <v>148.25</v>
      </c>
    </row>
    <row r="2324" spans="1:4" ht="40.5">
      <c r="A2324" s="342" t="s">
        <v>2543</v>
      </c>
      <c r="B2324" s="349" t="s">
        <v>2544</v>
      </c>
      <c r="C2324" s="392" t="s">
        <v>308</v>
      </c>
      <c r="D2324" s="392">
        <v>70.11</v>
      </c>
    </row>
    <row r="2325" spans="1:4" ht="40.5">
      <c r="A2325" s="342" t="s">
        <v>2545</v>
      </c>
      <c r="B2325" s="349" t="s">
        <v>2546</v>
      </c>
      <c r="C2325" s="392" t="s">
        <v>308</v>
      </c>
      <c r="D2325" s="392">
        <v>9.3800000000000008</v>
      </c>
    </row>
    <row r="2326" spans="1:4" ht="40.5">
      <c r="A2326" s="342">
        <v>83741</v>
      </c>
      <c r="B2326" s="349" t="s">
        <v>2547</v>
      </c>
      <c r="C2326" s="392" t="s">
        <v>308</v>
      </c>
      <c r="D2326" s="392">
        <v>82.98</v>
      </c>
    </row>
    <row r="2327" spans="1:4" ht="27">
      <c r="A2327" s="342">
        <v>83742</v>
      </c>
      <c r="B2327" s="349" t="s">
        <v>2548</v>
      </c>
      <c r="C2327" s="392" t="s">
        <v>308</v>
      </c>
      <c r="D2327" s="392">
        <v>24.1</v>
      </c>
    </row>
    <row r="2328" spans="1:4" ht="40.5">
      <c r="A2328" s="342">
        <v>83743</v>
      </c>
      <c r="B2328" s="349" t="s">
        <v>2549</v>
      </c>
      <c r="C2328" s="392" t="s">
        <v>1</v>
      </c>
      <c r="D2328" s="392">
        <v>21.51</v>
      </c>
    </row>
    <row r="2329" spans="1:4" ht="27">
      <c r="A2329" s="342" t="s">
        <v>2550</v>
      </c>
      <c r="B2329" s="349" t="s">
        <v>2551</v>
      </c>
      <c r="C2329" s="392" t="s">
        <v>308</v>
      </c>
      <c r="D2329" s="392">
        <v>25.19</v>
      </c>
    </row>
    <row r="2330" spans="1:4" ht="27">
      <c r="A2330" s="342" t="s">
        <v>2552</v>
      </c>
      <c r="B2330" s="349" t="s">
        <v>2553</v>
      </c>
      <c r="C2330" s="392" t="s">
        <v>308</v>
      </c>
      <c r="D2330" s="392">
        <v>48.94</v>
      </c>
    </row>
    <row r="2331" spans="1:4" ht="40.5">
      <c r="A2331" s="342">
        <v>72124</v>
      </c>
      <c r="B2331" s="349" t="s">
        <v>2554</v>
      </c>
      <c r="C2331" s="392" t="s">
        <v>2511</v>
      </c>
      <c r="D2331" s="392">
        <v>95.07</v>
      </c>
    </row>
    <row r="2332" spans="1:4" ht="27">
      <c r="A2332" s="342" t="s">
        <v>2555</v>
      </c>
      <c r="B2332" s="349" t="s">
        <v>2556</v>
      </c>
      <c r="C2332" s="392" t="s">
        <v>1</v>
      </c>
      <c r="D2332" s="392">
        <v>50.99</v>
      </c>
    </row>
    <row r="2333" spans="1:4" ht="27">
      <c r="A2333" s="342" t="s">
        <v>2557</v>
      </c>
      <c r="B2333" s="349" t="s">
        <v>2558</v>
      </c>
      <c r="C2333" s="392" t="s">
        <v>308</v>
      </c>
      <c r="D2333" s="392">
        <v>168.87</v>
      </c>
    </row>
    <row r="2334" spans="1:4" ht="54">
      <c r="A2334" s="342" t="s">
        <v>2559</v>
      </c>
      <c r="B2334" s="349" t="s">
        <v>2560</v>
      </c>
      <c r="C2334" s="392" t="s">
        <v>1</v>
      </c>
      <c r="D2334" s="392">
        <v>19.649999999999999</v>
      </c>
    </row>
    <row r="2335" spans="1:4" ht="54">
      <c r="A2335" s="342" t="s">
        <v>2561</v>
      </c>
      <c r="B2335" s="349" t="s">
        <v>2562</v>
      </c>
      <c r="C2335" s="392" t="s">
        <v>1</v>
      </c>
      <c r="D2335" s="392">
        <v>30.72</v>
      </c>
    </row>
    <row r="2336" spans="1:4" ht="54">
      <c r="A2336" s="342">
        <v>91831</v>
      </c>
      <c r="B2336" s="349" t="s">
        <v>2563</v>
      </c>
      <c r="C2336" s="392" t="s">
        <v>1</v>
      </c>
      <c r="D2336" s="392">
        <v>4.9000000000000004</v>
      </c>
    </row>
    <row r="2337" spans="1:4" ht="54">
      <c r="A2337" s="342">
        <v>91834</v>
      </c>
      <c r="B2337" s="349" t="s">
        <v>2564</v>
      </c>
      <c r="C2337" s="392" t="s">
        <v>1</v>
      </c>
      <c r="D2337" s="392">
        <v>5.46</v>
      </c>
    </row>
    <row r="2338" spans="1:4" ht="54">
      <c r="A2338" s="342">
        <v>91836</v>
      </c>
      <c r="B2338" s="349" t="s">
        <v>2565</v>
      </c>
      <c r="C2338" s="392" t="s">
        <v>1</v>
      </c>
      <c r="D2338" s="392">
        <v>6.96</v>
      </c>
    </row>
    <row r="2339" spans="1:4" ht="54">
      <c r="A2339" s="342">
        <v>91842</v>
      </c>
      <c r="B2339" s="349" t="s">
        <v>2566</v>
      </c>
      <c r="C2339" s="392" t="s">
        <v>1</v>
      </c>
      <c r="D2339" s="392">
        <v>3.42</v>
      </c>
    </row>
    <row r="2340" spans="1:4" ht="54">
      <c r="A2340" s="342">
        <v>91844</v>
      </c>
      <c r="B2340" s="349" t="s">
        <v>2567</v>
      </c>
      <c r="C2340" s="392" t="s">
        <v>1</v>
      </c>
      <c r="D2340" s="392">
        <v>3.98</v>
      </c>
    </row>
    <row r="2341" spans="1:4" ht="54">
      <c r="A2341" s="342">
        <v>91846</v>
      </c>
      <c r="B2341" s="349" t="s">
        <v>2568</v>
      </c>
      <c r="C2341" s="392" t="s">
        <v>1</v>
      </c>
      <c r="D2341" s="392">
        <v>5.48</v>
      </c>
    </row>
    <row r="2342" spans="1:4" ht="54">
      <c r="A2342" s="342">
        <v>91852</v>
      </c>
      <c r="B2342" s="349" t="s">
        <v>2569</v>
      </c>
      <c r="C2342" s="392" t="s">
        <v>1</v>
      </c>
      <c r="D2342" s="392">
        <v>5.15</v>
      </c>
    </row>
    <row r="2343" spans="1:4" ht="54">
      <c r="A2343" s="342">
        <v>91854</v>
      </c>
      <c r="B2343" s="349" t="s">
        <v>2570</v>
      </c>
      <c r="C2343" s="392" t="s">
        <v>1</v>
      </c>
      <c r="D2343" s="392">
        <v>5.71</v>
      </c>
    </row>
    <row r="2344" spans="1:4" ht="54">
      <c r="A2344" s="342">
        <v>91856</v>
      </c>
      <c r="B2344" s="349" t="s">
        <v>2571</v>
      </c>
      <c r="C2344" s="392" t="s">
        <v>1</v>
      </c>
      <c r="D2344" s="392">
        <v>7.15</v>
      </c>
    </row>
    <row r="2345" spans="1:4" ht="54">
      <c r="A2345" s="342">
        <v>91862</v>
      </c>
      <c r="B2345" s="349" t="s">
        <v>2572</v>
      </c>
      <c r="C2345" s="392" t="s">
        <v>1</v>
      </c>
      <c r="D2345" s="392">
        <v>5.8</v>
      </c>
    </row>
    <row r="2346" spans="1:4" ht="54">
      <c r="A2346" s="342">
        <v>91863</v>
      </c>
      <c r="B2346" s="349" t="s">
        <v>2573</v>
      </c>
      <c r="C2346" s="392" t="s">
        <v>1</v>
      </c>
      <c r="D2346" s="392">
        <v>6.76</v>
      </c>
    </row>
    <row r="2347" spans="1:4" ht="54">
      <c r="A2347" s="342">
        <v>91864</v>
      </c>
      <c r="B2347" s="349" t="s">
        <v>2574</v>
      </c>
      <c r="C2347" s="392" t="s">
        <v>1</v>
      </c>
      <c r="D2347" s="392">
        <v>8.7100000000000009</v>
      </c>
    </row>
    <row r="2348" spans="1:4" ht="54">
      <c r="A2348" s="342">
        <v>91865</v>
      </c>
      <c r="B2348" s="349" t="s">
        <v>2575</v>
      </c>
      <c r="C2348" s="392" t="s">
        <v>1</v>
      </c>
      <c r="D2348" s="392">
        <v>10.71</v>
      </c>
    </row>
    <row r="2349" spans="1:4" ht="54">
      <c r="A2349" s="342">
        <v>91866</v>
      </c>
      <c r="B2349" s="349" t="s">
        <v>2576</v>
      </c>
      <c r="C2349" s="392" t="s">
        <v>1</v>
      </c>
      <c r="D2349" s="392">
        <v>4.41</v>
      </c>
    </row>
    <row r="2350" spans="1:4" ht="54">
      <c r="A2350" s="342">
        <v>91867</v>
      </c>
      <c r="B2350" s="349" t="s">
        <v>2577</v>
      </c>
      <c r="C2350" s="392" t="s">
        <v>1</v>
      </c>
      <c r="D2350" s="392">
        <v>5.37</v>
      </c>
    </row>
    <row r="2351" spans="1:4" ht="54">
      <c r="A2351" s="342">
        <v>91868</v>
      </c>
      <c r="B2351" s="349" t="s">
        <v>2578</v>
      </c>
      <c r="C2351" s="392" t="s">
        <v>1</v>
      </c>
      <c r="D2351" s="392">
        <v>7.32</v>
      </c>
    </row>
    <row r="2352" spans="1:4" ht="54">
      <c r="A2352" s="342">
        <v>91869</v>
      </c>
      <c r="B2352" s="349" t="s">
        <v>2579</v>
      </c>
      <c r="C2352" s="392" t="s">
        <v>1</v>
      </c>
      <c r="D2352" s="392">
        <v>9.33</v>
      </c>
    </row>
    <row r="2353" spans="1:4" ht="54">
      <c r="A2353" s="342">
        <v>91870</v>
      </c>
      <c r="B2353" s="349" t="s">
        <v>2580</v>
      </c>
      <c r="C2353" s="392" t="s">
        <v>1</v>
      </c>
      <c r="D2353" s="392">
        <v>6.55</v>
      </c>
    </row>
    <row r="2354" spans="1:4" ht="54">
      <c r="A2354" s="342">
        <v>91871</v>
      </c>
      <c r="B2354" s="349" t="s">
        <v>2581</v>
      </c>
      <c r="C2354" s="392" t="s">
        <v>1</v>
      </c>
      <c r="D2354" s="392">
        <v>7.54</v>
      </c>
    </row>
    <row r="2355" spans="1:4" ht="54">
      <c r="A2355" s="342">
        <v>91872</v>
      </c>
      <c r="B2355" s="349" t="s">
        <v>2582</v>
      </c>
      <c r="C2355" s="392" t="s">
        <v>1</v>
      </c>
      <c r="D2355" s="392">
        <v>9.5</v>
      </c>
    </row>
    <row r="2356" spans="1:4" ht="54">
      <c r="A2356" s="342">
        <v>91873</v>
      </c>
      <c r="B2356" s="349" t="s">
        <v>2583</v>
      </c>
      <c r="C2356" s="392" t="s">
        <v>1</v>
      </c>
      <c r="D2356" s="392">
        <v>11.46</v>
      </c>
    </row>
    <row r="2357" spans="1:4" ht="40.5">
      <c r="A2357" s="342">
        <v>93008</v>
      </c>
      <c r="B2357" s="349" t="s">
        <v>2584</v>
      </c>
      <c r="C2357" s="392" t="s">
        <v>1</v>
      </c>
      <c r="D2357" s="392">
        <v>8.7799999999999994</v>
      </c>
    </row>
    <row r="2358" spans="1:4" ht="40.5">
      <c r="A2358" s="342">
        <v>93009</v>
      </c>
      <c r="B2358" s="349" t="s">
        <v>2585</v>
      </c>
      <c r="C2358" s="392" t="s">
        <v>1</v>
      </c>
      <c r="D2358" s="392">
        <v>12.63</v>
      </c>
    </row>
    <row r="2359" spans="1:4" ht="40.5">
      <c r="A2359" s="342">
        <v>93010</v>
      </c>
      <c r="B2359" s="349" t="s">
        <v>2586</v>
      </c>
      <c r="C2359" s="392" t="s">
        <v>1</v>
      </c>
      <c r="D2359" s="392">
        <v>17.329999999999998</v>
      </c>
    </row>
    <row r="2360" spans="1:4" ht="40.5">
      <c r="A2360" s="342">
        <v>93011</v>
      </c>
      <c r="B2360" s="349" t="s">
        <v>2587</v>
      </c>
      <c r="C2360" s="392" t="s">
        <v>1</v>
      </c>
      <c r="D2360" s="392">
        <v>21.02</v>
      </c>
    </row>
    <row r="2361" spans="1:4" ht="40.5">
      <c r="A2361" s="342">
        <v>93012</v>
      </c>
      <c r="B2361" s="349" t="s">
        <v>2588</v>
      </c>
      <c r="C2361" s="392" t="s">
        <v>1</v>
      </c>
      <c r="D2361" s="392">
        <v>31.32</v>
      </c>
    </row>
    <row r="2362" spans="1:4" ht="40.5">
      <c r="A2362" s="342">
        <v>95726</v>
      </c>
      <c r="B2362" s="349" t="s">
        <v>2589</v>
      </c>
      <c r="C2362" s="392" t="s">
        <v>1</v>
      </c>
      <c r="D2362" s="392">
        <v>4.0199999999999996</v>
      </c>
    </row>
    <row r="2363" spans="1:4" ht="40.5">
      <c r="A2363" s="342">
        <v>95727</v>
      </c>
      <c r="B2363" s="349" t="s">
        <v>2590</v>
      </c>
      <c r="C2363" s="392" t="s">
        <v>1</v>
      </c>
      <c r="D2363" s="392">
        <v>4.53</v>
      </c>
    </row>
    <row r="2364" spans="1:4" ht="40.5">
      <c r="A2364" s="342">
        <v>95728</v>
      </c>
      <c r="B2364" s="349" t="s">
        <v>2591</v>
      </c>
      <c r="C2364" s="392" t="s">
        <v>1</v>
      </c>
      <c r="D2364" s="392">
        <v>5.6</v>
      </c>
    </row>
    <row r="2365" spans="1:4" ht="40.5">
      <c r="A2365" s="342">
        <v>95729</v>
      </c>
      <c r="B2365" s="349" t="s">
        <v>2592</v>
      </c>
      <c r="C2365" s="392" t="s">
        <v>1</v>
      </c>
      <c r="D2365" s="392">
        <v>5.37</v>
      </c>
    </row>
    <row r="2366" spans="1:4" ht="54">
      <c r="A2366" s="342">
        <v>95730</v>
      </c>
      <c r="B2366" s="349" t="s">
        <v>2593</v>
      </c>
      <c r="C2366" s="392" t="s">
        <v>1</v>
      </c>
      <c r="D2366" s="392">
        <v>5.88</v>
      </c>
    </row>
    <row r="2367" spans="1:4" ht="40.5">
      <c r="A2367" s="342">
        <v>95731</v>
      </c>
      <c r="B2367" s="349" t="s">
        <v>2594</v>
      </c>
      <c r="C2367" s="392" t="s">
        <v>1</v>
      </c>
      <c r="D2367" s="392">
        <v>6.95</v>
      </c>
    </row>
    <row r="2368" spans="1:4" ht="54">
      <c r="A2368" s="342">
        <v>95732</v>
      </c>
      <c r="B2368" s="349" t="s">
        <v>2595</v>
      </c>
      <c r="C2368" s="392" t="s">
        <v>81</v>
      </c>
      <c r="D2368" s="392">
        <v>2.95</v>
      </c>
    </row>
    <row r="2369" spans="1:4" ht="54">
      <c r="A2369" s="342">
        <v>95745</v>
      </c>
      <c r="B2369" s="349" t="s">
        <v>2596</v>
      </c>
      <c r="C2369" s="392" t="s">
        <v>1</v>
      </c>
      <c r="D2369" s="392">
        <v>18.260000000000002</v>
      </c>
    </row>
    <row r="2370" spans="1:4" ht="54">
      <c r="A2370" s="342">
        <v>95746</v>
      </c>
      <c r="B2370" s="349" t="s">
        <v>2597</v>
      </c>
      <c r="C2370" s="392" t="s">
        <v>1</v>
      </c>
      <c r="D2370" s="392">
        <v>22.84</v>
      </c>
    </row>
    <row r="2371" spans="1:4" ht="54">
      <c r="A2371" s="342">
        <v>95747</v>
      </c>
      <c r="B2371" s="349" t="s">
        <v>2598</v>
      </c>
      <c r="C2371" s="392" t="s">
        <v>1</v>
      </c>
      <c r="D2371" s="392">
        <v>38.950000000000003</v>
      </c>
    </row>
    <row r="2372" spans="1:4" ht="54">
      <c r="A2372" s="342">
        <v>95748</v>
      </c>
      <c r="B2372" s="349" t="s">
        <v>2599</v>
      </c>
      <c r="C2372" s="392" t="s">
        <v>1</v>
      </c>
      <c r="D2372" s="392">
        <v>41.69</v>
      </c>
    </row>
    <row r="2373" spans="1:4" ht="54">
      <c r="A2373" s="342">
        <v>95749</v>
      </c>
      <c r="B2373" s="349" t="s">
        <v>2600</v>
      </c>
      <c r="C2373" s="392" t="s">
        <v>1</v>
      </c>
      <c r="D2373" s="392">
        <v>22.68</v>
      </c>
    </row>
    <row r="2374" spans="1:4" ht="54">
      <c r="A2374" s="342">
        <v>95750</v>
      </c>
      <c r="B2374" s="349" t="s">
        <v>2601</v>
      </c>
      <c r="C2374" s="392" t="s">
        <v>1</v>
      </c>
      <c r="D2374" s="392">
        <v>27.16</v>
      </c>
    </row>
    <row r="2375" spans="1:4" ht="54">
      <c r="A2375" s="342">
        <v>95751</v>
      </c>
      <c r="B2375" s="349" t="s">
        <v>2602</v>
      </c>
      <c r="C2375" s="392" t="s">
        <v>1</v>
      </c>
      <c r="D2375" s="392">
        <v>43.15</v>
      </c>
    </row>
    <row r="2376" spans="1:4" ht="54">
      <c r="A2376" s="342">
        <v>95752</v>
      </c>
      <c r="B2376" s="349" t="s">
        <v>2603</v>
      </c>
      <c r="C2376" s="392" t="s">
        <v>1</v>
      </c>
      <c r="D2376" s="392">
        <v>45.73</v>
      </c>
    </row>
    <row r="2377" spans="1:4" ht="27">
      <c r="A2377" s="342">
        <v>72259</v>
      </c>
      <c r="B2377" s="349" t="s">
        <v>2604</v>
      </c>
      <c r="C2377" s="392" t="s">
        <v>81</v>
      </c>
      <c r="D2377" s="392">
        <v>12.48</v>
      </c>
    </row>
    <row r="2378" spans="1:4" ht="27">
      <c r="A2378" s="342">
        <v>72260</v>
      </c>
      <c r="B2378" s="349" t="s">
        <v>2605</v>
      </c>
      <c r="C2378" s="392" t="s">
        <v>81</v>
      </c>
      <c r="D2378" s="392">
        <v>12.42</v>
      </c>
    </row>
    <row r="2379" spans="1:4" ht="27">
      <c r="A2379" s="342">
        <v>72261</v>
      </c>
      <c r="B2379" s="349" t="s">
        <v>2606</v>
      </c>
      <c r="C2379" s="392" t="s">
        <v>81</v>
      </c>
      <c r="D2379" s="392">
        <v>13.17</v>
      </c>
    </row>
    <row r="2380" spans="1:4" ht="27">
      <c r="A2380" s="342">
        <v>72262</v>
      </c>
      <c r="B2380" s="349" t="s">
        <v>2607</v>
      </c>
      <c r="C2380" s="392" t="s">
        <v>81</v>
      </c>
      <c r="D2380" s="392">
        <v>13.23</v>
      </c>
    </row>
    <row r="2381" spans="1:4" ht="27">
      <c r="A2381" s="342">
        <v>72263</v>
      </c>
      <c r="B2381" s="349" t="s">
        <v>2608</v>
      </c>
      <c r="C2381" s="392" t="s">
        <v>81</v>
      </c>
      <c r="D2381" s="392">
        <v>17.77</v>
      </c>
    </row>
    <row r="2382" spans="1:4" ht="27">
      <c r="A2382" s="342">
        <v>72264</v>
      </c>
      <c r="B2382" s="349" t="s">
        <v>2609</v>
      </c>
      <c r="C2382" s="392" t="s">
        <v>81</v>
      </c>
      <c r="D2382" s="392">
        <v>17.93</v>
      </c>
    </row>
    <row r="2383" spans="1:4" ht="27">
      <c r="A2383" s="342">
        <v>72265</v>
      </c>
      <c r="B2383" s="349" t="s">
        <v>2610</v>
      </c>
      <c r="C2383" s="392" t="s">
        <v>81</v>
      </c>
      <c r="D2383" s="392">
        <v>21.81</v>
      </c>
    </row>
    <row r="2384" spans="1:4" ht="27">
      <c r="A2384" s="342">
        <v>72266</v>
      </c>
      <c r="B2384" s="349" t="s">
        <v>2611</v>
      </c>
      <c r="C2384" s="392" t="s">
        <v>81</v>
      </c>
      <c r="D2384" s="392">
        <v>29.36</v>
      </c>
    </row>
    <row r="2385" spans="1:4" ht="27">
      <c r="A2385" s="342">
        <v>72267</v>
      </c>
      <c r="B2385" s="349" t="s">
        <v>2612</v>
      </c>
      <c r="C2385" s="392" t="s">
        <v>81</v>
      </c>
      <c r="D2385" s="392">
        <v>29.63</v>
      </c>
    </row>
    <row r="2386" spans="1:4" ht="27">
      <c r="A2386" s="342">
        <v>72268</v>
      </c>
      <c r="B2386" s="349" t="s">
        <v>2613</v>
      </c>
      <c r="C2386" s="392" t="s">
        <v>81</v>
      </c>
      <c r="D2386" s="392">
        <v>30.9</v>
      </c>
    </row>
    <row r="2387" spans="1:4" ht="27">
      <c r="A2387" s="342">
        <v>72269</v>
      </c>
      <c r="B2387" s="349" t="s">
        <v>2614</v>
      </c>
      <c r="C2387" s="392" t="s">
        <v>81</v>
      </c>
      <c r="D2387" s="392">
        <v>35.64</v>
      </c>
    </row>
    <row r="2388" spans="1:4" ht="27">
      <c r="A2388" s="342">
        <v>72270</v>
      </c>
      <c r="B2388" s="349" t="s">
        <v>2615</v>
      </c>
      <c r="C2388" s="392" t="s">
        <v>81</v>
      </c>
      <c r="D2388" s="392">
        <v>44.55</v>
      </c>
    </row>
    <row r="2389" spans="1:4" ht="40.5">
      <c r="A2389" s="342">
        <v>72271</v>
      </c>
      <c r="B2389" s="349" t="s">
        <v>2616</v>
      </c>
      <c r="C2389" s="392" t="s">
        <v>81</v>
      </c>
      <c r="D2389" s="392">
        <v>10.41</v>
      </c>
    </row>
    <row r="2390" spans="1:4" ht="40.5">
      <c r="A2390" s="342">
        <v>72272</v>
      </c>
      <c r="B2390" s="349" t="s">
        <v>2617</v>
      </c>
      <c r="C2390" s="392" t="s">
        <v>81</v>
      </c>
      <c r="D2390" s="392">
        <v>11.69</v>
      </c>
    </row>
    <row r="2391" spans="1:4" ht="27">
      <c r="A2391" s="342" t="s">
        <v>2618</v>
      </c>
      <c r="B2391" s="349" t="s">
        <v>2619</v>
      </c>
      <c r="C2391" s="392" t="s">
        <v>81</v>
      </c>
      <c r="D2391" s="392">
        <v>30.71</v>
      </c>
    </row>
    <row r="2392" spans="1:4" ht="27">
      <c r="A2392" s="342" t="s">
        <v>2620</v>
      </c>
      <c r="B2392" s="349" t="s">
        <v>2621</v>
      </c>
      <c r="C2392" s="392" t="s">
        <v>81</v>
      </c>
      <c r="D2392" s="392">
        <v>47.65</v>
      </c>
    </row>
    <row r="2393" spans="1:4" ht="54">
      <c r="A2393" s="342" t="s">
        <v>2622</v>
      </c>
      <c r="B2393" s="349" t="s">
        <v>2623</v>
      </c>
      <c r="C2393" s="392" t="s">
        <v>81</v>
      </c>
      <c r="D2393" s="392">
        <v>114.87</v>
      </c>
    </row>
    <row r="2394" spans="1:4" ht="40.5">
      <c r="A2394" s="342" t="s">
        <v>2624</v>
      </c>
      <c r="B2394" s="349" t="s">
        <v>2625</v>
      </c>
      <c r="C2394" s="392" t="s">
        <v>81</v>
      </c>
      <c r="D2394" s="392">
        <v>18.899999999999999</v>
      </c>
    </row>
    <row r="2395" spans="1:4" ht="40.5">
      <c r="A2395" s="342">
        <v>83377</v>
      </c>
      <c r="B2395" s="349" t="s">
        <v>2626</v>
      </c>
      <c r="C2395" s="392" t="s">
        <v>81</v>
      </c>
      <c r="D2395" s="392">
        <v>9.7799999999999994</v>
      </c>
    </row>
    <row r="2396" spans="1:4" ht="54">
      <c r="A2396" s="342">
        <v>91874</v>
      </c>
      <c r="B2396" s="349" t="s">
        <v>2627</v>
      </c>
      <c r="C2396" s="392" t="s">
        <v>81</v>
      </c>
      <c r="D2396" s="392">
        <v>3.21</v>
      </c>
    </row>
    <row r="2397" spans="1:4" ht="54">
      <c r="A2397" s="342">
        <v>91875</v>
      </c>
      <c r="B2397" s="349" t="s">
        <v>2628</v>
      </c>
      <c r="C2397" s="392" t="s">
        <v>81</v>
      </c>
      <c r="D2397" s="392">
        <v>4.26</v>
      </c>
    </row>
    <row r="2398" spans="1:4" ht="54">
      <c r="A2398" s="342">
        <v>91876</v>
      </c>
      <c r="B2398" s="349" t="s">
        <v>2629</v>
      </c>
      <c r="C2398" s="392" t="s">
        <v>81</v>
      </c>
      <c r="D2398" s="392">
        <v>5.62</v>
      </c>
    </row>
    <row r="2399" spans="1:4" ht="54">
      <c r="A2399" s="342">
        <v>91877</v>
      </c>
      <c r="B2399" s="349" t="s">
        <v>2630</v>
      </c>
      <c r="C2399" s="392" t="s">
        <v>81</v>
      </c>
      <c r="D2399" s="392">
        <v>7.46</v>
      </c>
    </row>
    <row r="2400" spans="1:4" ht="54">
      <c r="A2400" s="342">
        <v>91878</v>
      </c>
      <c r="B2400" s="349" t="s">
        <v>2631</v>
      </c>
      <c r="C2400" s="392" t="s">
        <v>81</v>
      </c>
      <c r="D2400" s="392">
        <v>4.1500000000000004</v>
      </c>
    </row>
    <row r="2401" spans="1:4" ht="54">
      <c r="A2401" s="342">
        <v>91879</v>
      </c>
      <c r="B2401" s="349" t="s">
        <v>2632</v>
      </c>
      <c r="C2401" s="392" t="s">
        <v>81</v>
      </c>
      <c r="D2401" s="392">
        <v>5.15</v>
      </c>
    </row>
    <row r="2402" spans="1:4" ht="54">
      <c r="A2402" s="342">
        <v>91880</v>
      </c>
      <c r="B2402" s="349" t="s">
        <v>2633</v>
      </c>
      <c r="C2402" s="392" t="s">
        <v>81</v>
      </c>
      <c r="D2402" s="392">
        <v>6.54</v>
      </c>
    </row>
    <row r="2403" spans="1:4" ht="54">
      <c r="A2403" s="342">
        <v>91881</v>
      </c>
      <c r="B2403" s="349" t="s">
        <v>2634</v>
      </c>
      <c r="C2403" s="392" t="s">
        <v>81</v>
      </c>
      <c r="D2403" s="392">
        <v>8.3800000000000008</v>
      </c>
    </row>
    <row r="2404" spans="1:4" ht="54">
      <c r="A2404" s="342">
        <v>91882</v>
      </c>
      <c r="B2404" s="349" t="s">
        <v>2635</v>
      </c>
      <c r="C2404" s="392" t="s">
        <v>81</v>
      </c>
      <c r="D2404" s="392">
        <v>5.14</v>
      </c>
    </row>
    <row r="2405" spans="1:4" ht="54">
      <c r="A2405" s="342">
        <v>91884</v>
      </c>
      <c r="B2405" s="349" t="s">
        <v>2636</v>
      </c>
      <c r="C2405" s="392" t="s">
        <v>81</v>
      </c>
      <c r="D2405" s="392">
        <v>5.93</v>
      </c>
    </row>
    <row r="2406" spans="1:4" ht="54">
      <c r="A2406" s="342">
        <v>91885</v>
      </c>
      <c r="B2406" s="349" t="s">
        <v>2637</v>
      </c>
      <c r="C2406" s="392" t="s">
        <v>81</v>
      </c>
      <c r="D2406" s="392">
        <v>6.99</v>
      </c>
    </row>
    <row r="2407" spans="1:4" ht="54">
      <c r="A2407" s="342">
        <v>91886</v>
      </c>
      <c r="B2407" s="349" t="s">
        <v>2638</v>
      </c>
      <c r="C2407" s="392" t="s">
        <v>81</v>
      </c>
      <c r="D2407" s="392">
        <v>8.48</v>
      </c>
    </row>
    <row r="2408" spans="1:4" ht="54">
      <c r="A2408" s="342">
        <v>91887</v>
      </c>
      <c r="B2408" s="349" t="s">
        <v>2639</v>
      </c>
      <c r="C2408" s="392" t="s">
        <v>81</v>
      </c>
      <c r="D2408" s="392">
        <v>5.9</v>
      </c>
    </row>
    <row r="2409" spans="1:4" ht="54">
      <c r="A2409" s="342">
        <v>91889</v>
      </c>
      <c r="B2409" s="349" t="s">
        <v>2640</v>
      </c>
      <c r="C2409" s="392" t="s">
        <v>81</v>
      </c>
      <c r="D2409" s="392">
        <v>5.69</v>
      </c>
    </row>
    <row r="2410" spans="1:4" ht="54">
      <c r="A2410" s="342">
        <v>91890</v>
      </c>
      <c r="B2410" s="349" t="s">
        <v>2641</v>
      </c>
      <c r="C2410" s="392" t="s">
        <v>81</v>
      </c>
      <c r="D2410" s="392">
        <v>7.05</v>
      </c>
    </row>
    <row r="2411" spans="1:4" ht="54">
      <c r="A2411" s="342">
        <v>91892</v>
      </c>
      <c r="B2411" s="349" t="s">
        <v>2642</v>
      </c>
      <c r="C2411" s="392" t="s">
        <v>81</v>
      </c>
      <c r="D2411" s="392">
        <v>8.43</v>
      </c>
    </row>
    <row r="2412" spans="1:4" ht="54">
      <c r="A2412" s="342">
        <v>91893</v>
      </c>
      <c r="B2412" s="349" t="s">
        <v>2643</v>
      </c>
      <c r="C2412" s="392" t="s">
        <v>81</v>
      </c>
      <c r="D2412" s="392">
        <v>9.61</v>
      </c>
    </row>
    <row r="2413" spans="1:4" ht="54">
      <c r="A2413" s="342">
        <v>91896</v>
      </c>
      <c r="B2413" s="349" t="s">
        <v>2644</v>
      </c>
      <c r="C2413" s="392" t="s">
        <v>81</v>
      </c>
      <c r="D2413" s="392">
        <v>11.76</v>
      </c>
    </row>
    <row r="2414" spans="1:4" ht="54">
      <c r="A2414" s="342">
        <v>91898</v>
      </c>
      <c r="B2414" s="349" t="s">
        <v>2645</v>
      </c>
      <c r="C2414" s="392" t="s">
        <v>81</v>
      </c>
      <c r="D2414" s="392">
        <v>13.26</v>
      </c>
    </row>
    <row r="2415" spans="1:4" ht="54">
      <c r="A2415" s="342">
        <v>91899</v>
      </c>
      <c r="B2415" s="349" t="s">
        <v>2646</v>
      </c>
      <c r="C2415" s="392" t="s">
        <v>81</v>
      </c>
      <c r="D2415" s="392">
        <v>7.25</v>
      </c>
    </row>
    <row r="2416" spans="1:4" ht="54">
      <c r="A2416" s="342">
        <v>91901</v>
      </c>
      <c r="B2416" s="349" t="s">
        <v>2647</v>
      </c>
      <c r="C2416" s="392" t="s">
        <v>81</v>
      </c>
      <c r="D2416" s="392">
        <v>7.04</v>
      </c>
    </row>
    <row r="2417" spans="1:4" ht="54">
      <c r="A2417" s="342">
        <v>91902</v>
      </c>
      <c r="B2417" s="349" t="s">
        <v>2648</v>
      </c>
      <c r="C2417" s="392" t="s">
        <v>81</v>
      </c>
      <c r="D2417" s="392">
        <v>8.4</v>
      </c>
    </row>
    <row r="2418" spans="1:4" ht="54">
      <c r="A2418" s="342">
        <v>91904</v>
      </c>
      <c r="B2418" s="349" t="s">
        <v>2649</v>
      </c>
      <c r="C2418" s="392" t="s">
        <v>81</v>
      </c>
      <c r="D2418" s="392">
        <v>9.7799999999999994</v>
      </c>
    </row>
    <row r="2419" spans="1:4" ht="54">
      <c r="A2419" s="342">
        <v>91905</v>
      </c>
      <c r="B2419" s="349" t="s">
        <v>2650</v>
      </c>
      <c r="C2419" s="392" t="s">
        <v>81</v>
      </c>
      <c r="D2419" s="392">
        <v>10.96</v>
      </c>
    </row>
    <row r="2420" spans="1:4" ht="54">
      <c r="A2420" s="342">
        <v>91908</v>
      </c>
      <c r="B2420" s="349" t="s">
        <v>2651</v>
      </c>
      <c r="C2420" s="392" t="s">
        <v>81</v>
      </c>
      <c r="D2420" s="392">
        <v>13.14</v>
      </c>
    </row>
    <row r="2421" spans="1:4" ht="54">
      <c r="A2421" s="342">
        <v>91910</v>
      </c>
      <c r="B2421" s="349" t="s">
        <v>2652</v>
      </c>
      <c r="C2421" s="392" t="s">
        <v>81</v>
      </c>
      <c r="D2421" s="392">
        <v>14.64</v>
      </c>
    </row>
    <row r="2422" spans="1:4" ht="67.5">
      <c r="A2422" s="342">
        <v>91911</v>
      </c>
      <c r="B2422" s="349" t="s">
        <v>2653</v>
      </c>
      <c r="C2422" s="392" t="s">
        <v>81</v>
      </c>
      <c r="D2422" s="392">
        <v>8.7899999999999991</v>
      </c>
    </row>
    <row r="2423" spans="1:4" ht="67.5">
      <c r="A2423" s="342">
        <v>91913</v>
      </c>
      <c r="B2423" s="349" t="s">
        <v>2654</v>
      </c>
      <c r="C2423" s="392" t="s">
        <v>81</v>
      </c>
      <c r="D2423" s="392">
        <v>8.58</v>
      </c>
    </row>
    <row r="2424" spans="1:4" ht="67.5">
      <c r="A2424" s="342">
        <v>91914</v>
      </c>
      <c r="B2424" s="349" t="s">
        <v>2655</v>
      </c>
      <c r="C2424" s="392" t="s">
        <v>81</v>
      </c>
      <c r="D2424" s="392">
        <v>9.58</v>
      </c>
    </row>
    <row r="2425" spans="1:4" ht="67.5">
      <c r="A2425" s="342">
        <v>91916</v>
      </c>
      <c r="B2425" s="349" t="s">
        <v>2656</v>
      </c>
      <c r="C2425" s="392" t="s">
        <v>81</v>
      </c>
      <c r="D2425" s="392">
        <v>10.96</v>
      </c>
    </row>
    <row r="2426" spans="1:4" ht="54">
      <c r="A2426" s="342">
        <v>91917</v>
      </c>
      <c r="B2426" s="349" t="s">
        <v>2657</v>
      </c>
      <c r="C2426" s="392" t="s">
        <v>81</v>
      </c>
      <c r="D2426" s="392">
        <v>11.67</v>
      </c>
    </row>
    <row r="2427" spans="1:4" ht="67.5">
      <c r="A2427" s="342">
        <v>91920</v>
      </c>
      <c r="B2427" s="349" t="s">
        <v>2658</v>
      </c>
      <c r="C2427" s="392" t="s">
        <v>81</v>
      </c>
      <c r="D2427" s="392">
        <v>13.3</v>
      </c>
    </row>
    <row r="2428" spans="1:4" ht="67.5">
      <c r="A2428" s="342">
        <v>91922</v>
      </c>
      <c r="B2428" s="349" t="s">
        <v>2659</v>
      </c>
      <c r="C2428" s="392" t="s">
        <v>81</v>
      </c>
      <c r="D2428" s="392">
        <v>14.8</v>
      </c>
    </row>
    <row r="2429" spans="1:4" ht="40.5">
      <c r="A2429" s="342">
        <v>93013</v>
      </c>
      <c r="B2429" s="349" t="s">
        <v>2660</v>
      </c>
      <c r="C2429" s="392" t="s">
        <v>81</v>
      </c>
      <c r="D2429" s="392">
        <v>9.66</v>
      </c>
    </row>
    <row r="2430" spans="1:4" ht="40.5">
      <c r="A2430" s="342">
        <v>93014</v>
      </c>
      <c r="B2430" s="349" t="s">
        <v>2661</v>
      </c>
      <c r="C2430" s="392" t="s">
        <v>81</v>
      </c>
      <c r="D2430" s="392">
        <v>11.88</v>
      </c>
    </row>
    <row r="2431" spans="1:4" ht="40.5">
      <c r="A2431" s="342">
        <v>93015</v>
      </c>
      <c r="B2431" s="349" t="s">
        <v>2662</v>
      </c>
      <c r="C2431" s="392" t="s">
        <v>81</v>
      </c>
      <c r="D2431" s="392">
        <v>17.88</v>
      </c>
    </row>
    <row r="2432" spans="1:4" ht="40.5">
      <c r="A2432" s="342">
        <v>93016</v>
      </c>
      <c r="B2432" s="349" t="s">
        <v>2663</v>
      </c>
      <c r="C2432" s="392" t="s">
        <v>81</v>
      </c>
      <c r="D2432" s="392">
        <v>21.72</v>
      </c>
    </row>
    <row r="2433" spans="1:4" ht="40.5">
      <c r="A2433" s="342">
        <v>93017</v>
      </c>
      <c r="B2433" s="349" t="s">
        <v>2664</v>
      </c>
      <c r="C2433" s="392" t="s">
        <v>81</v>
      </c>
      <c r="D2433" s="392">
        <v>32.549999999999997</v>
      </c>
    </row>
    <row r="2434" spans="1:4" ht="40.5">
      <c r="A2434" s="342">
        <v>93018</v>
      </c>
      <c r="B2434" s="349" t="s">
        <v>2665</v>
      </c>
      <c r="C2434" s="392" t="s">
        <v>81</v>
      </c>
      <c r="D2434" s="392">
        <v>14.76</v>
      </c>
    </row>
    <row r="2435" spans="1:4" ht="40.5">
      <c r="A2435" s="342">
        <v>93020</v>
      </c>
      <c r="B2435" s="349" t="s">
        <v>2666</v>
      </c>
      <c r="C2435" s="392" t="s">
        <v>81</v>
      </c>
      <c r="D2435" s="392">
        <v>18.89</v>
      </c>
    </row>
    <row r="2436" spans="1:4" ht="40.5">
      <c r="A2436" s="342">
        <v>93022</v>
      </c>
      <c r="B2436" s="349" t="s">
        <v>2667</v>
      </c>
      <c r="C2436" s="392" t="s">
        <v>81</v>
      </c>
      <c r="D2436" s="392">
        <v>31.38</v>
      </c>
    </row>
    <row r="2437" spans="1:4" ht="40.5">
      <c r="A2437" s="342">
        <v>93024</v>
      </c>
      <c r="B2437" s="349" t="s">
        <v>2668</v>
      </c>
      <c r="C2437" s="392" t="s">
        <v>81</v>
      </c>
      <c r="D2437" s="392">
        <v>33</v>
      </c>
    </row>
    <row r="2438" spans="1:4" ht="40.5">
      <c r="A2438" s="342">
        <v>93026</v>
      </c>
      <c r="B2438" s="349" t="s">
        <v>2669</v>
      </c>
      <c r="C2438" s="392" t="s">
        <v>81</v>
      </c>
      <c r="D2438" s="392">
        <v>53.74</v>
      </c>
    </row>
    <row r="2439" spans="1:4" ht="54">
      <c r="A2439" s="342">
        <v>95733</v>
      </c>
      <c r="B2439" s="349" t="s">
        <v>2670</v>
      </c>
      <c r="C2439" s="392" t="s">
        <v>81</v>
      </c>
      <c r="D2439" s="392">
        <v>3.86</v>
      </c>
    </row>
    <row r="2440" spans="1:4" ht="40.5">
      <c r="A2440" s="342">
        <v>95734</v>
      </c>
      <c r="B2440" s="349" t="s">
        <v>2671</v>
      </c>
      <c r="C2440" s="392" t="s">
        <v>81</v>
      </c>
      <c r="D2440" s="392">
        <v>5.13</v>
      </c>
    </row>
    <row r="2441" spans="1:4" ht="54">
      <c r="A2441" s="342">
        <v>95735</v>
      </c>
      <c r="B2441" s="349" t="s">
        <v>2672</v>
      </c>
      <c r="C2441" s="392" t="s">
        <v>81</v>
      </c>
      <c r="D2441" s="392">
        <v>4.37</v>
      </c>
    </row>
    <row r="2442" spans="1:4" ht="54">
      <c r="A2442" s="342">
        <v>95736</v>
      </c>
      <c r="B2442" s="349" t="s">
        <v>2673</v>
      </c>
      <c r="C2442" s="392" t="s">
        <v>81</v>
      </c>
      <c r="D2442" s="392">
        <v>5.12</v>
      </c>
    </row>
    <row r="2443" spans="1:4" ht="54">
      <c r="A2443" s="342">
        <v>95738</v>
      </c>
      <c r="B2443" s="349" t="s">
        <v>2674</v>
      </c>
      <c r="C2443" s="392" t="s">
        <v>81</v>
      </c>
      <c r="D2443" s="392">
        <v>6.16</v>
      </c>
    </row>
    <row r="2444" spans="1:4" ht="54">
      <c r="A2444" s="342">
        <v>95753</v>
      </c>
      <c r="B2444" s="349" t="s">
        <v>2675</v>
      </c>
      <c r="C2444" s="392" t="s">
        <v>81</v>
      </c>
      <c r="D2444" s="392">
        <v>5.44</v>
      </c>
    </row>
    <row r="2445" spans="1:4" ht="54">
      <c r="A2445" s="342">
        <v>95754</v>
      </c>
      <c r="B2445" s="349" t="s">
        <v>2676</v>
      </c>
      <c r="C2445" s="392" t="s">
        <v>81</v>
      </c>
      <c r="D2445" s="392">
        <v>6.74</v>
      </c>
    </row>
    <row r="2446" spans="1:4" ht="54">
      <c r="A2446" s="342">
        <v>95755</v>
      </c>
      <c r="B2446" s="349" t="s">
        <v>2677</v>
      </c>
      <c r="C2446" s="392" t="s">
        <v>81</v>
      </c>
      <c r="D2446" s="392">
        <v>9.93</v>
      </c>
    </row>
    <row r="2447" spans="1:4" ht="54">
      <c r="A2447" s="342">
        <v>95756</v>
      </c>
      <c r="B2447" s="349" t="s">
        <v>2678</v>
      </c>
      <c r="C2447" s="392" t="s">
        <v>81</v>
      </c>
      <c r="D2447" s="392">
        <v>13.37</v>
      </c>
    </row>
    <row r="2448" spans="1:4" ht="54">
      <c r="A2448" s="342">
        <v>95757</v>
      </c>
      <c r="B2448" s="349" t="s">
        <v>2679</v>
      </c>
      <c r="C2448" s="392" t="s">
        <v>81</v>
      </c>
      <c r="D2448" s="392">
        <v>7.92</v>
      </c>
    </row>
    <row r="2449" spans="1:4" ht="54">
      <c r="A2449" s="342">
        <v>95758</v>
      </c>
      <c r="B2449" s="349" t="s">
        <v>2680</v>
      </c>
      <c r="C2449" s="392" t="s">
        <v>81</v>
      </c>
      <c r="D2449" s="392">
        <v>8.92</v>
      </c>
    </row>
    <row r="2450" spans="1:4" ht="54">
      <c r="A2450" s="342">
        <v>95759</v>
      </c>
      <c r="B2450" s="349" t="s">
        <v>2681</v>
      </c>
      <c r="C2450" s="392" t="s">
        <v>81</v>
      </c>
      <c r="D2450" s="392">
        <v>11.71</v>
      </c>
    </row>
    <row r="2451" spans="1:4" ht="54">
      <c r="A2451" s="342">
        <v>95760</v>
      </c>
      <c r="B2451" s="349" t="s">
        <v>2682</v>
      </c>
      <c r="C2451" s="392" t="s">
        <v>81</v>
      </c>
      <c r="D2451" s="392">
        <v>14.68</v>
      </c>
    </row>
    <row r="2452" spans="1:4" ht="27">
      <c r="A2452" s="342">
        <v>72250</v>
      </c>
      <c r="B2452" s="349" t="s">
        <v>2683</v>
      </c>
      <c r="C2452" s="392" t="s">
        <v>1</v>
      </c>
      <c r="D2452" s="392">
        <v>8.35</v>
      </c>
    </row>
    <row r="2453" spans="1:4" ht="27">
      <c r="A2453" s="342">
        <v>72251</v>
      </c>
      <c r="B2453" s="349" t="s">
        <v>2684</v>
      </c>
      <c r="C2453" s="392" t="s">
        <v>1</v>
      </c>
      <c r="D2453" s="392">
        <v>12.36</v>
      </c>
    </row>
    <row r="2454" spans="1:4" ht="27">
      <c r="A2454" s="342">
        <v>72252</v>
      </c>
      <c r="B2454" s="349" t="s">
        <v>2685</v>
      </c>
      <c r="C2454" s="392" t="s">
        <v>1</v>
      </c>
      <c r="D2454" s="392">
        <v>18.100000000000001</v>
      </c>
    </row>
    <row r="2455" spans="1:4" ht="27">
      <c r="A2455" s="342">
        <v>72253</v>
      </c>
      <c r="B2455" s="349" t="s">
        <v>2686</v>
      </c>
      <c r="C2455" s="392" t="s">
        <v>1</v>
      </c>
      <c r="D2455" s="392">
        <v>24.22</v>
      </c>
    </row>
    <row r="2456" spans="1:4" ht="27">
      <c r="A2456" s="342">
        <v>72254</v>
      </c>
      <c r="B2456" s="349" t="s">
        <v>2687</v>
      </c>
      <c r="C2456" s="392" t="s">
        <v>1</v>
      </c>
      <c r="D2456" s="392">
        <v>34.31</v>
      </c>
    </row>
    <row r="2457" spans="1:4" ht="27">
      <c r="A2457" s="342">
        <v>72255</v>
      </c>
      <c r="B2457" s="349" t="s">
        <v>2688</v>
      </c>
      <c r="C2457" s="392" t="s">
        <v>1</v>
      </c>
      <c r="D2457" s="392">
        <v>45.24</v>
      </c>
    </row>
    <row r="2458" spans="1:4" ht="27">
      <c r="A2458" s="342">
        <v>72256</v>
      </c>
      <c r="B2458" s="349" t="s">
        <v>2689</v>
      </c>
      <c r="C2458" s="392" t="s">
        <v>1</v>
      </c>
      <c r="D2458" s="392">
        <v>59.9</v>
      </c>
    </row>
    <row r="2459" spans="1:4" ht="27">
      <c r="A2459" s="342">
        <v>72257</v>
      </c>
      <c r="B2459" s="349" t="s">
        <v>2690</v>
      </c>
      <c r="C2459" s="392" t="s">
        <v>1</v>
      </c>
      <c r="D2459" s="392">
        <v>78.099999999999994</v>
      </c>
    </row>
    <row r="2460" spans="1:4" ht="54">
      <c r="A2460" s="342">
        <v>91924</v>
      </c>
      <c r="B2460" s="349" t="s">
        <v>2691</v>
      </c>
      <c r="C2460" s="392" t="s">
        <v>1</v>
      </c>
      <c r="D2460" s="392">
        <v>1.57</v>
      </c>
    </row>
    <row r="2461" spans="1:4" ht="54">
      <c r="A2461" s="342">
        <v>91925</v>
      </c>
      <c r="B2461" s="349" t="s">
        <v>2692</v>
      </c>
      <c r="C2461" s="392" t="s">
        <v>1</v>
      </c>
      <c r="D2461" s="392">
        <v>2.1800000000000002</v>
      </c>
    </row>
    <row r="2462" spans="1:4" ht="54">
      <c r="A2462" s="342">
        <v>91926</v>
      </c>
      <c r="B2462" s="349" t="s">
        <v>2693</v>
      </c>
      <c r="C2462" s="392" t="s">
        <v>1</v>
      </c>
      <c r="D2462" s="392">
        <v>2.2799999999999998</v>
      </c>
    </row>
    <row r="2463" spans="1:4" ht="54">
      <c r="A2463" s="342">
        <v>91927</v>
      </c>
      <c r="B2463" s="349" t="s">
        <v>2694</v>
      </c>
      <c r="C2463" s="392" t="s">
        <v>1</v>
      </c>
      <c r="D2463" s="392">
        <v>2.91</v>
      </c>
    </row>
    <row r="2464" spans="1:4" ht="54">
      <c r="A2464" s="342">
        <v>91928</v>
      </c>
      <c r="B2464" s="349" t="s">
        <v>2695</v>
      </c>
      <c r="C2464" s="392" t="s">
        <v>1</v>
      </c>
      <c r="D2464" s="392">
        <v>3.63</v>
      </c>
    </row>
    <row r="2465" spans="1:4" ht="54">
      <c r="A2465" s="342">
        <v>91929</v>
      </c>
      <c r="B2465" s="349" t="s">
        <v>2696</v>
      </c>
      <c r="C2465" s="392" t="s">
        <v>1</v>
      </c>
      <c r="D2465" s="392">
        <v>4.07</v>
      </c>
    </row>
    <row r="2466" spans="1:4" ht="54">
      <c r="A2466" s="342">
        <v>91930</v>
      </c>
      <c r="B2466" s="349" t="s">
        <v>2697</v>
      </c>
      <c r="C2466" s="392" t="s">
        <v>1</v>
      </c>
      <c r="D2466" s="392">
        <v>4.93</v>
      </c>
    </row>
    <row r="2467" spans="1:4" ht="54">
      <c r="A2467" s="342">
        <v>91931</v>
      </c>
      <c r="B2467" s="349" t="s">
        <v>2698</v>
      </c>
      <c r="C2467" s="392" t="s">
        <v>1</v>
      </c>
      <c r="D2467" s="392">
        <v>5.47</v>
      </c>
    </row>
    <row r="2468" spans="1:4" ht="54">
      <c r="A2468" s="342">
        <v>91932</v>
      </c>
      <c r="B2468" s="349" t="s">
        <v>2699</v>
      </c>
      <c r="C2468" s="392" t="s">
        <v>1</v>
      </c>
      <c r="D2468" s="392">
        <v>8.0500000000000007</v>
      </c>
    </row>
    <row r="2469" spans="1:4" ht="54">
      <c r="A2469" s="342">
        <v>91933</v>
      </c>
      <c r="B2469" s="349" t="s">
        <v>2700</v>
      </c>
      <c r="C2469" s="392" t="s">
        <v>1</v>
      </c>
      <c r="D2469" s="392">
        <v>8.5500000000000007</v>
      </c>
    </row>
    <row r="2470" spans="1:4" ht="54">
      <c r="A2470" s="342">
        <v>91934</v>
      </c>
      <c r="B2470" s="349" t="s">
        <v>2701</v>
      </c>
      <c r="C2470" s="392" t="s">
        <v>1</v>
      </c>
      <c r="D2470" s="392">
        <v>12.27</v>
      </c>
    </row>
    <row r="2471" spans="1:4" ht="54">
      <c r="A2471" s="342">
        <v>91935</v>
      </c>
      <c r="B2471" s="349" t="s">
        <v>2702</v>
      </c>
      <c r="C2471" s="392" t="s">
        <v>1</v>
      </c>
      <c r="D2471" s="392">
        <v>13</v>
      </c>
    </row>
    <row r="2472" spans="1:4" ht="40.5">
      <c r="A2472" s="342">
        <v>92979</v>
      </c>
      <c r="B2472" s="349" t="s">
        <v>2703</v>
      </c>
      <c r="C2472" s="392" t="s">
        <v>1</v>
      </c>
      <c r="D2472" s="392">
        <v>5.0999999999999996</v>
      </c>
    </row>
    <row r="2473" spans="1:4" ht="54">
      <c r="A2473" s="342">
        <v>92980</v>
      </c>
      <c r="B2473" s="349" t="s">
        <v>2704</v>
      </c>
      <c r="C2473" s="392" t="s">
        <v>1</v>
      </c>
      <c r="D2473" s="392">
        <v>5.53</v>
      </c>
    </row>
    <row r="2474" spans="1:4" ht="40.5">
      <c r="A2474" s="342">
        <v>92981</v>
      </c>
      <c r="B2474" s="349" t="s">
        <v>2705</v>
      </c>
      <c r="C2474" s="392" t="s">
        <v>1</v>
      </c>
      <c r="D2474" s="392">
        <v>7.83</v>
      </c>
    </row>
    <row r="2475" spans="1:4" ht="54">
      <c r="A2475" s="342">
        <v>92982</v>
      </c>
      <c r="B2475" s="349" t="s">
        <v>2706</v>
      </c>
      <c r="C2475" s="392" t="s">
        <v>1</v>
      </c>
      <c r="D2475" s="392">
        <v>8.4600000000000009</v>
      </c>
    </row>
    <row r="2476" spans="1:4" ht="40.5">
      <c r="A2476" s="342">
        <v>92983</v>
      </c>
      <c r="B2476" s="349" t="s">
        <v>2707</v>
      </c>
      <c r="C2476" s="392" t="s">
        <v>1</v>
      </c>
      <c r="D2476" s="392">
        <v>13.79</v>
      </c>
    </row>
    <row r="2477" spans="1:4" ht="54">
      <c r="A2477" s="342">
        <v>92984</v>
      </c>
      <c r="B2477" s="349" t="s">
        <v>2708</v>
      </c>
      <c r="C2477" s="392" t="s">
        <v>1</v>
      </c>
      <c r="D2477" s="392">
        <v>14.13</v>
      </c>
    </row>
    <row r="2478" spans="1:4" ht="40.5">
      <c r="A2478" s="342">
        <v>92985</v>
      </c>
      <c r="B2478" s="349" t="s">
        <v>2709</v>
      </c>
      <c r="C2478" s="392" t="s">
        <v>1</v>
      </c>
      <c r="D2478" s="392">
        <v>18.47</v>
      </c>
    </row>
    <row r="2479" spans="1:4" ht="54">
      <c r="A2479" s="342">
        <v>92986</v>
      </c>
      <c r="B2479" s="349" t="s">
        <v>2710</v>
      </c>
      <c r="C2479" s="392" t="s">
        <v>1</v>
      </c>
      <c r="D2479" s="392">
        <v>18.989999999999998</v>
      </c>
    </row>
    <row r="2480" spans="1:4" ht="40.5">
      <c r="A2480" s="342">
        <v>92987</v>
      </c>
      <c r="B2480" s="349" t="s">
        <v>2711</v>
      </c>
      <c r="C2480" s="392" t="s">
        <v>1</v>
      </c>
      <c r="D2480" s="392">
        <v>26.46</v>
      </c>
    </row>
    <row r="2481" spans="1:4" ht="54">
      <c r="A2481" s="342">
        <v>92988</v>
      </c>
      <c r="B2481" s="349" t="s">
        <v>2712</v>
      </c>
      <c r="C2481" s="392" t="s">
        <v>1</v>
      </c>
      <c r="D2481" s="392">
        <v>26.54</v>
      </c>
    </row>
    <row r="2482" spans="1:4" ht="40.5">
      <c r="A2482" s="342">
        <v>92989</v>
      </c>
      <c r="B2482" s="349" t="s">
        <v>2713</v>
      </c>
      <c r="C2482" s="392" t="s">
        <v>1</v>
      </c>
      <c r="D2482" s="392">
        <v>36.659999999999997</v>
      </c>
    </row>
    <row r="2483" spans="1:4" ht="54">
      <c r="A2483" s="342">
        <v>92990</v>
      </c>
      <c r="B2483" s="349" t="s">
        <v>2714</v>
      </c>
      <c r="C2483" s="392" t="s">
        <v>1</v>
      </c>
      <c r="D2483" s="392">
        <v>36.24</v>
      </c>
    </row>
    <row r="2484" spans="1:4" ht="40.5">
      <c r="A2484" s="342">
        <v>92991</v>
      </c>
      <c r="B2484" s="349" t="s">
        <v>2715</v>
      </c>
      <c r="C2484" s="392" t="s">
        <v>1</v>
      </c>
      <c r="D2484" s="392">
        <v>47.74</v>
      </c>
    </row>
    <row r="2485" spans="1:4" ht="54">
      <c r="A2485" s="342">
        <v>92992</v>
      </c>
      <c r="B2485" s="349" t="s">
        <v>2716</v>
      </c>
      <c r="C2485" s="392" t="s">
        <v>1</v>
      </c>
      <c r="D2485" s="392">
        <v>47.77</v>
      </c>
    </row>
    <row r="2486" spans="1:4" ht="54">
      <c r="A2486" s="342">
        <v>92993</v>
      </c>
      <c r="B2486" s="349" t="s">
        <v>2717</v>
      </c>
      <c r="C2486" s="392" t="s">
        <v>1</v>
      </c>
      <c r="D2486" s="392">
        <v>61.12</v>
      </c>
    </row>
    <row r="2487" spans="1:4" ht="54">
      <c r="A2487" s="342">
        <v>92994</v>
      </c>
      <c r="B2487" s="349" t="s">
        <v>2718</v>
      </c>
      <c r="C2487" s="392" t="s">
        <v>1</v>
      </c>
      <c r="D2487" s="392">
        <v>61.71</v>
      </c>
    </row>
    <row r="2488" spans="1:4" ht="54">
      <c r="A2488" s="342">
        <v>92995</v>
      </c>
      <c r="B2488" s="349" t="s">
        <v>2719</v>
      </c>
      <c r="C2488" s="392" t="s">
        <v>1</v>
      </c>
      <c r="D2488" s="392">
        <v>75.959999999999994</v>
      </c>
    </row>
    <row r="2489" spans="1:4" ht="54">
      <c r="A2489" s="342">
        <v>92996</v>
      </c>
      <c r="B2489" s="349" t="s">
        <v>2720</v>
      </c>
      <c r="C2489" s="392" t="s">
        <v>1</v>
      </c>
      <c r="D2489" s="392">
        <v>76.17</v>
      </c>
    </row>
    <row r="2490" spans="1:4" ht="54">
      <c r="A2490" s="342">
        <v>92997</v>
      </c>
      <c r="B2490" s="349" t="s">
        <v>2721</v>
      </c>
      <c r="C2490" s="392" t="s">
        <v>1</v>
      </c>
      <c r="D2490" s="392">
        <v>92.25</v>
      </c>
    </row>
    <row r="2491" spans="1:4" ht="54">
      <c r="A2491" s="342">
        <v>92998</v>
      </c>
      <c r="B2491" s="349" t="s">
        <v>2722</v>
      </c>
      <c r="C2491" s="392" t="s">
        <v>1</v>
      </c>
      <c r="D2491" s="392">
        <v>93.12</v>
      </c>
    </row>
    <row r="2492" spans="1:4" ht="54">
      <c r="A2492" s="342">
        <v>92999</v>
      </c>
      <c r="B2492" s="349" t="s">
        <v>2723</v>
      </c>
      <c r="C2492" s="392" t="s">
        <v>1</v>
      </c>
      <c r="D2492" s="392">
        <v>121.37</v>
      </c>
    </row>
    <row r="2493" spans="1:4" ht="54">
      <c r="A2493" s="342">
        <v>93000</v>
      </c>
      <c r="B2493" s="349" t="s">
        <v>2724</v>
      </c>
      <c r="C2493" s="392" t="s">
        <v>1</v>
      </c>
      <c r="D2493" s="392">
        <v>122.1</v>
      </c>
    </row>
    <row r="2494" spans="1:4" ht="40.5">
      <c r="A2494" s="342">
        <v>93001</v>
      </c>
      <c r="B2494" s="349" t="s">
        <v>2725</v>
      </c>
      <c r="C2494" s="392" t="s">
        <v>1</v>
      </c>
      <c r="D2494" s="392">
        <v>148.15</v>
      </c>
    </row>
    <row r="2495" spans="1:4" ht="54">
      <c r="A2495" s="342">
        <v>93002</v>
      </c>
      <c r="B2495" s="349" t="s">
        <v>2726</v>
      </c>
      <c r="C2495" s="392" t="s">
        <v>1</v>
      </c>
      <c r="D2495" s="392">
        <v>152.21</v>
      </c>
    </row>
    <row r="2496" spans="1:4" ht="27">
      <c r="A2496" s="342">
        <v>83443</v>
      </c>
      <c r="B2496" s="349" t="s">
        <v>2727</v>
      </c>
      <c r="C2496" s="392" t="s">
        <v>81</v>
      </c>
      <c r="D2496" s="392">
        <v>42.7</v>
      </c>
    </row>
    <row r="2497" spans="1:4" ht="27">
      <c r="A2497" s="342">
        <v>83446</v>
      </c>
      <c r="B2497" s="349" t="s">
        <v>2728</v>
      </c>
      <c r="C2497" s="392" t="s">
        <v>81</v>
      </c>
      <c r="D2497" s="392">
        <v>140.32</v>
      </c>
    </row>
    <row r="2498" spans="1:4" ht="27">
      <c r="A2498" s="342">
        <v>83447</v>
      </c>
      <c r="B2498" s="349" t="s">
        <v>2729</v>
      </c>
      <c r="C2498" s="392" t="s">
        <v>81</v>
      </c>
      <c r="D2498" s="392">
        <v>150.27000000000001</v>
      </c>
    </row>
    <row r="2499" spans="1:4" ht="27">
      <c r="A2499" s="342">
        <v>83448</v>
      </c>
      <c r="B2499" s="349" t="s">
        <v>2730</v>
      </c>
      <c r="C2499" s="392" t="s">
        <v>81</v>
      </c>
      <c r="D2499" s="392">
        <v>227.18</v>
      </c>
    </row>
    <row r="2500" spans="1:4" ht="27">
      <c r="A2500" s="342">
        <v>83449</v>
      </c>
      <c r="B2500" s="349" t="s">
        <v>2731</v>
      </c>
      <c r="C2500" s="392" t="s">
        <v>81</v>
      </c>
      <c r="D2500" s="392">
        <v>320.35000000000002</v>
      </c>
    </row>
    <row r="2501" spans="1:4" ht="27">
      <c r="A2501" s="342">
        <v>83450</v>
      </c>
      <c r="B2501" s="349" t="s">
        <v>2732</v>
      </c>
      <c r="C2501" s="392" t="s">
        <v>81</v>
      </c>
      <c r="D2501" s="392">
        <v>382.02</v>
      </c>
    </row>
    <row r="2502" spans="1:4" ht="40.5">
      <c r="A2502" s="342">
        <v>91936</v>
      </c>
      <c r="B2502" s="349" t="s">
        <v>2733</v>
      </c>
      <c r="C2502" s="392" t="s">
        <v>81</v>
      </c>
      <c r="D2502" s="392">
        <v>8.8699999999999992</v>
      </c>
    </row>
    <row r="2503" spans="1:4" ht="40.5">
      <c r="A2503" s="342">
        <v>91937</v>
      </c>
      <c r="B2503" s="349" t="s">
        <v>2734</v>
      </c>
      <c r="C2503" s="392" t="s">
        <v>81</v>
      </c>
      <c r="D2503" s="392">
        <v>7.55</v>
      </c>
    </row>
    <row r="2504" spans="1:4" ht="40.5">
      <c r="A2504" s="342">
        <v>91939</v>
      </c>
      <c r="B2504" s="349" t="s">
        <v>2735</v>
      </c>
      <c r="C2504" s="392" t="s">
        <v>81</v>
      </c>
      <c r="D2504" s="392">
        <v>18.670000000000002</v>
      </c>
    </row>
    <row r="2505" spans="1:4" ht="40.5">
      <c r="A2505" s="342">
        <v>91940</v>
      </c>
      <c r="B2505" s="349" t="s">
        <v>2736</v>
      </c>
      <c r="C2505" s="392" t="s">
        <v>81</v>
      </c>
      <c r="D2505" s="392">
        <v>9.94</v>
      </c>
    </row>
    <row r="2506" spans="1:4" ht="40.5">
      <c r="A2506" s="342">
        <v>91941</v>
      </c>
      <c r="B2506" s="349" t="s">
        <v>2737</v>
      </c>
      <c r="C2506" s="392" t="s">
        <v>81</v>
      </c>
      <c r="D2506" s="392">
        <v>6.67</v>
      </c>
    </row>
    <row r="2507" spans="1:4" ht="40.5">
      <c r="A2507" s="342">
        <v>91942</v>
      </c>
      <c r="B2507" s="349" t="s">
        <v>2738</v>
      </c>
      <c r="C2507" s="392" t="s">
        <v>81</v>
      </c>
      <c r="D2507" s="392">
        <v>22.9</v>
      </c>
    </row>
    <row r="2508" spans="1:4" ht="40.5">
      <c r="A2508" s="342">
        <v>91943</v>
      </c>
      <c r="B2508" s="349" t="s">
        <v>2739</v>
      </c>
      <c r="C2508" s="392" t="s">
        <v>81</v>
      </c>
      <c r="D2508" s="392">
        <v>12.86</v>
      </c>
    </row>
    <row r="2509" spans="1:4" ht="40.5">
      <c r="A2509" s="342">
        <v>91944</v>
      </c>
      <c r="B2509" s="349" t="s">
        <v>2740</v>
      </c>
      <c r="C2509" s="392" t="s">
        <v>81</v>
      </c>
      <c r="D2509" s="392">
        <v>9.1</v>
      </c>
    </row>
    <row r="2510" spans="1:4" ht="40.5">
      <c r="A2510" s="342">
        <v>92865</v>
      </c>
      <c r="B2510" s="349" t="s">
        <v>2741</v>
      </c>
      <c r="C2510" s="392" t="s">
        <v>81</v>
      </c>
      <c r="D2510" s="392">
        <v>6.98</v>
      </c>
    </row>
    <row r="2511" spans="1:4" ht="40.5">
      <c r="A2511" s="342">
        <v>92866</v>
      </c>
      <c r="B2511" s="349" t="s">
        <v>2742</v>
      </c>
      <c r="C2511" s="392" t="s">
        <v>81</v>
      </c>
      <c r="D2511" s="392">
        <v>5.82</v>
      </c>
    </row>
    <row r="2512" spans="1:4" ht="40.5">
      <c r="A2512" s="342">
        <v>92867</v>
      </c>
      <c r="B2512" s="349" t="s">
        <v>2743</v>
      </c>
      <c r="C2512" s="392" t="s">
        <v>81</v>
      </c>
      <c r="D2512" s="392">
        <v>18.16</v>
      </c>
    </row>
    <row r="2513" spans="1:4" ht="40.5">
      <c r="A2513" s="342">
        <v>92868</v>
      </c>
      <c r="B2513" s="349" t="s">
        <v>2744</v>
      </c>
      <c r="C2513" s="392" t="s">
        <v>81</v>
      </c>
      <c r="D2513" s="392">
        <v>9.43</v>
      </c>
    </row>
    <row r="2514" spans="1:4" ht="40.5">
      <c r="A2514" s="342">
        <v>92869</v>
      </c>
      <c r="B2514" s="349" t="s">
        <v>2745</v>
      </c>
      <c r="C2514" s="392" t="s">
        <v>81</v>
      </c>
      <c r="D2514" s="392">
        <v>6.16</v>
      </c>
    </row>
    <row r="2515" spans="1:4" ht="40.5">
      <c r="A2515" s="342">
        <v>92870</v>
      </c>
      <c r="B2515" s="349" t="s">
        <v>2746</v>
      </c>
      <c r="C2515" s="392" t="s">
        <v>81</v>
      </c>
      <c r="D2515" s="392">
        <v>22.02</v>
      </c>
    </row>
    <row r="2516" spans="1:4" ht="40.5">
      <c r="A2516" s="342">
        <v>92871</v>
      </c>
      <c r="B2516" s="349" t="s">
        <v>2747</v>
      </c>
      <c r="C2516" s="392" t="s">
        <v>81</v>
      </c>
      <c r="D2516" s="392">
        <v>11.98</v>
      </c>
    </row>
    <row r="2517" spans="1:4" ht="40.5">
      <c r="A2517" s="342">
        <v>92872</v>
      </c>
      <c r="B2517" s="349" t="s">
        <v>2748</v>
      </c>
      <c r="C2517" s="392" t="s">
        <v>81</v>
      </c>
      <c r="D2517" s="392">
        <v>8.2200000000000006</v>
      </c>
    </row>
    <row r="2518" spans="1:4" ht="54">
      <c r="A2518" s="342">
        <v>95777</v>
      </c>
      <c r="B2518" s="349" t="s">
        <v>2749</v>
      </c>
      <c r="C2518" s="392" t="s">
        <v>81</v>
      </c>
      <c r="D2518" s="392">
        <v>18.02</v>
      </c>
    </row>
    <row r="2519" spans="1:4" ht="54">
      <c r="A2519" s="342">
        <v>95778</v>
      </c>
      <c r="B2519" s="349" t="s">
        <v>2750</v>
      </c>
      <c r="C2519" s="392" t="s">
        <v>81</v>
      </c>
      <c r="D2519" s="392">
        <v>18.420000000000002</v>
      </c>
    </row>
    <row r="2520" spans="1:4" ht="54">
      <c r="A2520" s="342">
        <v>95779</v>
      </c>
      <c r="B2520" s="349" t="s">
        <v>2751</v>
      </c>
      <c r="C2520" s="392" t="s">
        <v>81</v>
      </c>
      <c r="D2520" s="392">
        <v>17.09</v>
      </c>
    </row>
    <row r="2521" spans="1:4" ht="54">
      <c r="A2521" s="342">
        <v>95780</v>
      </c>
      <c r="B2521" s="349" t="s">
        <v>2752</v>
      </c>
      <c r="C2521" s="392" t="s">
        <v>81</v>
      </c>
      <c r="D2521" s="392">
        <v>20.309999999999999</v>
      </c>
    </row>
    <row r="2522" spans="1:4" ht="54">
      <c r="A2522" s="342">
        <v>95781</v>
      </c>
      <c r="B2522" s="349" t="s">
        <v>2753</v>
      </c>
      <c r="C2522" s="392" t="s">
        <v>81</v>
      </c>
      <c r="D2522" s="392">
        <v>20.61</v>
      </c>
    </row>
    <row r="2523" spans="1:4" ht="54">
      <c r="A2523" s="342">
        <v>95782</v>
      </c>
      <c r="B2523" s="349" t="s">
        <v>2754</v>
      </c>
      <c r="C2523" s="392" t="s">
        <v>81</v>
      </c>
      <c r="D2523" s="392">
        <v>21.38</v>
      </c>
    </row>
    <row r="2524" spans="1:4" ht="54">
      <c r="A2524" s="342">
        <v>95785</v>
      </c>
      <c r="B2524" s="349" t="s">
        <v>2755</v>
      </c>
      <c r="C2524" s="392" t="s">
        <v>81</v>
      </c>
      <c r="D2524" s="392">
        <v>24.14</v>
      </c>
    </row>
    <row r="2525" spans="1:4" ht="54">
      <c r="A2525" s="342">
        <v>95787</v>
      </c>
      <c r="B2525" s="349" t="s">
        <v>2756</v>
      </c>
      <c r="C2525" s="392" t="s">
        <v>81</v>
      </c>
      <c r="D2525" s="392">
        <v>18.350000000000001</v>
      </c>
    </row>
    <row r="2526" spans="1:4" ht="54">
      <c r="A2526" s="342">
        <v>95789</v>
      </c>
      <c r="B2526" s="349" t="s">
        <v>2757</v>
      </c>
      <c r="C2526" s="392" t="s">
        <v>81</v>
      </c>
      <c r="D2526" s="392">
        <v>22.37</v>
      </c>
    </row>
    <row r="2527" spans="1:4" ht="54">
      <c r="A2527" s="342">
        <v>95791</v>
      </c>
      <c r="B2527" s="349" t="s">
        <v>2758</v>
      </c>
      <c r="C2527" s="392" t="s">
        <v>81</v>
      </c>
      <c r="D2527" s="392">
        <v>28.36</v>
      </c>
    </row>
    <row r="2528" spans="1:4" ht="54">
      <c r="A2528" s="342">
        <v>95795</v>
      </c>
      <c r="B2528" s="349" t="s">
        <v>2759</v>
      </c>
      <c r="C2528" s="392" t="s">
        <v>81</v>
      </c>
      <c r="D2528" s="392">
        <v>21.17</v>
      </c>
    </row>
    <row r="2529" spans="1:4" ht="54">
      <c r="A2529" s="342">
        <v>95796</v>
      </c>
      <c r="B2529" s="349" t="s">
        <v>2760</v>
      </c>
      <c r="C2529" s="392" t="s">
        <v>81</v>
      </c>
      <c r="D2529" s="392">
        <v>26.31</v>
      </c>
    </row>
    <row r="2530" spans="1:4" ht="54">
      <c r="A2530" s="342">
        <v>95797</v>
      </c>
      <c r="B2530" s="349" t="s">
        <v>2761</v>
      </c>
      <c r="C2530" s="392" t="s">
        <v>81</v>
      </c>
      <c r="D2530" s="392">
        <v>32.99</v>
      </c>
    </row>
    <row r="2531" spans="1:4" ht="54">
      <c r="A2531" s="342">
        <v>95801</v>
      </c>
      <c r="B2531" s="349" t="s">
        <v>2762</v>
      </c>
      <c r="C2531" s="392" t="s">
        <v>81</v>
      </c>
      <c r="D2531" s="392">
        <v>25.26</v>
      </c>
    </row>
    <row r="2532" spans="1:4" ht="54">
      <c r="A2532" s="342">
        <v>95802</v>
      </c>
      <c r="B2532" s="349" t="s">
        <v>2763</v>
      </c>
      <c r="C2532" s="392" t="s">
        <v>81</v>
      </c>
      <c r="D2532" s="392">
        <v>28.1</v>
      </c>
    </row>
    <row r="2533" spans="1:4" ht="54">
      <c r="A2533" s="342">
        <v>95803</v>
      </c>
      <c r="B2533" s="349" t="s">
        <v>2764</v>
      </c>
      <c r="C2533" s="392" t="s">
        <v>81</v>
      </c>
      <c r="D2533" s="392">
        <v>36.65</v>
      </c>
    </row>
    <row r="2534" spans="1:4" ht="54">
      <c r="A2534" s="342">
        <v>95804</v>
      </c>
      <c r="B2534" s="349" t="s">
        <v>2765</v>
      </c>
      <c r="C2534" s="392" t="s">
        <v>81</v>
      </c>
      <c r="D2534" s="392">
        <v>16.5</v>
      </c>
    </row>
    <row r="2535" spans="1:4" ht="54">
      <c r="A2535" s="342">
        <v>95805</v>
      </c>
      <c r="B2535" s="349" t="s">
        <v>2766</v>
      </c>
      <c r="C2535" s="392" t="s">
        <v>81</v>
      </c>
      <c r="D2535" s="392">
        <v>16.649999999999999</v>
      </c>
    </row>
    <row r="2536" spans="1:4" ht="54">
      <c r="A2536" s="342">
        <v>95806</v>
      </c>
      <c r="B2536" s="349" t="s">
        <v>2767</v>
      </c>
      <c r="C2536" s="392" t="s">
        <v>81</v>
      </c>
      <c r="D2536" s="392">
        <v>17.170000000000002</v>
      </c>
    </row>
    <row r="2537" spans="1:4" ht="54">
      <c r="A2537" s="342">
        <v>95807</v>
      </c>
      <c r="B2537" s="349" t="s">
        <v>2768</v>
      </c>
      <c r="C2537" s="392" t="s">
        <v>81</v>
      </c>
      <c r="D2537" s="392">
        <v>18.940000000000001</v>
      </c>
    </row>
    <row r="2538" spans="1:4" ht="54">
      <c r="A2538" s="342">
        <v>95808</v>
      </c>
      <c r="B2538" s="349" t="s">
        <v>2769</v>
      </c>
      <c r="C2538" s="392" t="s">
        <v>81</v>
      </c>
      <c r="D2538" s="392">
        <v>19.39</v>
      </c>
    </row>
    <row r="2539" spans="1:4" ht="54">
      <c r="A2539" s="342">
        <v>95809</v>
      </c>
      <c r="B2539" s="349" t="s">
        <v>2770</v>
      </c>
      <c r="C2539" s="392" t="s">
        <v>81</v>
      </c>
      <c r="D2539" s="392">
        <v>21.29</v>
      </c>
    </row>
    <row r="2540" spans="1:4" ht="54">
      <c r="A2540" s="342">
        <v>95810</v>
      </c>
      <c r="B2540" s="349" t="s">
        <v>2771</v>
      </c>
      <c r="C2540" s="392" t="s">
        <v>81</v>
      </c>
      <c r="D2540" s="392">
        <v>10.28</v>
      </c>
    </row>
    <row r="2541" spans="1:4" ht="54">
      <c r="A2541" s="342">
        <v>95811</v>
      </c>
      <c r="B2541" s="349" t="s">
        <v>2772</v>
      </c>
      <c r="C2541" s="392" t="s">
        <v>81</v>
      </c>
      <c r="D2541" s="392">
        <v>10.74</v>
      </c>
    </row>
    <row r="2542" spans="1:4" ht="54">
      <c r="A2542" s="342">
        <v>95812</v>
      </c>
      <c r="B2542" s="349" t="s">
        <v>2773</v>
      </c>
      <c r="C2542" s="392" t="s">
        <v>81</v>
      </c>
      <c r="D2542" s="392">
        <v>12.63</v>
      </c>
    </row>
    <row r="2543" spans="1:4" ht="54">
      <c r="A2543" s="342">
        <v>95813</v>
      </c>
      <c r="B2543" s="349" t="s">
        <v>2774</v>
      </c>
      <c r="C2543" s="392" t="s">
        <v>81</v>
      </c>
      <c r="D2543" s="392">
        <v>12.37</v>
      </c>
    </row>
    <row r="2544" spans="1:4" ht="54">
      <c r="A2544" s="342">
        <v>95814</v>
      </c>
      <c r="B2544" s="349" t="s">
        <v>2775</v>
      </c>
      <c r="C2544" s="392" t="s">
        <v>81</v>
      </c>
      <c r="D2544" s="392">
        <v>13.06</v>
      </c>
    </row>
    <row r="2545" spans="1:4" ht="54">
      <c r="A2545" s="342">
        <v>95815</v>
      </c>
      <c r="B2545" s="349" t="s">
        <v>2776</v>
      </c>
      <c r="C2545" s="392" t="s">
        <v>81</v>
      </c>
      <c r="D2545" s="392">
        <v>16.72</v>
      </c>
    </row>
    <row r="2546" spans="1:4" ht="54">
      <c r="A2546" s="342">
        <v>95816</v>
      </c>
      <c r="B2546" s="349" t="s">
        <v>2777</v>
      </c>
      <c r="C2546" s="392" t="s">
        <v>81</v>
      </c>
      <c r="D2546" s="392">
        <v>23.3</v>
      </c>
    </row>
    <row r="2547" spans="1:4" ht="54">
      <c r="A2547" s="342">
        <v>95817</v>
      </c>
      <c r="B2547" s="349" t="s">
        <v>2778</v>
      </c>
      <c r="C2547" s="392" t="s">
        <v>81</v>
      </c>
      <c r="D2547" s="392">
        <v>23.89</v>
      </c>
    </row>
    <row r="2548" spans="1:4" ht="54">
      <c r="A2548" s="342">
        <v>95818</v>
      </c>
      <c r="B2548" s="349" t="s">
        <v>2779</v>
      </c>
      <c r="C2548" s="392" t="s">
        <v>81</v>
      </c>
      <c r="D2548" s="392">
        <v>28.82</v>
      </c>
    </row>
    <row r="2549" spans="1:4" ht="27">
      <c r="A2549" s="342">
        <v>68066</v>
      </c>
      <c r="B2549" s="349" t="s">
        <v>2780</v>
      </c>
      <c r="C2549" s="392" t="s">
        <v>81</v>
      </c>
      <c r="D2549" s="392">
        <v>116.14</v>
      </c>
    </row>
    <row r="2550" spans="1:4" ht="27">
      <c r="A2550" s="342">
        <v>72319</v>
      </c>
      <c r="B2550" s="349" t="s">
        <v>2781</v>
      </c>
      <c r="C2550" s="392" t="s">
        <v>81</v>
      </c>
      <c r="D2550" s="393">
        <v>3590.43</v>
      </c>
    </row>
    <row r="2551" spans="1:4" ht="40.5">
      <c r="A2551" s="342">
        <v>72341</v>
      </c>
      <c r="B2551" s="349" t="s">
        <v>2782</v>
      </c>
      <c r="C2551" s="392" t="s">
        <v>81</v>
      </c>
      <c r="D2551" s="392">
        <v>191.02</v>
      </c>
    </row>
    <row r="2552" spans="1:4" ht="40.5">
      <c r="A2552" s="342">
        <v>72343</v>
      </c>
      <c r="B2552" s="349" t="s">
        <v>2783</v>
      </c>
      <c r="C2552" s="392" t="s">
        <v>81</v>
      </c>
      <c r="D2552" s="392">
        <v>226.43</v>
      </c>
    </row>
    <row r="2553" spans="1:4" ht="40.5">
      <c r="A2553" s="342">
        <v>72344</v>
      </c>
      <c r="B2553" s="349" t="s">
        <v>2784</v>
      </c>
      <c r="C2553" s="392" t="s">
        <v>81</v>
      </c>
      <c r="D2553" s="392">
        <v>352.25</v>
      </c>
    </row>
    <row r="2554" spans="1:4" ht="40.5">
      <c r="A2554" s="342">
        <v>72345</v>
      </c>
      <c r="B2554" s="349" t="s">
        <v>2785</v>
      </c>
      <c r="C2554" s="392" t="s">
        <v>81</v>
      </c>
      <c r="D2554" s="392">
        <v>994.88</v>
      </c>
    </row>
    <row r="2555" spans="1:4" ht="40.5">
      <c r="A2555" s="342" t="s">
        <v>2786</v>
      </c>
      <c r="B2555" s="349" t="s">
        <v>2787</v>
      </c>
      <c r="C2555" s="392" t="s">
        <v>81</v>
      </c>
      <c r="D2555" s="393">
        <v>1143.21</v>
      </c>
    </row>
    <row r="2556" spans="1:4" ht="40.5">
      <c r="A2556" s="342" t="s">
        <v>2788</v>
      </c>
      <c r="B2556" s="349" t="s">
        <v>2789</v>
      </c>
      <c r="C2556" s="392" t="s">
        <v>81</v>
      </c>
      <c r="D2556" s="392">
        <v>10.8</v>
      </c>
    </row>
    <row r="2557" spans="1:4" ht="40.5">
      <c r="A2557" s="342" t="s">
        <v>2790</v>
      </c>
      <c r="B2557" s="349" t="s">
        <v>2791</v>
      </c>
      <c r="C2557" s="392" t="s">
        <v>81</v>
      </c>
      <c r="D2557" s="392">
        <v>16.59</v>
      </c>
    </row>
    <row r="2558" spans="1:4" ht="40.5">
      <c r="A2558" s="342" t="s">
        <v>2792</v>
      </c>
      <c r="B2558" s="349" t="s">
        <v>2793</v>
      </c>
      <c r="C2558" s="392" t="s">
        <v>81</v>
      </c>
      <c r="D2558" s="392">
        <v>48.72</v>
      </c>
    </row>
    <row r="2559" spans="1:4" ht="40.5">
      <c r="A2559" s="342" t="s">
        <v>2794</v>
      </c>
      <c r="B2559" s="349" t="s">
        <v>2795</v>
      </c>
      <c r="C2559" s="392" t="s">
        <v>81</v>
      </c>
      <c r="D2559" s="392">
        <v>70.22</v>
      </c>
    </row>
    <row r="2560" spans="1:4" ht="40.5">
      <c r="A2560" s="342" t="s">
        <v>2796</v>
      </c>
      <c r="B2560" s="349" t="s">
        <v>2797</v>
      </c>
      <c r="C2560" s="392" t="s">
        <v>81</v>
      </c>
      <c r="D2560" s="392">
        <v>93.69</v>
      </c>
    </row>
    <row r="2561" spans="1:4" ht="40.5">
      <c r="A2561" s="342" t="s">
        <v>2798</v>
      </c>
      <c r="B2561" s="349" t="s">
        <v>2799</v>
      </c>
      <c r="C2561" s="392" t="s">
        <v>81</v>
      </c>
      <c r="D2561" s="392">
        <v>265.72000000000003</v>
      </c>
    </row>
    <row r="2562" spans="1:4" ht="40.5">
      <c r="A2562" s="342" t="s">
        <v>2800</v>
      </c>
      <c r="B2562" s="349" t="s">
        <v>2801</v>
      </c>
      <c r="C2562" s="392" t="s">
        <v>81</v>
      </c>
      <c r="D2562" s="392">
        <v>687.08</v>
      </c>
    </row>
    <row r="2563" spans="1:4" ht="40.5">
      <c r="A2563" s="342" t="s">
        <v>2802</v>
      </c>
      <c r="B2563" s="349" t="s">
        <v>2803</v>
      </c>
      <c r="C2563" s="392" t="s">
        <v>81</v>
      </c>
      <c r="D2563" s="392">
        <v>939</v>
      </c>
    </row>
    <row r="2564" spans="1:4" ht="40.5">
      <c r="A2564" s="342" t="s">
        <v>2804</v>
      </c>
      <c r="B2564" s="349" t="s">
        <v>2805</v>
      </c>
      <c r="C2564" s="392" t="s">
        <v>81</v>
      </c>
      <c r="D2564" s="393">
        <v>1538.23</v>
      </c>
    </row>
    <row r="2565" spans="1:4" ht="40.5">
      <c r="A2565" s="342" t="s">
        <v>2806</v>
      </c>
      <c r="B2565" s="349" t="s">
        <v>2807</v>
      </c>
      <c r="C2565" s="392" t="s">
        <v>81</v>
      </c>
      <c r="D2565" s="392">
        <v>415.45</v>
      </c>
    </row>
    <row r="2566" spans="1:4" ht="67.5">
      <c r="A2566" s="342" t="s">
        <v>2808</v>
      </c>
      <c r="B2566" s="349" t="s">
        <v>2809</v>
      </c>
      <c r="C2566" s="392" t="s">
        <v>81</v>
      </c>
      <c r="D2566" s="392">
        <v>54.22</v>
      </c>
    </row>
    <row r="2567" spans="1:4" ht="67.5">
      <c r="A2567" s="342" t="s">
        <v>2810</v>
      </c>
      <c r="B2567" s="349" t="s">
        <v>2811</v>
      </c>
      <c r="C2567" s="392" t="s">
        <v>81</v>
      </c>
      <c r="D2567" s="392">
        <v>361.37</v>
      </c>
    </row>
    <row r="2568" spans="1:4" ht="67.5">
      <c r="A2568" s="342" t="s">
        <v>2812</v>
      </c>
      <c r="B2568" s="349" t="s">
        <v>2813</v>
      </c>
      <c r="C2568" s="392" t="s">
        <v>81</v>
      </c>
      <c r="D2568" s="392">
        <v>419.21</v>
      </c>
    </row>
    <row r="2569" spans="1:4" ht="67.5">
      <c r="A2569" s="342" t="s">
        <v>2814</v>
      </c>
      <c r="B2569" s="349" t="s">
        <v>2815</v>
      </c>
      <c r="C2569" s="392" t="s">
        <v>81</v>
      </c>
      <c r="D2569" s="392">
        <v>818.76</v>
      </c>
    </row>
    <row r="2570" spans="1:4" ht="67.5">
      <c r="A2570" s="342" t="s">
        <v>2816</v>
      </c>
      <c r="B2570" s="349" t="s">
        <v>2817</v>
      </c>
      <c r="C2570" s="392" t="s">
        <v>81</v>
      </c>
      <c r="D2570" s="392">
        <v>678.88</v>
      </c>
    </row>
    <row r="2571" spans="1:4" ht="67.5">
      <c r="A2571" s="342" t="s">
        <v>2818</v>
      </c>
      <c r="B2571" s="349" t="s">
        <v>2819</v>
      </c>
      <c r="C2571" s="392" t="s">
        <v>81</v>
      </c>
      <c r="D2571" s="393">
        <v>1007.18</v>
      </c>
    </row>
    <row r="2572" spans="1:4" ht="27">
      <c r="A2572" s="342">
        <v>83372</v>
      </c>
      <c r="B2572" s="349" t="s">
        <v>2820</v>
      </c>
      <c r="C2572" s="392" t="s">
        <v>81</v>
      </c>
      <c r="D2572" s="392">
        <v>659.52</v>
      </c>
    </row>
    <row r="2573" spans="1:4" ht="67.5">
      <c r="A2573" s="342">
        <v>83463</v>
      </c>
      <c r="B2573" s="349" t="s">
        <v>2821</v>
      </c>
      <c r="C2573" s="392" t="s">
        <v>81</v>
      </c>
      <c r="D2573" s="392">
        <v>265.45</v>
      </c>
    </row>
    <row r="2574" spans="1:4" ht="54">
      <c r="A2574" s="342">
        <v>84402</v>
      </c>
      <c r="B2574" s="349" t="s">
        <v>2822</v>
      </c>
      <c r="C2574" s="392" t="s">
        <v>81</v>
      </c>
      <c r="D2574" s="392">
        <v>62.52</v>
      </c>
    </row>
    <row r="2575" spans="1:4" ht="40.5">
      <c r="A2575" s="342">
        <v>93653</v>
      </c>
      <c r="B2575" s="349" t="s">
        <v>2823</v>
      </c>
      <c r="C2575" s="392" t="s">
        <v>81</v>
      </c>
      <c r="D2575" s="392">
        <v>8.24</v>
      </c>
    </row>
    <row r="2576" spans="1:4" ht="40.5">
      <c r="A2576" s="342">
        <v>93654</v>
      </c>
      <c r="B2576" s="349" t="s">
        <v>2824</v>
      </c>
      <c r="C2576" s="392" t="s">
        <v>81</v>
      </c>
      <c r="D2576" s="392">
        <v>8.65</v>
      </c>
    </row>
    <row r="2577" spans="1:4" ht="40.5">
      <c r="A2577" s="342">
        <v>93655</v>
      </c>
      <c r="B2577" s="349" t="s">
        <v>2825</v>
      </c>
      <c r="C2577" s="392" t="s">
        <v>81</v>
      </c>
      <c r="D2577" s="392">
        <v>9.3800000000000008</v>
      </c>
    </row>
    <row r="2578" spans="1:4" ht="40.5">
      <c r="A2578" s="342">
        <v>93656</v>
      </c>
      <c r="B2578" s="349" t="s">
        <v>2826</v>
      </c>
      <c r="C2578" s="392" t="s">
        <v>81</v>
      </c>
      <c r="D2578" s="392">
        <v>9.3800000000000008</v>
      </c>
    </row>
    <row r="2579" spans="1:4" ht="40.5">
      <c r="A2579" s="342">
        <v>93657</v>
      </c>
      <c r="B2579" s="349" t="s">
        <v>2827</v>
      </c>
      <c r="C2579" s="392" t="s">
        <v>81</v>
      </c>
      <c r="D2579" s="392">
        <v>10.31</v>
      </c>
    </row>
    <row r="2580" spans="1:4" ht="40.5">
      <c r="A2580" s="342">
        <v>93658</v>
      </c>
      <c r="B2580" s="349" t="s">
        <v>2828</v>
      </c>
      <c r="C2580" s="392" t="s">
        <v>81</v>
      </c>
      <c r="D2580" s="392">
        <v>14.98</v>
      </c>
    </row>
    <row r="2581" spans="1:4" ht="40.5">
      <c r="A2581" s="342">
        <v>93659</v>
      </c>
      <c r="B2581" s="349" t="s">
        <v>2829</v>
      </c>
      <c r="C2581" s="392" t="s">
        <v>81</v>
      </c>
      <c r="D2581" s="392">
        <v>16.88</v>
      </c>
    </row>
    <row r="2582" spans="1:4" ht="40.5">
      <c r="A2582" s="342">
        <v>93660</v>
      </c>
      <c r="B2582" s="349" t="s">
        <v>2830</v>
      </c>
      <c r="C2582" s="392" t="s">
        <v>81</v>
      </c>
      <c r="D2582" s="392">
        <v>41.12</v>
      </c>
    </row>
    <row r="2583" spans="1:4" ht="40.5">
      <c r="A2583" s="342">
        <v>93661</v>
      </c>
      <c r="B2583" s="349" t="s">
        <v>2831</v>
      </c>
      <c r="C2583" s="392" t="s">
        <v>81</v>
      </c>
      <c r="D2583" s="392">
        <v>41.92</v>
      </c>
    </row>
    <row r="2584" spans="1:4" ht="40.5">
      <c r="A2584" s="342">
        <v>93662</v>
      </c>
      <c r="B2584" s="349" t="s">
        <v>2832</v>
      </c>
      <c r="C2584" s="392" t="s">
        <v>81</v>
      </c>
      <c r="D2584" s="392">
        <v>43.44</v>
      </c>
    </row>
    <row r="2585" spans="1:4" ht="40.5">
      <c r="A2585" s="342">
        <v>93663</v>
      </c>
      <c r="B2585" s="349" t="s">
        <v>2833</v>
      </c>
      <c r="C2585" s="392" t="s">
        <v>81</v>
      </c>
      <c r="D2585" s="392">
        <v>43.44</v>
      </c>
    </row>
    <row r="2586" spans="1:4" ht="40.5">
      <c r="A2586" s="342">
        <v>93664</v>
      </c>
      <c r="B2586" s="349" t="s">
        <v>2834</v>
      </c>
      <c r="C2586" s="392" t="s">
        <v>81</v>
      </c>
      <c r="D2586" s="392">
        <v>45.27</v>
      </c>
    </row>
    <row r="2587" spans="1:4" ht="40.5">
      <c r="A2587" s="342">
        <v>93665</v>
      </c>
      <c r="B2587" s="349" t="s">
        <v>2835</v>
      </c>
      <c r="C2587" s="392" t="s">
        <v>81</v>
      </c>
      <c r="D2587" s="392">
        <v>47.66</v>
      </c>
    </row>
    <row r="2588" spans="1:4" ht="40.5">
      <c r="A2588" s="342">
        <v>93666</v>
      </c>
      <c r="B2588" s="349" t="s">
        <v>2836</v>
      </c>
      <c r="C2588" s="392" t="s">
        <v>81</v>
      </c>
      <c r="D2588" s="392">
        <v>51.45</v>
      </c>
    </row>
    <row r="2589" spans="1:4" ht="40.5">
      <c r="A2589" s="342">
        <v>93667</v>
      </c>
      <c r="B2589" s="349" t="s">
        <v>2837</v>
      </c>
      <c r="C2589" s="392" t="s">
        <v>81</v>
      </c>
      <c r="D2589" s="392">
        <v>51.28</v>
      </c>
    </row>
    <row r="2590" spans="1:4" ht="40.5">
      <c r="A2590" s="342">
        <v>93668</v>
      </c>
      <c r="B2590" s="349" t="s">
        <v>2838</v>
      </c>
      <c r="C2590" s="392" t="s">
        <v>81</v>
      </c>
      <c r="D2590" s="392">
        <v>52.5</v>
      </c>
    </row>
    <row r="2591" spans="1:4" ht="40.5">
      <c r="A2591" s="342">
        <v>93669</v>
      </c>
      <c r="B2591" s="349" t="s">
        <v>2839</v>
      </c>
      <c r="C2591" s="392" t="s">
        <v>81</v>
      </c>
      <c r="D2591" s="392">
        <v>54.75</v>
      </c>
    </row>
    <row r="2592" spans="1:4" ht="40.5">
      <c r="A2592" s="342">
        <v>93670</v>
      </c>
      <c r="B2592" s="349" t="s">
        <v>2840</v>
      </c>
      <c r="C2592" s="392" t="s">
        <v>81</v>
      </c>
      <c r="D2592" s="392">
        <v>54.75</v>
      </c>
    </row>
    <row r="2593" spans="1:4" ht="40.5">
      <c r="A2593" s="342">
        <v>93671</v>
      </c>
      <c r="B2593" s="349" t="s">
        <v>2841</v>
      </c>
      <c r="C2593" s="392" t="s">
        <v>81</v>
      </c>
      <c r="D2593" s="392">
        <v>57.52</v>
      </c>
    </row>
    <row r="2594" spans="1:4" ht="40.5">
      <c r="A2594" s="342">
        <v>93672</v>
      </c>
      <c r="B2594" s="349" t="s">
        <v>2842</v>
      </c>
      <c r="C2594" s="392" t="s">
        <v>81</v>
      </c>
      <c r="D2594" s="392">
        <v>62</v>
      </c>
    </row>
    <row r="2595" spans="1:4" ht="40.5">
      <c r="A2595" s="342">
        <v>93673</v>
      </c>
      <c r="B2595" s="349" t="s">
        <v>2843</v>
      </c>
      <c r="C2595" s="392" t="s">
        <v>81</v>
      </c>
      <c r="D2595" s="392">
        <v>67.680000000000007</v>
      </c>
    </row>
    <row r="2596" spans="1:4" ht="27">
      <c r="A2596" s="342">
        <v>72339</v>
      </c>
      <c r="B2596" s="349" t="s">
        <v>2844</v>
      </c>
      <c r="C2596" s="392" t="s">
        <v>81</v>
      </c>
      <c r="D2596" s="392">
        <v>39.03</v>
      </c>
    </row>
    <row r="2597" spans="1:4" ht="40.5">
      <c r="A2597" s="342">
        <v>83403</v>
      </c>
      <c r="B2597" s="349" t="s">
        <v>2845</v>
      </c>
      <c r="C2597" s="392" t="s">
        <v>81</v>
      </c>
      <c r="D2597" s="392">
        <v>13.36</v>
      </c>
    </row>
    <row r="2598" spans="1:4" ht="27">
      <c r="A2598" s="342">
        <v>83465</v>
      </c>
      <c r="B2598" s="349" t="s">
        <v>2846</v>
      </c>
      <c r="C2598" s="392" t="s">
        <v>81</v>
      </c>
      <c r="D2598" s="392">
        <v>33.299999999999997</v>
      </c>
    </row>
    <row r="2599" spans="1:4" ht="54">
      <c r="A2599" s="342">
        <v>91945</v>
      </c>
      <c r="B2599" s="349" t="s">
        <v>2847</v>
      </c>
      <c r="C2599" s="392" t="s">
        <v>81</v>
      </c>
      <c r="D2599" s="392">
        <v>5.83</v>
      </c>
    </row>
    <row r="2600" spans="1:4" ht="54">
      <c r="A2600" s="342">
        <v>91946</v>
      </c>
      <c r="B2600" s="349" t="s">
        <v>2848</v>
      </c>
      <c r="C2600" s="392" t="s">
        <v>81</v>
      </c>
      <c r="D2600" s="392">
        <v>4.79</v>
      </c>
    </row>
    <row r="2601" spans="1:4" ht="54">
      <c r="A2601" s="342">
        <v>91947</v>
      </c>
      <c r="B2601" s="349" t="s">
        <v>2849</v>
      </c>
      <c r="C2601" s="392" t="s">
        <v>81</v>
      </c>
      <c r="D2601" s="392">
        <v>4.1399999999999997</v>
      </c>
    </row>
    <row r="2602" spans="1:4" ht="54">
      <c r="A2602" s="342">
        <v>91949</v>
      </c>
      <c r="B2602" s="349" t="s">
        <v>2850</v>
      </c>
      <c r="C2602" s="392" t="s">
        <v>81</v>
      </c>
      <c r="D2602" s="392">
        <v>8.73</v>
      </c>
    </row>
    <row r="2603" spans="1:4" ht="54">
      <c r="A2603" s="342">
        <v>91950</v>
      </c>
      <c r="B2603" s="349" t="s">
        <v>2851</v>
      </c>
      <c r="C2603" s="392" t="s">
        <v>81</v>
      </c>
      <c r="D2603" s="392">
        <v>7.46</v>
      </c>
    </row>
    <row r="2604" spans="1:4" ht="54">
      <c r="A2604" s="342">
        <v>91951</v>
      </c>
      <c r="B2604" s="349" t="s">
        <v>2852</v>
      </c>
      <c r="C2604" s="392" t="s">
        <v>81</v>
      </c>
      <c r="D2604" s="392">
        <v>6.7</v>
      </c>
    </row>
    <row r="2605" spans="1:4" ht="40.5">
      <c r="A2605" s="342">
        <v>91952</v>
      </c>
      <c r="B2605" s="349" t="s">
        <v>2853</v>
      </c>
      <c r="C2605" s="392" t="s">
        <v>81</v>
      </c>
      <c r="D2605" s="392">
        <v>11.17</v>
      </c>
    </row>
    <row r="2606" spans="1:4" ht="40.5">
      <c r="A2606" s="342">
        <v>91953</v>
      </c>
      <c r="B2606" s="349" t="s">
        <v>2854</v>
      </c>
      <c r="C2606" s="392" t="s">
        <v>81</v>
      </c>
      <c r="D2606" s="392">
        <v>15.96</v>
      </c>
    </row>
    <row r="2607" spans="1:4" ht="40.5">
      <c r="A2607" s="342">
        <v>91954</v>
      </c>
      <c r="B2607" s="349" t="s">
        <v>2855</v>
      </c>
      <c r="C2607" s="392" t="s">
        <v>81</v>
      </c>
      <c r="D2607" s="392">
        <v>15.04</v>
      </c>
    </row>
    <row r="2608" spans="1:4" ht="40.5">
      <c r="A2608" s="342">
        <v>91955</v>
      </c>
      <c r="B2608" s="349" t="s">
        <v>2856</v>
      </c>
      <c r="C2608" s="392" t="s">
        <v>81</v>
      </c>
      <c r="D2608" s="392">
        <v>19.829999999999998</v>
      </c>
    </row>
    <row r="2609" spans="1:4" ht="54">
      <c r="A2609" s="342">
        <v>91956</v>
      </c>
      <c r="B2609" s="349" t="s">
        <v>2857</v>
      </c>
      <c r="C2609" s="392" t="s">
        <v>81</v>
      </c>
      <c r="D2609" s="392">
        <v>24.26</v>
      </c>
    </row>
    <row r="2610" spans="1:4" ht="54">
      <c r="A2610" s="342">
        <v>91957</v>
      </c>
      <c r="B2610" s="349" t="s">
        <v>2858</v>
      </c>
      <c r="C2610" s="392" t="s">
        <v>81</v>
      </c>
      <c r="D2610" s="392">
        <v>29.05</v>
      </c>
    </row>
    <row r="2611" spans="1:4" ht="40.5">
      <c r="A2611" s="342">
        <v>91958</v>
      </c>
      <c r="B2611" s="349" t="s">
        <v>2859</v>
      </c>
      <c r="C2611" s="392" t="s">
        <v>81</v>
      </c>
      <c r="D2611" s="392">
        <v>20.43</v>
      </c>
    </row>
    <row r="2612" spans="1:4" ht="40.5">
      <c r="A2612" s="342">
        <v>91959</v>
      </c>
      <c r="B2612" s="349" t="s">
        <v>2860</v>
      </c>
      <c r="C2612" s="392" t="s">
        <v>81</v>
      </c>
      <c r="D2612" s="392">
        <v>25.22</v>
      </c>
    </row>
    <row r="2613" spans="1:4" ht="40.5">
      <c r="A2613" s="342">
        <v>91960</v>
      </c>
      <c r="B2613" s="349" t="s">
        <v>2861</v>
      </c>
      <c r="C2613" s="392" t="s">
        <v>81</v>
      </c>
      <c r="D2613" s="392">
        <v>28.13</v>
      </c>
    </row>
    <row r="2614" spans="1:4" ht="40.5">
      <c r="A2614" s="342">
        <v>91961</v>
      </c>
      <c r="B2614" s="349" t="s">
        <v>2862</v>
      </c>
      <c r="C2614" s="392" t="s">
        <v>81</v>
      </c>
      <c r="D2614" s="392">
        <v>32.92</v>
      </c>
    </row>
    <row r="2615" spans="1:4" ht="54">
      <c r="A2615" s="342">
        <v>91962</v>
      </c>
      <c r="B2615" s="349" t="s">
        <v>2863</v>
      </c>
      <c r="C2615" s="392" t="s">
        <v>81</v>
      </c>
      <c r="D2615" s="392">
        <v>37.39</v>
      </c>
    </row>
    <row r="2616" spans="1:4" ht="54">
      <c r="A2616" s="342">
        <v>91963</v>
      </c>
      <c r="B2616" s="349" t="s">
        <v>2864</v>
      </c>
      <c r="C2616" s="392" t="s">
        <v>81</v>
      </c>
      <c r="D2616" s="392">
        <v>42.18</v>
      </c>
    </row>
    <row r="2617" spans="1:4" ht="54">
      <c r="A2617" s="342">
        <v>91964</v>
      </c>
      <c r="B2617" s="349" t="s">
        <v>2865</v>
      </c>
      <c r="C2617" s="392" t="s">
        <v>81</v>
      </c>
      <c r="D2617" s="392">
        <v>33.53</v>
      </c>
    </row>
    <row r="2618" spans="1:4" ht="54">
      <c r="A2618" s="342">
        <v>91965</v>
      </c>
      <c r="B2618" s="349" t="s">
        <v>2866</v>
      </c>
      <c r="C2618" s="392" t="s">
        <v>81</v>
      </c>
      <c r="D2618" s="392">
        <v>38.32</v>
      </c>
    </row>
    <row r="2619" spans="1:4" ht="40.5">
      <c r="A2619" s="342">
        <v>91966</v>
      </c>
      <c r="B2619" s="349" t="s">
        <v>2867</v>
      </c>
      <c r="C2619" s="392" t="s">
        <v>81</v>
      </c>
      <c r="D2619" s="392">
        <v>29.69</v>
      </c>
    </row>
    <row r="2620" spans="1:4" ht="40.5">
      <c r="A2620" s="342">
        <v>91967</v>
      </c>
      <c r="B2620" s="349" t="s">
        <v>2868</v>
      </c>
      <c r="C2620" s="392" t="s">
        <v>81</v>
      </c>
      <c r="D2620" s="392">
        <v>34.479999999999997</v>
      </c>
    </row>
    <row r="2621" spans="1:4" ht="40.5">
      <c r="A2621" s="342">
        <v>91968</v>
      </c>
      <c r="B2621" s="349" t="s">
        <v>2869</v>
      </c>
      <c r="C2621" s="392" t="s">
        <v>81</v>
      </c>
      <c r="D2621" s="392">
        <v>41.23</v>
      </c>
    </row>
    <row r="2622" spans="1:4" ht="40.5">
      <c r="A2622" s="342">
        <v>91969</v>
      </c>
      <c r="B2622" s="349" t="s">
        <v>2870</v>
      </c>
      <c r="C2622" s="392" t="s">
        <v>81</v>
      </c>
      <c r="D2622" s="392">
        <v>46.02</v>
      </c>
    </row>
    <row r="2623" spans="1:4" ht="54">
      <c r="A2623" s="342">
        <v>91970</v>
      </c>
      <c r="B2623" s="349" t="s">
        <v>2871</v>
      </c>
      <c r="C2623" s="392" t="s">
        <v>81</v>
      </c>
      <c r="D2623" s="392">
        <v>43</v>
      </c>
    </row>
    <row r="2624" spans="1:4" ht="54">
      <c r="A2624" s="342">
        <v>91971</v>
      </c>
      <c r="B2624" s="349" t="s">
        <v>2872</v>
      </c>
      <c r="C2624" s="392" t="s">
        <v>81</v>
      </c>
      <c r="D2624" s="392">
        <v>50.46</v>
      </c>
    </row>
    <row r="2625" spans="1:4" ht="54">
      <c r="A2625" s="342">
        <v>91972</v>
      </c>
      <c r="B2625" s="349" t="s">
        <v>2873</v>
      </c>
      <c r="C2625" s="392" t="s">
        <v>81</v>
      </c>
      <c r="D2625" s="392">
        <v>46.87</v>
      </c>
    </row>
    <row r="2626" spans="1:4" ht="54">
      <c r="A2626" s="342">
        <v>91973</v>
      </c>
      <c r="B2626" s="349" t="s">
        <v>2874</v>
      </c>
      <c r="C2626" s="392" t="s">
        <v>81</v>
      </c>
      <c r="D2626" s="392">
        <v>54.33</v>
      </c>
    </row>
    <row r="2627" spans="1:4" ht="40.5">
      <c r="A2627" s="342">
        <v>91974</v>
      </c>
      <c r="B2627" s="349" t="s">
        <v>2875</v>
      </c>
      <c r="C2627" s="392" t="s">
        <v>81</v>
      </c>
      <c r="D2627" s="392">
        <v>39.14</v>
      </c>
    </row>
    <row r="2628" spans="1:4" ht="40.5">
      <c r="A2628" s="342">
        <v>91975</v>
      </c>
      <c r="B2628" s="349" t="s">
        <v>2876</v>
      </c>
      <c r="C2628" s="392" t="s">
        <v>81</v>
      </c>
      <c r="D2628" s="392">
        <v>46.6</v>
      </c>
    </row>
    <row r="2629" spans="1:4" ht="40.5">
      <c r="A2629" s="342">
        <v>91976</v>
      </c>
      <c r="B2629" s="349" t="s">
        <v>2877</v>
      </c>
      <c r="C2629" s="392" t="s">
        <v>81</v>
      </c>
      <c r="D2629" s="392">
        <v>57.72</v>
      </c>
    </row>
    <row r="2630" spans="1:4" ht="40.5">
      <c r="A2630" s="342">
        <v>91977</v>
      </c>
      <c r="B2630" s="349" t="s">
        <v>2878</v>
      </c>
      <c r="C2630" s="392" t="s">
        <v>81</v>
      </c>
      <c r="D2630" s="392">
        <v>65.180000000000007</v>
      </c>
    </row>
    <row r="2631" spans="1:4" ht="40.5">
      <c r="A2631" s="342">
        <v>91978</v>
      </c>
      <c r="B2631" s="349" t="s">
        <v>2879</v>
      </c>
      <c r="C2631" s="392" t="s">
        <v>81</v>
      </c>
      <c r="D2631" s="392">
        <v>23.47</v>
      </c>
    </row>
    <row r="2632" spans="1:4" ht="40.5">
      <c r="A2632" s="342">
        <v>91979</v>
      </c>
      <c r="B2632" s="349" t="s">
        <v>2880</v>
      </c>
      <c r="C2632" s="392" t="s">
        <v>81</v>
      </c>
      <c r="D2632" s="392">
        <v>28.26</v>
      </c>
    </row>
    <row r="2633" spans="1:4" ht="40.5">
      <c r="A2633" s="342">
        <v>91980</v>
      </c>
      <c r="B2633" s="349" t="s">
        <v>2881</v>
      </c>
      <c r="C2633" s="392" t="s">
        <v>81</v>
      </c>
      <c r="D2633" s="392">
        <v>22.78</v>
      </c>
    </row>
    <row r="2634" spans="1:4" ht="40.5">
      <c r="A2634" s="342">
        <v>91981</v>
      </c>
      <c r="B2634" s="349" t="s">
        <v>2882</v>
      </c>
      <c r="C2634" s="392" t="s">
        <v>81</v>
      </c>
      <c r="D2634" s="392">
        <v>27.57</v>
      </c>
    </row>
    <row r="2635" spans="1:4" ht="40.5">
      <c r="A2635" s="342">
        <v>91982</v>
      </c>
      <c r="B2635" s="349" t="s">
        <v>2883</v>
      </c>
      <c r="C2635" s="392" t="s">
        <v>81</v>
      </c>
      <c r="D2635" s="392">
        <v>51.32</v>
      </c>
    </row>
    <row r="2636" spans="1:4" ht="40.5">
      <c r="A2636" s="342">
        <v>91983</v>
      </c>
      <c r="B2636" s="349" t="s">
        <v>2884</v>
      </c>
      <c r="C2636" s="392" t="s">
        <v>81</v>
      </c>
      <c r="D2636" s="392">
        <v>56.11</v>
      </c>
    </row>
    <row r="2637" spans="1:4" ht="54">
      <c r="A2637" s="342">
        <v>91984</v>
      </c>
      <c r="B2637" s="349" t="s">
        <v>2885</v>
      </c>
      <c r="C2637" s="392" t="s">
        <v>81</v>
      </c>
      <c r="D2637" s="392">
        <v>10.53</v>
      </c>
    </row>
    <row r="2638" spans="1:4" ht="54">
      <c r="A2638" s="342">
        <v>91985</v>
      </c>
      <c r="B2638" s="349" t="s">
        <v>2886</v>
      </c>
      <c r="C2638" s="392" t="s">
        <v>81</v>
      </c>
      <c r="D2638" s="392">
        <v>15.32</v>
      </c>
    </row>
    <row r="2639" spans="1:4" ht="40.5">
      <c r="A2639" s="342">
        <v>91986</v>
      </c>
      <c r="B2639" s="349" t="s">
        <v>2887</v>
      </c>
      <c r="C2639" s="392" t="s">
        <v>81</v>
      </c>
      <c r="D2639" s="392">
        <v>21.88</v>
      </c>
    </row>
    <row r="2640" spans="1:4" ht="40.5">
      <c r="A2640" s="342">
        <v>91987</v>
      </c>
      <c r="B2640" s="349" t="s">
        <v>2888</v>
      </c>
      <c r="C2640" s="392" t="s">
        <v>81</v>
      </c>
      <c r="D2640" s="392">
        <v>26.67</v>
      </c>
    </row>
    <row r="2641" spans="1:4" ht="54">
      <c r="A2641" s="342">
        <v>91988</v>
      </c>
      <c r="B2641" s="349" t="s">
        <v>2889</v>
      </c>
      <c r="C2641" s="392" t="s">
        <v>81</v>
      </c>
      <c r="D2641" s="392">
        <v>12.86</v>
      </c>
    </row>
    <row r="2642" spans="1:4" ht="54">
      <c r="A2642" s="342">
        <v>91989</v>
      </c>
      <c r="B2642" s="349" t="s">
        <v>2890</v>
      </c>
      <c r="C2642" s="392" t="s">
        <v>81</v>
      </c>
      <c r="D2642" s="392">
        <v>17.649999999999999</v>
      </c>
    </row>
    <row r="2643" spans="1:4" ht="40.5">
      <c r="A2643" s="342">
        <v>91990</v>
      </c>
      <c r="B2643" s="349" t="s">
        <v>2891</v>
      </c>
      <c r="C2643" s="392" t="s">
        <v>81</v>
      </c>
      <c r="D2643" s="392">
        <v>20.43</v>
      </c>
    </row>
    <row r="2644" spans="1:4" ht="40.5">
      <c r="A2644" s="342">
        <v>91991</v>
      </c>
      <c r="B2644" s="349" t="s">
        <v>2892</v>
      </c>
      <c r="C2644" s="392" t="s">
        <v>81</v>
      </c>
      <c r="D2644" s="392">
        <v>21.69</v>
      </c>
    </row>
    <row r="2645" spans="1:4" ht="40.5">
      <c r="A2645" s="342">
        <v>91992</v>
      </c>
      <c r="B2645" s="349" t="s">
        <v>2893</v>
      </c>
      <c r="C2645" s="392" t="s">
        <v>81</v>
      </c>
      <c r="D2645" s="392">
        <v>25.22</v>
      </c>
    </row>
    <row r="2646" spans="1:4" ht="40.5">
      <c r="A2646" s="342">
        <v>91993</v>
      </c>
      <c r="B2646" s="349" t="s">
        <v>2894</v>
      </c>
      <c r="C2646" s="392" t="s">
        <v>81</v>
      </c>
      <c r="D2646" s="392">
        <v>26.48</v>
      </c>
    </row>
    <row r="2647" spans="1:4" ht="40.5">
      <c r="A2647" s="342">
        <v>91994</v>
      </c>
      <c r="B2647" s="349" t="s">
        <v>2895</v>
      </c>
      <c r="C2647" s="392" t="s">
        <v>81</v>
      </c>
      <c r="D2647" s="392">
        <v>14.39</v>
      </c>
    </row>
    <row r="2648" spans="1:4" ht="40.5">
      <c r="A2648" s="342">
        <v>91995</v>
      </c>
      <c r="B2648" s="349" t="s">
        <v>2896</v>
      </c>
      <c r="C2648" s="392" t="s">
        <v>81</v>
      </c>
      <c r="D2648" s="392">
        <v>15.65</v>
      </c>
    </row>
    <row r="2649" spans="1:4" ht="40.5">
      <c r="A2649" s="342">
        <v>91996</v>
      </c>
      <c r="B2649" s="349" t="s">
        <v>2897</v>
      </c>
      <c r="C2649" s="392" t="s">
        <v>81</v>
      </c>
      <c r="D2649" s="392">
        <v>19.18</v>
      </c>
    </row>
    <row r="2650" spans="1:4" ht="40.5">
      <c r="A2650" s="342">
        <v>91997</v>
      </c>
      <c r="B2650" s="349" t="s">
        <v>2898</v>
      </c>
      <c r="C2650" s="392" t="s">
        <v>81</v>
      </c>
      <c r="D2650" s="392">
        <v>20.440000000000001</v>
      </c>
    </row>
    <row r="2651" spans="1:4" ht="40.5">
      <c r="A2651" s="342">
        <v>91998</v>
      </c>
      <c r="B2651" s="349" t="s">
        <v>2899</v>
      </c>
      <c r="C2651" s="392" t="s">
        <v>81</v>
      </c>
      <c r="D2651" s="392">
        <v>12.04</v>
      </c>
    </row>
    <row r="2652" spans="1:4" ht="40.5">
      <c r="A2652" s="342">
        <v>91999</v>
      </c>
      <c r="B2652" s="349" t="s">
        <v>2900</v>
      </c>
      <c r="C2652" s="392" t="s">
        <v>81</v>
      </c>
      <c r="D2652" s="392">
        <v>13.3</v>
      </c>
    </row>
    <row r="2653" spans="1:4" ht="40.5">
      <c r="A2653" s="342">
        <v>92000</v>
      </c>
      <c r="B2653" s="349" t="s">
        <v>2901</v>
      </c>
      <c r="C2653" s="392" t="s">
        <v>81</v>
      </c>
      <c r="D2653" s="392">
        <v>16.829999999999998</v>
      </c>
    </row>
    <row r="2654" spans="1:4" ht="40.5">
      <c r="A2654" s="342">
        <v>92001</v>
      </c>
      <c r="B2654" s="349" t="s">
        <v>2902</v>
      </c>
      <c r="C2654" s="392" t="s">
        <v>81</v>
      </c>
      <c r="D2654" s="392">
        <v>18.09</v>
      </c>
    </row>
    <row r="2655" spans="1:4" ht="40.5">
      <c r="A2655" s="342">
        <v>92002</v>
      </c>
      <c r="B2655" s="349" t="s">
        <v>2903</v>
      </c>
      <c r="C2655" s="392" t="s">
        <v>81</v>
      </c>
      <c r="D2655" s="392">
        <v>26.83</v>
      </c>
    </row>
    <row r="2656" spans="1:4" ht="40.5">
      <c r="A2656" s="342">
        <v>92003</v>
      </c>
      <c r="B2656" s="349" t="s">
        <v>2904</v>
      </c>
      <c r="C2656" s="392" t="s">
        <v>81</v>
      </c>
      <c r="D2656" s="392">
        <v>29.35</v>
      </c>
    </row>
    <row r="2657" spans="1:4" ht="40.5">
      <c r="A2657" s="342">
        <v>92004</v>
      </c>
      <c r="B2657" s="349" t="s">
        <v>2905</v>
      </c>
      <c r="C2657" s="392" t="s">
        <v>81</v>
      </c>
      <c r="D2657" s="392">
        <v>31.62</v>
      </c>
    </row>
    <row r="2658" spans="1:4" ht="40.5">
      <c r="A2658" s="342">
        <v>92005</v>
      </c>
      <c r="B2658" s="349" t="s">
        <v>2906</v>
      </c>
      <c r="C2658" s="392" t="s">
        <v>81</v>
      </c>
      <c r="D2658" s="392">
        <v>34.14</v>
      </c>
    </row>
    <row r="2659" spans="1:4" ht="40.5">
      <c r="A2659" s="342">
        <v>92006</v>
      </c>
      <c r="B2659" s="349" t="s">
        <v>2907</v>
      </c>
      <c r="C2659" s="392" t="s">
        <v>81</v>
      </c>
      <c r="D2659" s="392">
        <v>22.15</v>
      </c>
    </row>
    <row r="2660" spans="1:4" ht="40.5">
      <c r="A2660" s="342">
        <v>92007</v>
      </c>
      <c r="B2660" s="349" t="s">
        <v>2908</v>
      </c>
      <c r="C2660" s="392" t="s">
        <v>81</v>
      </c>
      <c r="D2660" s="392">
        <v>24.67</v>
      </c>
    </row>
    <row r="2661" spans="1:4" ht="40.5">
      <c r="A2661" s="342">
        <v>92008</v>
      </c>
      <c r="B2661" s="349" t="s">
        <v>2909</v>
      </c>
      <c r="C2661" s="392" t="s">
        <v>81</v>
      </c>
      <c r="D2661" s="392">
        <v>26.94</v>
      </c>
    </row>
    <row r="2662" spans="1:4" ht="40.5">
      <c r="A2662" s="342">
        <v>92009</v>
      </c>
      <c r="B2662" s="349" t="s">
        <v>2910</v>
      </c>
      <c r="C2662" s="392" t="s">
        <v>81</v>
      </c>
      <c r="D2662" s="392">
        <v>29.46</v>
      </c>
    </row>
    <row r="2663" spans="1:4" ht="40.5">
      <c r="A2663" s="342">
        <v>92010</v>
      </c>
      <c r="B2663" s="349" t="s">
        <v>2911</v>
      </c>
      <c r="C2663" s="392" t="s">
        <v>81</v>
      </c>
      <c r="D2663" s="392">
        <v>39.28</v>
      </c>
    </row>
    <row r="2664" spans="1:4" ht="40.5">
      <c r="A2664" s="342">
        <v>92011</v>
      </c>
      <c r="B2664" s="349" t="s">
        <v>2912</v>
      </c>
      <c r="C2664" s="392" t="s">
        <v>81</v>
      </c>
      <c r="D2664" s="392">
        <v>43.06</v>
      </c>
    </row>
    <row r="2665" spans="1:4" ht="40.5">
      <c r="A2665" s="342">
        <v>92012</v>
      </c>
      <c r="B2665" s="349" t="s">
        <v>2913</v>
      </c>
      <c r="C2665" s="392" t="s">
        <v>81</v>
      </c>
      <c r="D2665" s="392">
        <v>44.07</v>
      </c>
    </row>
    <row r="2666" spans="1:4" ht="40.5">
      <c r="A2666" s="342">
        <v>92013</v>
      </c>
      <c r="B2666" s="349" t="s">
        <v>2914</v>
      </c>
      <c r="C2666" s="392" t="s">
        <v>81</v>
      </c>
      <c r="D2666" s="392">
        <v>47.85</v>
      </c>
    </row>
    <row r="2667" spans="1:4" ht="40.5">
      <c r="A2667" s="342">
        <v>92014</v>
      </c>
      <c r="B2667" s="349" t="s">
        <v>2915</v>
      </c>
      <c r="C2667" s="392" t="s">
        <v>81</v>
      </c>
      <c r="D2667" s="392">
        <v>32.24</v>
      </c>
    </row>
    <row r="2668" spans="1:4" ht="40.5">
      <c r="A2668" s="342">
        <v>92015</v>
      </c>
      <c r="B2668" s="349" t="s">
        <v>2916</v>
      </c>
      <c r="C2668" s="392" t="s">
        <v>81</v>
      </c>
      <c r="D2668" s="392">
        <v>36.020000000000003</v>
      </c>
    </row>
    <row r="2669" spans="1:4" ht="40.5">
      <c r="A2669" s="342">
        <v>92016</v>
      </c>
      <c r="B2669" s="349" t="s">
        <v>2917</v>
      </c>
      <c r="C2669" s="392" t="s">
        <v>81</v>
      </c>
      <c r="D2669" s="392">
        <v>37.03</v>
      </c>
    </row>
    <row r="2670" spans="1:4" ht="40.5">
      <c r="A2670" s="342">
        <v>92017</v>
      </c>
      <c r="B2670" s="349" t="s">
        <v>2918</v>
      </c>
      <c r="C2670" s="392" t="s">
        <v>81</v>
      </c>
      <c r="D2670" s="392">
        <v>40.81</v>
      </c>
    </row>
    <row r="2671" spans="1:4" ht="40.5">
      <c r="A2671" s="342">
        <v>92018</v>
      </c>
      <c r="B2671" s="349" t="s">
        <v>2919</v>
      </c>
      <c r="C2671" s="392" t="s">
        <v>81</v>
      </c>
      <c r="D2671" s="392">
        <v>42.65</v>
      </c>
    </row>
    <row r="2672" spans="1:4" ht="40.5">
      <c r="A2672" s="342">
        <v>92019</v>
      </c>
      <c r="B2672" s="349" t="s">
        <v>2920</v>
      </c>
      <c r="C2672" s="392" t="s">
        <v>81</v>
      </c>
      <c r="D2672" s="392">
        <v>50.11</v>
      </c>
    </row>
    <row r="2673" spans="1:4" ht="40.5">
      <c r="A2673" s="342">
        <v>92020</v>
      </c>
      <c r="B2673" s="349" t="s">
        <v>2921</v>
      </c>
      <c r="C2673" s="392" t="s">
        <v>81</v>
      </c>
      <c r="D2673" s="392">
        <v>63.01</v>
      </c>
    </row>
    <row r="2674" spans="1:4" ht="40.5">
      <c r="A2674" s="342">
        <v>92021</v>
      </c>
      <c r="B2674" s="349" t="s">
        <v>2922</v>
      </c>
      <c r="C2674" s="392" t="s">
        <v>81</v>
      </c>
      <c r="D2674" s="392">
        <v>70.47</v>
      </c>
    </row>
    <row r="2675" spans="1:4" ht="54">
      <c r="A2675" s="342">
        <v>92022</v>
      </c>
      <c r="B2675" s="349" t="s">
        <v>2923</v>
      </c>
      <c r="C2675" s="392" t="s">
        <v>81</v>
      </c>
      <c r="D2675" s="392">
        <v>23.61</v>
      </c>
    </row>
    <row r="2676" spans="1:4" ht="54">
      <c r="A2676" s="342">
        <v>92023</v>
      </c>
      <c r="B2676" s="349" t="s">
        <v>2924</v>
      </c>
      <c r="C2676" s="392" t="s">
        <v>81</v>
      </c>
      <c r="D2676" s="392">
        <v>28.4</v>
      </c>
    </row>
    <row r="2677" spans="1:4" ht="54">
      <c r="A2677" s="342">
        <v>92024</v>
      </c>
      <c r="B2677" s="349" t="s">
        <v>2925</v>
      </c>
      <c r="C2677" s="392" t="s">
        <v>81</v>
      </c>
      <c r="D2677" s="392">
        <v>36.090000000000003</v>
      </c>
    </row>
    <row r="2678" spans="1:4" ht="54">
      <c r="A2678" s="342">
        <v>92025</v>
      </c>
      <c r="B2678" s="349" t="s">
        <v>2926</v>
      </c>
      <c r="C2678" s="392" t="s">
        <v>81</v>
      </c>
      <c r="D2678" s="392">
        <v>40.880000000000003</v>
      </c>
    </row>
    <row r="2679" spans="1:4" ht="54">
      <c r="A2679" s="342">
        <v>92026</v>
      </c>
      <c r="B2679" s="349" t="s">
        <v>2927</v>
      </c>
      <c r="C2679" s="392" t="s">
        <v>81</v>
      </c>
      <c r="D2679" s="392">
        <v>32.880000000000003</v>
      </c>
    </row>
    <row r="2680" spans="1:4" ht="54">
      <c r="A2680" s="342">
        <v>92027</v>
      </c>
      <c r="B2680" s="349" t="s">
        <v>2928</v>
      </c>
      <c r="C2680" s="392" t="s">
        <v>81</v>
      </c>
      <c r="D2680" s="392">
        <v>37.67</v>
      </c>
    </row>
    <row r="2681" spans="1:4" ht="54">
      <c r="A2681" s="342">
        <v>92028</v>
      </c>
      <c r="B2681" s="349" t="s">
        <v>2929</v>
      </c>
      <c r="C2681" s="392" t="s">
        <v>81</v>
      </c>
      <c r="D2681" s="392">
        <v>27.48</v>
      </c>
    </row>
    <row r="2682" spans="1:4" ht="54">
      <c r="A2682" s="342">
        <v>92029</v>
      </c>
      <c r="B2682" s="349" t="s">
        <v>2930</v>
      </c>
      <c r="C2682" s="392" t="s">
        <v>81</v>
      </c>
      <c r="D2682" s="392">
        <v>32.270000000000003</v>
      </c>
    </row>
    <row r="2683" spans="1:4" ht="54">
      <c r="A2683" s="342">
        <v>92030</v>
      </c>
      <c r="B2683" s="349" t="s">
        <v>2931</v>
      </c>
      <c r="C2683" s="392" t="s">
        <v>81</v>
      </c>
      <c r="D2683" s="392">
        <v>39.93</v>
      </c>
    </row>
    <row r="2684" spans="1:4" ht="54">
      <c r="A2684" s="342">
        <v>92031</v>
      </c>
      <c r="B2684" s="349" t="s">
        <v>2932</v>
      </c>
      <c r="C2684" s="392" t="s">
        <v>81</v>
      </c>
      <c r="D2684" s="392">
        <v>44.72</v>
      </c>
    </row>
    <row r="2685" spans="1:4" ht="54">
      <c r="A2685" s="342">
        <v>92032</v>
      </c>
      <c r="B2685" s="349" t="s">
        <v>2933</v>
      </c>
      <c r="C2685" s="392" t="s">
        <v>81</v>
      </c>
      <c r="D2685" s="392">
        <v>40.58</v>
      </c>
    </row>
    <row r="2686" spans="1:4" ht="54">
      <c r="A2686" s="342">
        <v>92033</v>
      </c>
      <c r="B2686" s="349" t="s">
        <v>2934</v>
      </c>
      <c r="C2686" s="392" t="s">
        <v>81</v>
      </c>
      <c r="D2686" s="392">
        <v>45.37</v>
      </c>
    </row>
    <row r="2687" spans="1:4" ht="67.5">
      <c r="A2687" s="342">
        <v>92034</v>
      </c>
      <c r="B2687" s="349" t="s">
        <v>2935</v>
      </c>
      <c r="C2687" s="392" t="s">
        <v>81</v>
      </c>
      <c r="D2687" s="392">
        <v>36.74</v>
      </c>
    </row>
    <row r="2688" spans="1:4" ht="67.5">
      <c r="A2688" s="342">
        <v>92035</v>
      </c>
      <c r="B2688" s="349" t="s">
        <v>2936</v>
      </c>
      <c r="C2688" s="392" t="s">
        <v>81</v>
      </c>
      <c r="D2688" s="392">
        <v>41.53</v>
      </c>
    </row>
    <row r="2689" spans="1:4" ht="27">
      <c r="A2689" s="342">
        <v>72278</v>
      </c>
      <c r="B2689" s="349" t="s">
        <v>2937</v>
      </c>
      <c r="C2689" s="392" t="s">
        <v>81</v>
      </c>
      <c r="D2689" s="392">
        <v>58.61</v>
      </c>
    </row>
    <row r="2690" spans="1:4" ht="27">
      <c r="A2690" s="342">
        <v>72280</v>
      </c>
      <c r="B2690" s="349" t="s">
        <v>2938</v>
      </c>
      <c r="C2690" s="392" t="s">
        <v>81</v>
      </c>
      <c r="D2690" s="392">
        <v>39.33</v>
      </c>
    </row>
    <row r="2691" spans="1:4" ht="54">
      <c r="A2691" s="342" t="s">
        <v>2939</v>
      </c>
      <c r="B2691" s="349" t="s">
        <v>2940</v>
      </c>
      <c r="C2691" s="392" t="s">
        <v>81</v>
      </c>
      <c r="D2691" s="392">
        <v>125.05</v>
      </c>
    </row>
    <row r="2692" spans="1:4" ht="54">
      <c r="A2692" s="342" t="s">
        <v>2941</v>
      </c>
      <c r="B2692" s="349" t="s">
        <v>2942</v>
      </c>
      <c r="C2692" s="392" t="s">
        <v>81</v>
      </c>
      <c r="D2692" s="392">
        <v>165.66</v>
      </c>
    </row>
    <row r="2693" spans="1:4" ht="54">
      <c r="A2693" s="342" t="s">
        <v>2943</v>
      </c>
      <c r="B2693" s="349" t="s">
        <v>2944</v>
      </c>
      <c r="C2693" s="392" t="s">
        <v>81</v>
      </c>
      <c r="D2693" s="392">
        <v>47.27</v>
      </c>
    </row>
    <row r="2694" spans="1:4" ht="40.5">
      <c r="A2694" s="342">
        <v>83391</v>
      </c>
      <c r="B2694" s="349" t="s">
        <v>2945</v>
      </c>
      <c r="C2694" s="392" t="s">
        <v>81</v>
      </c>
      <c r="D2694" s="392">
        <v>25.53</v>
      </c>
    </row>
    <row r="2695" spans="1:4" ht="40.5">
      <c r="A2695" s="342">
        <v>83392</v>
      </c>
      <c r="B2695" s="349" t="s">
        <v>2946</v>
      </c>
      <c r="C2695" s="392" t="s">
        <v>81</v>
      </c>
      <c r="D2695" s="392">
        <v>18.78</v>
      </c>
    </row>
    <row r="2696" spans="1:4" ht="40.5">
      <c r="A2696" s="342">
        <v>83393</v>
      </c>
      <c r="B2696" s="349" t="s">
        <v>2947</v>
      </c>
      <c r="C2696" s="392" t="s">
        <v>81</v>
      </c>
      <c r="D2696" s="392">
        <v>24.14</v>
      </c>
    </row>
    <row r="2697" spans="1:4" ht="27">
      <c r="A2697" s="342">
        <v>83470</v>
      </c>
      <c r="B2697" s="349" t="s">
        <v>2948</v>
      </c>
      <c r="C2697" s="392" t="s">
        <v>81</v>
      </c>
      <c r="D2697" s="392">
        <v>54.68</v>
      </c>
    </row>
    <row r="2698" spans="1:4" ht="27">
      <c r="A2698" s="342">
        <v>93040</v>
      </c>
      <c r="B2698" s="349" t="s">
        <v>2949</v>
      </c>
      <c r="C2698" s="392" t="s">
        <v>81</v>
      </c>
      <c r="D2698" s="392">
        <v>8.98</v>
      </c>
    </row>
    <row r="2699" spans="1:4" ht="27">
      <c r="A2699" s="342">
        <v>93041</v>
      </c>
      <c r="B2699" s="349" t="s">
        <v>2950</v>
      </c>
      <c r="C2699" s="392" t="s">
        <v>81</v>
      </c>
      <c r="D2699" s="392">
        <v>54.28</v>
      </c>
    </row>
    <row r="2700" spans="1:4" ht="40.5">
      <c r="A2700" s="342">
        <v>93042</v>
      </c>
      <c r="B2700" s="349" t="s">
        <v>2951</v>
      </c>
      <c r="C2700" s="392" t="s">
        <v>81</v>
      </c>
      <c r="D2700" s="392">
        <v>17.829999999999998</v>
      </c>
    </row>
    <row r="2701" spans="1:4" ht="40.5">
      <c r="A2701" s="342">
        <v>93043</v>
      </c>
      <c r="B2701" s="349" t="s">
        <v>2952</v>
      </c>
      <c r="C2701" s="392" t="s">
        <v>81</v>
      </c>
      <c r="D2701" s="392">
        <v>23.61</v>
      </c>
    </row>
    <row r="2702" spans="1:4" ht="40.5">
      <c r="A2702" s="342">
        <v>93044</v>
      </c>
      <c r="B2702" s="349" t="s">
        <v>2953</v>
      </c>
      <c r="C2702" s="392" t="s">
        <v>81</v>
      </c>
      <c r="D2702" s="392">
        <v>10.050000000000001</v>
      </c>
    </row>
    <row r="2703" spans="1:4" ht="27">
      <c r="A2703" s="342">
        <v>93045</v>
      </c>
      <c r="B2703" s="349" t="s">
        <v>2954</v>
      </c>
      <c r="C2703" s="392" t="s">
        <v>81</v>
      </c>
      <c r="D2703" s="392">
        <v>30.62</v>
      </c>
    </row>
    <row r="2704" spans="1:4" ht="40.5">
      <c r="A2704" s="342">
        <v>97583</v>
      </c>
      <c r="B2704" s="349" t="s">
        <v>2955</v>
      </c>
      <c r="C2704" s="392" t="s">
        <v>81</v>
      </c>
      <c r="D2704" s="392">
        <v>39.869999999999997</v>
      </c>
    </row>
    <row r="2705" spans="1:4" ht="40.5">
      <c r="A2705" s="342">
        <v>97584</v>
      </c>
      <c r="B2705" s="349" t="s">
        <v>2956</v>
      </c>
      <c r="C2705" s="392" t="s">
        <v>81</v>
      </c>
      <c r="D2705" s="392">
        <v>54.69</v>
      </c>
    </row>
    <row r="2706" spans="1:4" ht="40.5">
      <c r="A2706" s="342">
        <v>97585</v>
      </c>
      <c r="B2706" s="349" t="s">
        <v>2957</v>
      </c>
      <c r="C2706" s="392" t="s">
        <v>81</v>
      </c>
      <c r="D2706" s="392">
        <v>54.45</v>
      </c>
    </row>
    <row r="2707" spans="1:4" ht="40.5">
      <c r="A2707" s="342">
        <v>97586</v>
      </c>
      <c r="B2707" s="349" t="s">
        <v>2958</v>
      </c>
      <c r="C2707" s="392" t="s">
        <v>81</v>
      </c>
      <c r="D2707" s="392">
        <v>72.34</v>
      </c>
    </row>
    <row r="2708" spans="1:4" ht="40.5">
      <c r="A2708" s="342">
        <v>97587</v>
      </c>
      <c r="B2708" s="349" t="s">
        <v>2959</v>
      </c>
      <c r="C2708" s="392" t="s">
        <v>81</v>
      </c>
      <c r="D2708" s="392">
        <v>125.42</v>
      </c>
    </row>
    <row r="2709" spans="1:4" ht="40.5">
      <c r="A2709" s="342">
        <v>97589</v>
      </c>
      <c r="B2709" s="349" t="s">
        <v>2960</v>
      </c>
      <c r="C2709" s="392" t="s">
        <v>81</v>
      </c>
      <c r="D2709" s="392">
        <v>23.31</v>
      </c>
    </row>
    <row r="2710" spans="1:4" ht="54">
      <c r="A2710" s="342">
        <v>97590</v>
      </c>
      <c r="B2710" s="349" t="s">
        <v>2961</v>
      </c>
      <c r="C2710" s="392" t="s">
        <v>81</v>
      </c>
      <c r="D2710" s="392">
        <v>48.03</v>
      </c>
    </row>
    <row r="2711" spans="1:4" ht="54">
      <c r="A2711" s="342">
        <v>97591</v>
      </c>
      <c r="B2711" s="349" t="s">
        <v>2962</v>
      </c>
      <c r="C2711" s="392" t="s">
        <v>81</v>
      </c>
      <c r="D2711" s="392">
        <v>63.72</v>
      </c>
    </row>
    <row r="2712" spans="1:4" ht="40.5">
      <c r="A2712" s="342">
        <v>97592</v>
      </c>
      <c r="B2712" s="349" t="s">
        <v>2963</v>
      </c>
      <c r="C2712" s="392" t="s">
        <v>81</v>
      </c>
      <c r="D2712" s="392">
        <v>88.68</v>
      </c>
    </row>
    <row r="2713" spans="1:4" ht="40.5">
      <c r="A2713" s="342">
        <v>97593</v>
      </c>
      <c r="B2713" s="349" t="s">
        <v>2964</v>
      </c>
      <c r="C2713" s="392" t="s">
        <v>81</v>
      </c>
      <c r="D2713" s="392">
        <v>66.33</v>
      </c>
    </row>
    <row r="2714" spans="1:4" ht="40.5">
      <c r="A2714" s="342">
        <v>97594</v>
      </c>
      <c r="B2714" s="349" t="s">
        <v>2965</v>
      </c>
      <c r="C2714" s="392" t="s">
        <v>81</v>
      </c>
      <c r="D2714" s="392">
        <v>63.16</v>
      </c>
    </row>
    <row r="2715" spans="1:4" ht="40.5">
      <c r="A2715" s="342">
        <v>97595</v>
      </c>
      <c r="B2715" s="349" t="s">
        <v>2966</v>
      </c>
      <c r="C2715" s="392" t="s">
        <v>81</v>
      </c>
      <c r="D2715" s="392">
        <v>43.98</v>
      </c>
    </row>
    <row r="2716" spans="1:4" ht="40.5">
      <c r="A2716" s="342">
        <v>97596</v>
      </c>
      <c r="B2716" s="349" t="s">
        <v>2967</v>
      </c>
      <c r="C2716" s="392" t="s">
        <v>81</v>
      </c>
      <c r="D2716" s="392">
        <v>30.62</v>
      </c>
    </row>
    <row r="2717" spans="1:4" ht="40.5">
      <c r="A2717" s="342">
        <v>97597</v>
      </c>
      <c r="B2717" s="349" t="s">
        <v>2968</v>
      </c>
      <c r="C2717" s="392" t="s">
        <v>81</v>
      </c>
      <c r="D2717" s="392">
        <v>37.85</v>
      </c>
    </row>
    <row r="2718" spans="1:4" ht="40.5">
      <c r="A2718" s="342">
        <v>97598</v>
      </c>
      <c r="B2718" s="349" t="s">
        <v>2969</v>
      </c>
      <c r="C2718" s="392" t="s">
        <v>81</v>
      </c>
      <c r="D2718" s="392">
        <v>36.14</v>
      </c>
    </row>
    <row r="2719" spans="1:4" ht="27">
      <c r="A2719" s="342">
        <v>97599</v>
      </c>
      <c r="B2719" s="349" t="s">
        <v>2970</v>
      </c>
      <c r="C2719" s="392" t="s">
        <v>81</v>
      </c>
      <c r="D2719" s="392">
        <v>33.85</v>
      </c>
    </row>
    <row r="2720" spans="1:4" ht="27">
      <c r="A2720" s="342">
        <v>97609</v>
      </c>
      <c r="B2720" s="349" t="s">
        <v>2971</v>
      </c>
      <c r="C2720" s="392" t="s">
        <v>81</v>
      </c>
      <c r="D2720" s="392">
        <v>23.07</v>
      </c>
    </row>
    <row r="2721" spans="1:4" ht="27">
      <c r="A2721" s="342">
        <v>97610</v>
      </c>
      <c r="B2721" s="349" t="s">
        <v>2972</v>
      </c>
      <c r="C2721" s="392" t="s">
        <v>81</v>
      </c>
      <c r="D2721" s="392">
        <v>28.85</v>
      </c>
    </row>
    <row r="2722" spans="1:4" ht="40.5">
      <c r="A2722" s="342">
        <v>97611</v>
      </c>
      <c r="B2722" s="349" t="s">
        <v>2973</v>
      </c>
      <c r="C2722" s="392" t="s">
        <v>81</v>
      </c>
      <c r="D2722" s="392">
        <v>14.22</v>
      </c>
    </row>
    <row r="2723" spans="1:4" ht="40.5">
      <c r="A2723" s="342">
        <v>97612</v>
      </c>
      <c r="B2723" s="349" t="s">
        <v>2974</v>
      </c>
      <c r="C2723" s="392" t="s">
        <v>81</v>
      </c>
      <c r="D2723" s="392">
        <v>15.29</v>
      </c>
    </row>
    <row r="2724" spans="1:4" ht="40.5">
      <c r="A2724" s="342">
        <v>97613</v>
      </c>
      <c r="B2724" s="349" t="s">
        <v>2975</v>
      </c>
      <c r="C2724" s="392" t="s">
        <v>81</v>
      </c>
      <c r="D2724" s="392">
        <v>18.850000000000001</v>
      </c>
    </row>
    <row r="2725" spans="1:4" ht="40.5">
      <c r="A2725" s="342">
        <v>97614</v>
      </c>
      <c r="B2725" s="349" t="s">
        <v>2976</v>
      </c>
      <c r="C2725" s="392" t="s">
        <v>81</v>
      </c>
      <c r="D2725" s="392">
        <v>31.67</v>
      </c>
    </row>
    <row r="2726" spans="1:4" ht="40.5">
      <c r="A2726" s="342">
        <v>97615</v>
      </c>
      <c r="B2726" s="349" t="s">
        <v>2977</v>
      </c>
      <c r="C2726" s="392" t="s">
        <v>81</v>
      </c>
      <c r="D2726" s="392">
        <v>28.64</v>
      </c>
    </row>
    <row r="2727" spans="1:4" ht="40.5">
      <c r="A2727" s="342">
        <v>97616</v>
      </c>
      <c r="B2727" s="349" t="s">
        <v>2978</v>
      </c>
      <c r="C2727" s="392" t="s">
        <v>81</v>
      </c>
      <c r="D2727" s="392">
        <v>32.1</v>
      </c>
    </row>
    <row r="2728" spans="1:4" ht="40.5">
      <c r="A2728" s="342">
        <v>97617</v>
      </c>
      <c r="B2728" s="349" t="s">
        <v>2979</v>
      </c>
      <c r="C2728" s="392" t="s">
        <v>81</v>
      </c>
      <c r="D2728" s="392">
        <v>31.94</v>
      </c>
    </row>
    <row r="2729" spans="1:4" ht="40.5">
      <c r="A2729" s="342">
        <v>97618</v>
      </c>
      <c r="B2729" s="349" t="s">
        <v>2980</v>
      </c>
      <c r="C2729" s="392" t="s">
        <v>81</v>
      </c>
      <c r="D2729" s="392">
        <v>30.14</v>
      </c>
    </row>
    <row r="2730" spans="1:4" ht="54">
      <c r="A2730" s="342">
        <v>9540</v>
      </c>
      <c r="B2730" s="349" t="s">
        <v>2981</v>
      </c>
      <c r="C2730" s="392" t="s">
        <v>81</v>
      </c>
      <c r="D2730" s="392">
        <v>900.15</v>
      </c>
    </row>
    <row r="2731" spans="1:4" ht="27">
      <c r="A2731" s="342">
        <v>41598</v>
      </c>
      <c r="B2731" s="349" t="s">
        <v>2982</v>
      </c>
      <c r="C2731" s="392" t="s">
        <v>81</v>
      </c>
      <c r="D2731" s="393">
        <v>1261.69</v>
      </c>
    </row>
    <row r="2732" spans="1:4" ht="40.5">
      <c r="A2732" s="342">
        <v>72941</v>
      </c>
      <c r="B2732" s="349" t="s">
        <v>2983</v>
      </c>
      <c r="C2732" s="392" t="s">
        <v>81</v>
      </c>
      <c r="D2732" s="392">
        <v>160.03</v>
      </c>
    </row>
    <row r="2733" spans="1:4" ht="27">
      <c r="A2733" s="342">
        <v>73624</v>
      </c>
      <c r="B2733" s="349" t="s">
        <v>2984</v>
      </c>
      <c r="C2733" s="392" t="s">
        <v>81</v>
      </c>
      <c r="D2733" s="392">
        <v>68.959999999999994</v>
      </c>
    </row>
    <row r="2734" spans="1:4" ht="54">
      <c r="A2734" s="342" t="s">
        <v>2985</v>
      </c>
      <c r="B2734" s="349" t="s">
        <v>2986</v>
      </c>
      <c r="C2734" s="392" t="s">
        <v>81</v>
      </c>
      <c r="D2734" s="392">
        <v>8.3800000000000008</v>
      </c>
    </row>
    <row r="2735" spans="1:4" ht="40.5">
      <c r="A2735" s="342" t="s">
        <v>2987</v>
      </c>
      <c r="B2735" s="349" t="s">
        <v>2988</v>
      </c>
      <c r="C2735" s="392" t="s">
        <v>81</v>
      </c>
      <c r="D2735" s="392">
        <v>8.67</v>
      </c>
    </row>
    <row r="2736" spans="1:4" ht="54">
      <c r="A2736" s="342" t="s">
        <v>2989</v>
      </c>
      <c r="B2736" s="349" t="s">
        <v>2990</v>
      </c>
      <c r="C2736" s="392" t="s">
        <v>81</v>
      </c>
      <c r="D2736" s="392">
        <v>6.23</v>
      </c>
    </row>
    <row r="2737" spans="1:4" ht="54">
      <c r="A2737" s="342" t="s">
        <v>2991</v>
      </c>
      <c r="B2737" s="349" t="s">
        <v>2992</v>
      </c>
      <c r="C2737" s="392" t="s">
        <v>81</v>
      </c>
      <c r="D2737" s="392">
        <v>4.01</v>
      </c>
    </row>
    <row r="2738" spans="1:4" ht="54">
      <c r="A2738" s="342" t="s">
        <v>2993</v>
      </c>
      <c r="B2738" s="349" t="s">
        <v>2994</v>
      </c>
      <c r="C2738" s="392" t="s">
        <v>81</v>
      </c>
      <c r="D2738" s="392">
        <v>3.65</v>
      </c>
    </row>
    <row r="2739" spans="1:4" ht="54">
      <c r="A2739" s="342" t="s">
        <v>2995</v>
      </c>
      <c r="B2739" s="349" t="s">
        <v>2996</v>
      </c>
      <c r="C2739" s="392" t="s">
        <v>81</v>
      </c>
      <c r="D2739" s="392">
        <v>280.95</v>
      </c>
    </row>
    <row r="2740" spans="1:4" ht="27">
      <c r="A2740" s="342" t="s">
        <v>2997</v>
      </c>
      <c r="B2740" s="349" t="s">
        <v>2998</v>
      </c>
      <c r="C2740" s="392" t="s">
        <v>81</v>
      </c>
      <c r="D2740" s="392">
        <v>27.02</v>
      </c>
    </row>
    <row r="2741" spans="1:4" ht="40.5">
      <c r="A2741" s="342" t="s">
        <v>2999</v>
      </c>
      <c r="B2741" s="349" t="s">
        <v>3000</v>
      </c>
      <c r="C2741" s="392" t="s">
        <v>81</v>
      </c>
      <c r="D2741" s="392">
        <v>83.34</v>
      </c>
    </row>
    <row r="2742" spans="1:4" ht="27">
      <c r="A2742" s="342">
        <v>88543</v>
      </c>
      <c r="B2742" s="349" t="s">
        <v>3001</v>
      </c>
      <c r="C2742" s="392" t="s">
        <v>81</v>
      </c>
      <c r="D2742" s="392">
        <v>126.73</v>
      </c>
    </row>
    <row r="2743" spans="1:4" ht="27">
      <c r="A2743" s="342">
        <v>88544</v>
      </c>
      <c r="B2743" s="349" t="s">
        <v>3002</v>
      </c>
      <c r="C2743" s="392" t="s">
        <v>81</v>
      </c>
      <c r="D2743" s="392">
        <v>79.48</v>
      </c>
    </row>
    <row r="2744" spans="1:4" ht="40.5">
      <c r="A2744" s="342">
        <v>88545</v>
      </c>
      <c r="B2744" s="349" t="s">
        <v>3003</v>
      </c>
      <c r="C2744" s="392" t="s">
        <v>81</v>
      </c>
      <c r="D2744" s="392">
        <v>146.16999999999999</v>
      </c>
    </row>
    <row r="2745" spans="1:4" ht="54">
      <c r="A2745" s="342" t="s">
        <v>3004</v>
      </c>
      <c r="B2745" s="349" t="s">
        <v>3005</v>
      </c>
      <c r="C2745" s="392" t="s">
        <v>81</v>
      </c>
      <c r="D2745" s="392">
        <v>541.66</v>
      </c>
    </row>
    <row r="2746" spans="1:4" ht="54">
      <c r="A2746" s="342" t="s">
        <v>3006</v>
      </c>
      <c r="B2746" s="349" t="s">
        <v>3007</v>
      </c>
      <c r="C2746" s="392" t="s">
        <v>81</v>
      </c>
      <c r="D2746" s="392">
        <v>497.87</v>
      </c>
    </row>
    <row r="2747" spans="1:4" ht="54">
      <c r="A2747" s="342" t="s">
        <v>3008</v>
      </c>
      <c r="B2747" s="349" t="s">
        <v>3009</v>
      </c>
      <c r="C2747" s="392" t="s">
        <v>81</v>
      </c>
      <c r="D2747" s="392">
        <v>550.71</v>
      </c>
    </row>
    <row r="2748" spans="1:4" ht="54">
      <c r="A2748" s="342" t="s">
        <v>3010</v>
      </c>
      <c r="B2748" s="349" t="s">
        <v>3011</v>
      </c>
      <c r="C2748" s="392" t="s">
        <v>81</v>
      </c>
      <c r="D2748" s="392">
        <v>641.72</v>
      </c>
    </row>
    <row r="2749" spans="1:4" ht="54">
      <c r="A2749" s="342" t="s">
        <v>3012</v>
      </c>
      <c r="B2749" s="349" t="s">
        <v>3013</v>
      </c>
      <c r="C2749" s="392" t="s">
        <v>81</v>
      </c>
      <c r="D2749" s="393">
        <v>1118.5899999999999</v>
      </c>
    </row>
    <row r="2750" spans="1:4" ht="54">
      <c r="A2750" s="342" t="s">
        <v>3014</v>
      </c>
      <c r="B2750" s="349" t="s">
        <v>3015</v>
      </c>
      <c r="C2750" s="392" t="s">
        <v>81</v>
      </c>
      <c r="D2750" s="393">
        <v>1120.94</v>
      </c>
    </row>
    <row r="2751" spans="1:4" ht="54">
      <c r="A2751" s="342" t="s">
        <v>3016</v>
      </c>
      <c r="B2751" s="349" t="s">
        <v>3017</v>
      </c>
      <c r="C2751" s="392" t="s">
        <v>81</v>
      </c>
      <c r="D2751" s="393">
        <v>1331.25</v>
      </c>
    </row>
    <row r="2752" spans="1:4" ht="54">
      <c r="A2752" s="342" t="s">
        <v>3018</v>
      </c>
      <c r="B2752" s="349" t="s">
        <v>3019</v>
      </c>
      <c r="C2752" s="392" t="s">
        <v>81</v>
      </c>
      <c r="D2752" s="393">
        <v>2029.56</v>
      </c>
    </row>
    <row r="2753" spans="1:4" ht="54">
      <c r="A2753" s="342" t="s">
        <v>3020</v>
      </c>
      <c r="B2753" s="349" t="s">
        <v>3021</v>
      </c>
      <c r="C2753" s="392" t="s">
        <v>81</v>
      </c>
      <c r="D2753" s="392">
        <v>739.81</v>
      </c>
    </row>
    <row r="2754" spans="1:4" ht="54">
      <c r="A2754" s="342" t="s">
        <v>3022</v>
      </c>
      <c r="B2754" s="349" t="s">
        <v>3023</v>
      </c>
      <c r="C2754" s="392" t="s">
        <v>81</v>
      </c>
      <c r="D2754" s="392">
        <v>837.59</v>
      </c>
    </row>
    <row r="2755" spans="1:4" ht="54">
      <c r="A2755" s="342" t="s">
        <v>3024</v>
      </c>
      <c r="B2755" s="349" t="s">
        <v>3025</v>
      </c>
      <c r="C2755" s="392" t="s">
        <v>81</v>
      </c>
      <c r="D2755" s="392">
        <v>898.98</v>
      </c>
    </row>
    <row r="2756" spans="1:4" ht="54">
      <c r="A2756" s="342" t="s">
        <v>3026</v>
      </c>
      <c r="B2756" s="349" t="s">
        <v>3027</v>
      </c>
      <c r="C2756" s="392" t="s">
        <v>81</v>
      </c>
      <c r="D2756" s="393">
        <v>1066.3699999999999</v>
      </c>
    </row>
    <row r="2757" spans="1:4" ht="54">
      <c r="A2757" s="342" t="s">
        <v>3028</v>
      </c>
      <c r="B2757" s="349" t="s">
        <v>3029</v>
      </c>
      <c r="C2757" s="392" t="s">
        <v>81</v>
      </c>
      <c r="D2757" s="393">
        <v>1409.04</v>
      </c>
    </row>
    <row r="2758" spans="1:4" ht="54">
      <c r="A2758" s="342">
        <v>83394</v>
      </c>
      <c r="B2758" s="349" t="s">
        <v>3030</v>
      </c>
      <c r="C2758" s="392" t="s">
        <v>81</v>
      </c>
      <c r="D2758" s="392">
        <v>938.09</v>
      </c>
    </row>
    <row r="2759" spans="1:4" ht="54">
      <c r="A2759" s="342">
        <v>83396</v>
      </c>
      <c r="B2759" s="349" t="s">
        <v>3031</v>
      </c>
      <c r="C2759" s="392" t="s">
        <v>81</v>
      </c>
      <c r="D2759" s="392">
        <v>846.62</v>
      </c>
    </row>
    <row r="2760" spans="1:4" ht="54">
      <c r="A2760" s="342">
        <v>83397</v>
      </c>
      <c r="B2760" s="349" t="s">
        <v>3032</v>
      </c>
      <c r="C2760" s="392" t="s">
        <v>81</v>
      </c>
      <c r="D2760" s="393">
        <v>1121.83</v>
      </c>
    </row>
    <row r="2761" spans="1:4" ht="54">
      <c r="A2761" s="342">
        <v>83398</v>
      </c>
      <c r="B2761" s="349" t="s">
        <v>3033</v>
      </c>
      <c r="C2761" s="392" t="s">
        <v>81</v>
      </c>
      <c r="D2761" s="392">
        <v>984.22</v>
      </c>
    </row>
    <row r="2762" spans="1:4" ht="40.5">
      <c r="A2762" s="342" t="s">
        <v>3034</v>
      </c>
      <c r="B2762" s="349" t="s">
        <v>3035</v>
      </c>
      <c r="C2762" s="392" t="s">
        <v>81</v>
      </c>
      <c r="D2762" s="393">
        <v>1600.74</v>
      </c>
    </row>
    <row r="2763" spans="1:4" ht="54">
      <c r="A2763" s="342" t="s">
        <v>3036</v>
      </c>
      <c r="B2763" s="349" t="s">
        <v>3037</v>
      </c>
      <c r="C2763" s="392" t="s">
        <v>81</v>
      </c>
      <c r="D2763" s="393">
        <v>1602.88</v>
      </c>
    </row>
    <row r="2764" spans="1:4" ht="54">
      <c r="A2764" s="342" t="s">
        <v>3038</v>
      </c>
      <c r="B2764" s="349" t="s">
        <v>3039</v>
      </c>
      <c r="C2764" s="392" t="s">
        <v>81</v>
      </c>
      <c r="D2764" s="393">
        <v>1653.85</v>
      </c>
    </row>
    <row r="2765" spans="1:4" ht="40.5">
      <c r="A2765" s="342" t="s">
        <v>3040</v>
      </c>
      <c r="B2765" s="349" t="s">
        <v>3041</v>
      </c>
      <c r="C2765" s="392" t="s">
        <v>81</v>
      </c>
      <c r="D2765" s="393">
        <v>1669.73</v>
      </c>
    </row>
    <row r="2766" spans="1:4" ht="40.5">
      <c r="A2766" s="342" t="s">
        <v>3042</v>
      </c>
      <c r="B2766" s="349" t="s">
        <v>3043</v>
      </c>
      <c r="C2766" s="392" t="s">
        <v>81</v>
      </c>
      <c r="D2766" s="392">
        <v>700.44</v>
      </c>
    </row>
    <row r="2767" spans="1:4" ht="27">
      <c r="A2767" s="342">
        <v>72281</v>
      </c>
      <c r="B2767" s="349" t="s">
        <v>3044</v>
      </c>
      <c r="C2767" s="392" t="s">
        <v>81</v>
      </c>
      <c r="D2767" s="392">
        <v>94.55</v>
      </c>
    </row>
    <row r="2768" spans="1:4" ht="27">
      <c r="A2768" s="342">
        <v>72282</v>
      </c>
      <c r="B2768" s="349" t="s">
        <v>3045</v>
      </c>
      <c r="C2768" s="392" t="s">
        <v>81</v>
      </c>
      <c r="D2768" s="392">
        <v>128.63999999999999</v>
      </c>
    </row>
    <row r="2769" spans="1:4" ht="27">
      <c r="A2769" s="342" t="s">
        <v>3046</v>
      </c>
      <c r="B2769" s="349" t="s">
        <v>3047</v>
      </c>
      <c r="C2769" s="392" t="s">
        <v>81</v>
      </c>
      <c r="D2769" s="392">
        <v>25.37</v>
      </c>
    </row>
    <row r="2770" spans="1:4" ht="27">
      <c r="A2770" s="342" t="s">
        <v>3048</v>
      </c>
      <c r="B2770" s="349" t="s">
        <v>3049</v>
      </c>
      <c r="C2770" s="392" t="s">
        <v>81</v>
      </c>
      <c r="D2770" s="392">
        <v>33.299999999999997</v>
      </c>
    </row>
    <row r="2771" spans="1:4" ht="27">
      <c r="A2771" s="342" t="s">
        <v>3050</v>
      </c>
      <c r="B2771" s="349" t="s">
        <v>3051</v>
      </c>
      <c r="C2771" s="392" t="s">
        <v>81</v>
      </c>
      <c r="D2771" s="392">
        <v>16.399999999999999</v>
      </c>
    </row>
    <row r="2772" spans="1:4" ht="27">
      <c r="A2772" s="342" t="s">
        <v>3052</v>
      </c>
      <c r="B2772" s="349" t="s">
        <v>3053</v>
      </c>
      <c r="C2772" s="392" t="s">
        <v>81</v>
      </c>
      <c r="D2772" s="392">
        <v>21.11</v>
      </c>
    </row>
    <row r="2773" spans="1:4" ht="27">
      <c r="A2773" s="342" t="s">
        <v>3054</v>
      </c>
      <c r="B2773" s="349" t="s">
        <v>3055</v>
      </c>
      <c r="C2773" s="392" t="s">
        <v>81</v>
      </c>
      <c r="D2773" s="392">
        <v>37.1</v>
      </c>
    </row>
    <row r="2774" spans="1:4" ht="27">
      <c r="A2774" s="342" t="s">
        <v>3056</v>
      </c>
      <c r="B2774" s="349" t="s">
        <v>3057</v>
      </c>
      <c r="C2774" s="392" t="s">
        <v>81</v>
      </c>
      <c r="D2774" s="392">
        <v>30.05</v>
      </c>
    </row>
    <row r="2775" spans="1:4" ht="27">
      <c r="A2775" s="342" t="s">
        <v>3058</v>
      </c>
      <c r="B2775" s="349" t="s">
        <v>3059</v>
      </c>
      <c r="C2775" s="392" t="s">
        <v>81</v>
      </c>
      <c r="D2775" s="392">
        <v>34.19</v>
      </c>
    </row>
    <row r="2776" spans="1:4" ht="27">
      <c r="A2776" s="342" t="s">
        <v>3060</v>
      </c>
      <c r="B2776" s="349" t="s">
        <v>3061</v>
      </c>
      <c r="C2776" s="392" t="s">
        <v>81</v>
      </c>
      <c r="D2776" s="392">
        <v>39.26</v>
      </c>
    </row>
    <row r="2777" spans="1:4" ht="81">
      <c r="A2777" s="342" t="s">
        <v>3062</v>
      </c>
      <c r="B2777" s="349" t="s">
        <v>3063</v>
      </c>
      <c r="C2777" s="392" t="s">
        <v>81</v>
      </c>
      <c r="D2777" s="392">
        <v>119.22</v>
      </c>
    </row>
    <row r="2778" spans="1:4" ht="27">
      <c r="A2778" s="342" t="s">
        <v>3064</v>
      </c>
      <c r="B2778" s="349" t="s">
        <v>3065</v>
      </c>
      <c r="C2778" s="392" t="s">
        <v>81</v>
      </c>
      <c r="D2778" s="392">
        <v>230.32</v>
      </c>
    </row>
    <row r="2779" spans="1:4" ht="40.5">
      <c r="A2779" s="342">
        <v>83399</v>
      </c>
      <c r="B2779" s="349" t="s">
        <v>3066</v>
      </c>
      <c r="C2779" s="392" t="s">
        <v>81</v>
      </c>
      <c r="D2779" s="392">
        <v>27.11</v>
      </c>
    </row>
    <row r="2780" spans="1:4" ht="67.5">
      <c r="A2780" s="342">
        <v>83400</v>
      </c>
      <c r="B2780" s="349" t="s">
        <v>3067</v>
      </c>
      <c r="C2780" s="392" t="s">
        <v>81</v>
      </c>
      <c r="D2780" s="392">
        <v>86.14</v>
      </c>
    </row>
    <row r="2781" spans="1:4" ht="54">
      <c r="A2781" s="342">
        <v>83401</v>
      </c>
      <c r="B2781" s="349" t="s">
        <v>3068</v>
      </c>
      <c r="C2781" s="392" t="s">
        <v>81</v>
      </c>
      <c r="D2781" s="392">
        <v>86.14</v>
      </c>
    </row>
    <row r="2782" spans="1:4" ht="40.5">
      <c r="A2782" s="342">
        <v>83402</v>
      </c>
      <c r="B2782" s="349" t="s">
        <v>3069</v>
      </c>
      <c r="C2782" s="392" t="s">
        <v>81</v>
      </c>
      <c r="D2782" s="392">
        <v>46.59</v>
      </c>
    </row>
    <row r="2783" spans="1:4" ht="54">
      <c r="A2783" s="342">
        <v>83475</v>
      </c>
      <c r="B2783" s="349" t="s">
        <v>3070</v>
      </c>
      <c r="C2783" s="392" t="s">
        <v>81</v>
      </c>
      <c r="D2783" s="392">
        <v>332.78</v>
      </c>
    </row>
    <row r="2784" spans="1:4" ht="54">
      <c r="A2784" s="342">
        <v>83478</v>
      </c>
      <c r="B2784" s="349" t="s">
        <v>3071</v>
      </c>
      <c r="C2784" s="392" t="s">
        <v>81</v>
      </c>
      <c r="D2784" s="392">
        <v>243.88</v>
      </c>
    </row>
    <row r="2785" spans="1:4" ht="40.5">
      <c r="A2785" s="342">
        <v>83479</v>
      </c>
      <c r="B2785" s="349" t="s">
        <v>3072</v>
      </c>
      <c r="C2785" s="392" t="s">
        <v>81</v>
      </c>
      <c r="D2785" s="392">
        <v>96.62</v>
      </c>
    </row>
    <row r="2786" spans="1:4" ht="27">
      <c r="A2786" s="342">
        <v>83480</v>
      </c>
      <c r="B2786" s="349" t="s">
        <v>3073</v>
      </c>
      <c r="C2786" s="392" t="s">
        <v>81</v>
      </c>
      <c r="D2786" s="392">
        <v>75.81</v>
      </c>
    </row>
    <row r="2787" spans="1:4" ht="27">
      <c r="A2787" s="342">
        <v>83481</v>
      </c>
      <c r="B2787" s="349" t="s">
        <v>3074</v>
      </c>
      <c r="C2787" s="392" t="s">
        <v>81</v>
      </c>
      <c r="D2787" s="392">
        <v>85.46</v>
      </c>
    </row>
    <row r="2788" spans="1:4" ht="40.5">
      <c r="A2788" s="342">
        <v>97600</v>
      </c>
      <c r="B2788" s="349" t="s">
        <v>3075</v>
      </c>
      <c r="C2788" s="392" t="s">
        <v>81</v>
      </c>
      <c r="D2788" s="392">
        <v>170.87</v>
      </c>
    </row>
    <row r="2789" spans="1:4" ht="40.5">
      <c r="A2789" s="342">
        <v>97601</v>
      </c>
      <c r="B2789" s="349" t="s">
        <v>3076</v>
      </c>
      <c r="C2789" s="392" t="s">
        <v>81</v>
      </c>
      <c r="D2789" s="392">
        <v>180.42</v>
      </c>
    </row>
    <row r="2790" spans="1:4" ht="40.5">
      <c r="A2790" s="342">
        <v>97605</v>
      </c>
      <c r="B2790" s="349" t="s">
        <v>3077</v>
      </c>
      <c r="C2790" s="392" t="s">
        <v>81</v>
      </c>
      <c r="D2790" s="392">
        <v>56.9</v>
      </c>
    </row>
    <row r="2791" spans="1:4" ht="40.5">
      <c r="A2791" s="342">
        <v>97606</v>
      </c>
      <c r="B2791" s="349" t="s">
        <v>3078</v>
      </c>
      <c r="C2791" s="392" t="s">
        <v>81</v>
      </c>
      <c r="D2791" s="392">
        <v>48.05</v>
      </c>
    </row>
    <row r="2792" spans="1:4" ht="40.5">
      <c r="A2792" s="342">
        <v>97607</v>
      </c>
      <c r="B2792" s="349" t="s">
        <v>3079</v>
      </c>
      <c r="C2792" s="392" t="s">
        <v>81</v>
      </c>
      <c r="D2792" s="392">
        <v>82.15</v>
      </c>
    </row>
    <row r="2793" spans="1:4" ht="40.5">
      <c r="A2793" s="342">
        <v>97608</v>
      </c>
      <c r="B2793" s="349" t="s">
        <v>3080</v>
      </c>
      <c r="C2793" s="392" t="s">
        <v>81</v>
      </c>
      <c r="D2793" s="392">
        <v>64.45</v>
      </c>
    </row>
    <row r="2794" spans="1:4" ht="40.5">
      <c r="A2794" s="342" t="s">
        <v>3081</v>
      </c>
      <c r="B2794" s="349" t="s">
        <v>3082</v>
      </c>
      <c r="C2794" s="392" t="s">
        <v>81</v>
      </c>
      <c r="D2794" s="393">
        <v>6349.46</v>
      </c>
    </row>
    <row r="2795" spans="1:4" ht="40.5">
      <c r="A2795" s="342" t="s">
        <v>3083</v>
      </c>
      <c r="B2795" s="349" t="s">
        <v>3084</v>
      </c>
      <c r="C2795" s="392" t="s">
        <v>81</v>
      </c>
      <c r="D2795" s="393">
        <v>7846.48</v>
      </c>
    </row>
    <row r="2796" spans="1:4" ht="40.5">
      <c r="A2796" s="342" t="s">
        <v>3085</v>
      </c>
      <c r="B2796" s="349" t="s">
        <v>3086</v>
      </c>
      <c r="C2796" s="392" t="s">
        <v>81</v>
      </c>
      <c r="D2796" s="393">
        <v>9891.36</v>
      </c>
    </row>
    <row r="2797" spans="1:4" ht="40.5">
      <c r="A2797" s="342" t="s">
        <v>3087</v>
      </c>
      <c r="B2797" s="349" t="s">
        <v>3088</v>
      </c>
      <c r="C2797" s="392" t="s">
        <v>81</v>
      </c>
      <c r="D2797" s="393">
        <v>13853.28</v>
      </c>
    </row>
    <row r="2798" spans="1:4" ht="40.5">
      <c r="A2798" s="342" t="s">
        <v>3089</v>
      </c>
      <c r="B2798" s="349" t="s">
        <v>3090</v>
      </c>
      <c r="C2798" s="392" t="s">
        <v>81</v>
      </c>
      <c r="D2798" s="393">
        <v>16159.48</v>
      </c>
    </row>
    <row r="2799" spans="1:4" ht="40.5">
      <c r="A2799" s="342" t="s">
        <v>3091</v>
      </c>
      <c r="B2799" s="349" t="s">
        <v>3092</v>
      </c>
      <c r="C2799" s="392" t="s">
        <v>81</v>
      </c>
      <c r="D2799" s="393">
        <v>26304.37</v>
      </c>
    </row>
    <row r="2800" spans="1:4" ht="40.5">
      <c r="A2800" s="342" t="s">
        <v>3093</v>
      </c>
      <c r="B2800" s="349" t="s">
        <v>3094</v>
      </c>
      <c r="C2800" s="392" t="s">
        <v>81</v>
      </c>
      <c r="D2800" s="393">
        <v>4383.38</v>
      </c>
    </row>
    <row r="2801" spans="1:4" ht="40.5">
      <c r="A2801" s="342" t="s">
        <v>3095</v>
      </c>
      <c r="B2801" s="349" t="s">
        <v>3096</v>
      </c>
      <c r="C2801" s="392" t="s">
        <v>81</v>
      </c>
      <c r="D2801" s="393">
        <v>4908.3999999999996</v>
      </c>
    </row>
    <row r="2802" spans="1:4" ht="40.5">
      <c r="A2802" s="342" t="s">
        <v>3097</v>
      </c>
      <c r="B2802" s="349" t="s">
        <v>3098</v>
      </c>
      <c r="C2802" s="392" t="s">
        <v>81</v>
      </c>
      <c r="D2802" s="393">
        <v>36043.15</v>
      </c>
    </row>
    <row r="2803" spans="1:4" ht="40.5">
      <c r="A2803" s="342" t="s">
        <v>3099</v>
      </c>
      <c r="B2803" s="349" t="s">
        <v>3100</v>
      </c>
      <c r="C2803" s="392" t="s">
        <v>81</v>
      </c>
      <c r="D2803" s="393">
        <v>50416.54</v>
      </c>
    </row>
    <row r="2804" spans="1:4" ht="67.5">
      <c r="A2804" s="342">
        <v>93128</v>
      </c>
      <c r="B2804" s="349" t="s">
        <v>3101</v>
      </c>
      <c r="C2804" s="392" t="s">
        <v>81</v>
      </c>
      <c r="D2804" s="392">
        <v>92.24</v>
      </c>
    </row>
    <row r="2805" spans="1:4" ht="81">
      <c r="A2805" s="342">
        <v>93137</v>
      </c>
      <c r="B2805" s="349" t="s">
        <v>3102</v>
      </c>
      <c r="C2805" s="392" t="s">
        <v>81</v>
      </c>
      <c r="D2805" s="392">
        <v>108.1</v>
      </c>
    </row>
    <row r="2806" spans="1:4" ht="67.5">
      <c r="A2806" s="342">
        <v>93138</v>
      </c>
      <c r="B2806" s="349" t="s">
        <v>3103</v>
      </c>
      <c r="C2806" s="392" t="s">
        <v>81</v>
      </c>
      <c r="D2806" s="392">
        <v>102.71</v>
      </c>
    </row>
    <row r="2807" spans="1:4" ht="81">
      <c r="A2807" s="342">
        <v>93139</v>
      </c>
      <c r="B2807" s="349" t="s">
        <v>3104</v>
      </c>
      <c r="C2807" s="392" t="s">
        <v>81</v>
      </c>
      <c r="D2807" s="392">
        <v>128.99</v>
      </c>
    </row>
    <row r="2808" spans="1:4" ht="81">
      <c r="A2808" s="342">
        <v>93140</v>
      </c>
      <c r="B2808" s="349" t="s">
        <v>3105</v>
      </c>
      <c r="C2808" s="392" t="s">
        <v>81</v>
      </c>
      <c r="D2808" s="392">
        <v>121.82</v>
      </c>
    </row>
    <row r="2809" spans="1:4" ht="54">
      <c r="A2809" s="342">
        <v>93141</v>
      </c>
      <c r="B2809" s="349" t="s">
        <v>3106</v>
      </c>
      <c r="C2809" s="392" t="s">
        <v>81</v>
      </c>
      <c r="D2809" s="392">
        <v>111</v>
      </c>
    </row>
    <row r="2810" spans="1:4" ht="54">
      <c r="A2810" s="342">
        <v>93142</v>
      </c>
      <c r="B2810" s="349" t="s">
        <v>3107</v>
      </c>
      <c r="C2810" s="392" t="s">
        <v>81</v>
      </c>
      <c r="D2810" s="392">
        <v>123.44</v>
      </c>
    </row>
    <row r="2811" spans="1:4" ht="54">
      <c r="A2811" s="342">
        <v>93143</v>
      </c>
      <c r="B2811" s="349" t="s">
        <v>3108</v>
      </c>
      <c r="C2811" s="392" t="s">
        <v>81</v>
      </c>
      <c r="D2811" s="392">
        <v>112.26</v>
      </c>
    </row>
    <row r="2812" spans="1:4" ht="67.5">
      <c r="A2812" s="342">
        <v>93144</v>
      </c>
      <c r="B2812" s="349" t="s">
        <v>3109</v>
      </c>
      <c r="C2812" s="392" t="s">
        <v>81</v>
      </c>
      <c r="D2812" s="392">
        <v>141.11000000000001</v>
      </c>
    </row>
    <row r="2813" spans="1:4" ht="81">
      <c r="A2813" s="342">
        <v>93145</v>
      </c>
      <c r="B2813" s="349" t="s">
        <v>3110</v>
      </c>
      <c r="C2813" s="392" t="s">
        <v>81</v>
      </c>
      <c r="D2813" s="392">
        <v>133.4</v>
      </c>
    </row>
    <row r="2814" spans="1:4" ht="81">
      <c r="A2814" s="342">
        <v>93146</v>
      </c>
      <c r="B2814" s="349" t="s">
        <v>3111</v>
      </c>
      <c r="C2814" s="392" t="s">
        <v>81</v>
      </c>
      <c r="D2814" s="392">
        <v>143.87</v>
      </c>
    </row>
    <row r="2815" spans="1:4" ht="94.5">
      <c r="A2815" s="342">
        <v>93147</v>
      </c>
      <c r="B2815" s="349" t="s">
        <v>3112</v>
      </c>
      <c r="C2815" s="392" t="s">
        <v>81</v>
      </c>
      <c r="D2815" s="392">
        <v>163.02000000000001</v>
      </c>
    </row>
    <row r="2816" spans="1:4" ht="13.5">
      <c r="A2816" s="342">
        <v>8260</v>
      </c>
      <c r="B2816" s="349" t="s">
        <v>3113</v>
      </c>
      <c r="C2816" s="392" t="s">
        <v>81</v>
      </c>
      <c r="D2816" s="393">
        <v>2817.49</v>
      </c>
    </row>
    <row r="2817" spans="1:4" ht="27">
      <c r="A2817" s="342">
        <v>72315</v>
      </c>
      <c r="B2817" s="349" t="s">
        <v>3114</v>
      </c>
      <c r="C2817" s="392" t="s">
        <v>81</v>
      </c>
      <c r="D2817" s="392">
        <v>24.48</v>
      </c>
    </row>
    <row r="2818" spans="1:4" ht="40.5">
      <c r="A2818" s="342">
        <v>96971</v>
      </c>
      <c r="B2818" s="349" t="s">
        <v>3115</v>
      </c>
      <c r="C2818" s="392" t="s">
        <v>1</v>
      </c>
      <c r="D2818" s="392">
        <v>20.16</v>
      </c>
    </row>
    <row r="2819" spans="1:4" ht="40.5">
      <c r="A2819" s="342">
        <v>96972</v>
      </c>
      <c r="B2819" s="349" t="s">
        <v>3116</v>
      </c>
      <c r="C2819" s="392" t="s">
        <v>1</v>
      </c>
      <c r="D2819" s="392">
        <v>27.64</v>
      </c>
    </row>
    <row r="2820" spans="1:4" ht="40.5">
      <c r="A2820" s="342">
        <v>96973</v>
      </c>
      <c r="B2820" s="349" t="s">
        <v>3117</v>
      </c>
      <c r="C2820" s="392" t="s">
        <v>1</v>
      </c>
      <c r="D2820" s="392">
        <v>34.78</v>
      </c>
    </row>
    <row r="2821" spans="1:4" ht="40.5">
      <c r="A2821" s="342">
        <v>96974</v>
      </c>
      <c r="B2821" s="349" t="s">
        <v>3118</v>
      </c>
      <c r="C2821" s="392" t="s">
        <v>1</v>
      </c>
      <c r="D2821" s="392">
        <v>44.17</v>
      </c>
    </row>
    <row r="2822" spans="1:4" ht="40.5">
      <c r="A2822" s="342">
        <v>96975</v>
      </c>
      <c r="B2822" s="349" t="s">
        <v>3119</v>
      </c>
      <c r="C2822" s="392" t="s">
        <v>1</v>
      </c>
      <c r="D2822" s="392">
        <v>56.6</v>
      </c>
    </row>
    <row r="2823" spans="1:4" ht="40.5">
      <c r="A2823" s="342">
        <v>96976</v>
      </c>
      <c r="B2823" s="349" t="s">
        <v>3120</v>
      </c>
      <c r="C2823" s="392" t="s">
        <v>1</v>
      </c>
      <c r="D2823" s="392">
        <v>73.010000000000005</v>
      </c>
    </row>
    <row r="2824" spans="1:4" ht="40.5">
      <c r="A2824" s="342">
        <v>96977</v>
      </c>
      <c r="B2824" s="349" t="s">
        <v>3121</v>
      </c>
      <c r="C2824" s="392" t="s">
        <v>1</v>
      </c>
      <c r="D2824" s="392">
        <v>27.34</v>
      </c>
    </row>
    <row r="2825" spans="1:4" ht="40.5">
      <c r="A2825" s="342">
        <v>96978</v>
      </c>
      <c r="B2825" s="349" t="s">
        <v>3122</v>
      </c>
      <c r="C2825" s="392" t="s">
        <v>1</v>
      </c>
      <c r="D2825" s="392">
        <v>38.32</v>
      </c>
    </row>
    <row r="2826" spans="1:4" ht="40.5">
      <c r="A2826" s="342">
        <v>96979</v>
      </c>
      <c r="B2826" s="349" t="s">
        <v>3123</v>
      </c>
      <c r="C2826" s="392" t="s">
        <v>1</v>
      </c>
      <c r="D2826" s="392">
        <v>53.66</v>
      </c>
    </row>
    <row r="2827" spans="1:4" ht="40.5">
      <c r="A2827" s="342">
        <v>96981</v>
      </c>
      <c r="B2827" s="349" t="s">
        <v>3124</v>
      </c>
      <c r="C2827" s="392" t="s">
        <v>1</v>
      </c>
      <c r="D2827" s="392">
        <v>17.32</v>
      </c>
    </row>
    <row r="2828" spans="1:4" ht="27">
      <c r="A2828" s="342">
        <v>96984</v>
      </c>
      <c r="B2828" s="349" t="s">
        <v>3125</v>
      </c>
      <c r="C2828" s="392" t="s">
        <v>81</v>
      </c>
      <c r="D2828" s="392">
        <v>35.33</v>
      </c>
    </row>
    <row r="2829" spans="1:4" ht="27">
      <c r="A2829" s="342">
        <v>96985</v>
      </c>
      <c r="B2829" s="349" t="s">
        <v>3126</v>
      </c>
      <c r="C2829" s="392" t="s">
        <v>81</v>
      </c>
      <c r="D2829" s="392">
        <v>38.229999999999997</v>
      </c>
    </row>
    <row r="2830" spans="1:4" ht="27">
      <c r="A2830" s="342">
        <v>96986</v>
      </c>
      <c r="B2830" s="349" t="s">
        <v>3127</v>
      </c>
      <c r="C2830" s="392" t="s">
        <v>81</v>
      </c>
      <c r="D2830" s="392">
        <v>57.24</v>
      </c>
    </row>
    <row r="2831" spans="1:4" ht="40.5">
      <c r="A2831" s="342">
        <v>96987</v>
      </c>
      <c r="B2831" s="349" t="s">
        <v>3128</v>
      </c>
      <c r="C2831" s="392" t="s">
        <v>81</v>
      </c>
      <c r="D2831" s="392">
        <v>89.88</v>
      </c>
    </row>
    <row r="2832" spans="1:4" ht="27">
      <c r="A2832" s="342">
        <v>96988</v>
      </c>
      <c r="B2832" s="349" t="s">
        <v>3129</v>
      </c>
      <c r="C2832" s="392" t="s">
        <v>81</v>
      </c>
      <c r="D2832" s="392">
        <v>127.73</v>
      </c>
    </row>
    <row r="2833" spans="1:4" ht="27">
      <c r="A2833" s="342">
        <v>96989</v>
      </c>
      <c r="B2833" s="349" t="s">
        <v>3130</v>
      </c>
      <c r="C2833" s="392" t="s">
        <v>81</v>
      </c>
      <c r="D2833" s="392">
        <v>84.12</v>
      </c>
    </row>
    <row r="2834" spans="1:4" ht="27">
      <c r="A2834" s="342">
        <v>9535</v>
      </c>
      <c r="B2834" s="349" t="s">
        <v>3131</v>
      </c>
      <c r="C2834" s="392" t="s">
        <v>81</v>
      </c>
      <c r="D2834" s="392">
        <v>67.08</v>
      </c>
    </row>
    <row r="2835" spans="1:4" ht="40.5">
      <c r="A2835" s="342">
        <v>72322</v>
      </c>
      <c r="B2835" s="349" t="s">
        <v>3132</v>
      </c>
      <c r="C2835" s="392" t="s">
        <v>81</v>
      </c>
      <c r="D2835" s="392">
        <v>379.23</v>
      </c>
    </row>
    <row r="2836" spans="1:4" ht="27">
      <c r="A2836" s="342">
        <v>72326</v>
      </c>
      <c r="B2836" s="349" t="s">
        <v>3133</v>
      </c>
      <c r="C2836" s="392" t="s">
        <v>81</v>
      </c>
      <c r="D2836" s="392">
        <v>525.98</v>
      </c>
    </row>
    <row r="2837" spans="1:4" ht="40.5">
      <c r="A2837" s="342">
        <v>72327</v>
      </c>
      <c r="B2837" s="349" t="s">
        <v>3134</v>
      </c>
      <c r="C2837" s="392" t="s">
        <v>81</v>
      </c>
      <c r="D2837" s="392">
        <v>5.08</v>
      </c>
    </row>
    <row r="2838" spans="1:4" ht="40.5">
      <c r="A2838" s="342">
        <v>72328</v>
      </c>
      <c r="B2838" s="349" t="s">
        <v>3135</v>
      </c>
      <c r="C2838" s="392" t="s">
        <v>81</v>
      </c>
      <c r="D2838" s="392">
        <v>5.89</v>
      </c>
    </row>
    <row r="2839" spans="1:4" ht="27">
      <c r="A2839" s="342">
        <v>72330</v>
      </c>
      <c r="B2839" s="349" t="s">
        <v>3136</v>
      </c>
      <c r="C2839" s="392" t="s">
        <v>81</v>
      </c>
      <c r="D2839" s="392">
        <v>23.53</v>
      </c>
    </row>
    <row r="2840" spans="1:4" ht="54">
      <c r="A2840" s="342" t="s">
        <v>3137</v>
      </c>
      <c r="B2840" s="349" t="s">
        <v>3138</v>
      </c>
      <c r="C2840" s="392" t="s">
        <v>81</v>
      </c>
      <c r="D2840" s="392">
        <v>299.57</v>
      </c>
    </row>
    <row r="2841" spans="1:4" ht="27">
      <c r="A2841" s="342" t="s">
        <v>3139</v>
      </c>
      <c r="B2841" s="349" t="s">
        <v>3140</v>
      </c>
      <c r="C2841" s="392" t="s">
        <v>81</v>
      </c>
      <c r="D2841" s="392">
        <v>202.69</v>
      </c>
    </row>
    <row r="2842" spans="1:4" ht="27">
      <c r="A2842" s="342" t="s">
        <v>3141</v>
      </c>
      <c r="B2842" s="349" t="s">
        <v>3142</v>
      </c>
      <c r="C2842" s="392" t="s">
        <v>81</v>
      </c>
      <c r="D2842" s="392">
        <v>311.19</v>
      </c>
    </row>
    <row r="2843" spans="1:4" ht="27">
      <c r="A2843" s="342" t="s">
        <v>3143</v>
      </c>
      <c r="B2843" s="349" t="s">
        <v>3144</v>
      </c>
      <c r="C2843" s="392" t="s">
        <v>81</v>
      </c>
      <c r="D2843" s="392">
        <v>574.16999999999996</v>
      </c>
    </row>
    <row r="2844" spans="1:4" ht="27">
      <c r="A2844" s="342">
        <v>83482</v>
      </c>
      <c r="B2844" s="349" t="s">
        <v>3145</v>
      </c>
      <c r="C2844" s="392" t="s">
        <v>81</v>
      </c>
      <c r="D2844" s="392">
        <v>23.53</v>
      </c>
    </row>
    <row r="2845" spans="1:4" ht="27">
      <c r="A2845" s="342">
        <v>83487</v>
      </c>
      <c r="B2845" s="349" t="s">
        <v>3146</v>
      </c>
      <c r="C2845" s="392" t="s">
        <v>81</v>
      </c>
      <c r="D2845" s="392">
        <v>95.46</v>
      </c>
    </row>
    <row r="2846" spans="1:4" ht="27">
      <c r="A2846" s="342">
        <v>83490</v>
      </c>
      <c r="B2846" s="349" t="s">
        <v>3147</v>
      </c>
      <c r="C2846" s="392" t="s">
        <v>81</v>
      </c>
      <c r="D2846" s="392">
        <v>199.44</v>
      </c>
    </row>
    <row r="2847" spans="1:4" ht="40.5">
      <c r="A2847" s="342">
        <v>83491</v>
      </c>
      <c r="B2847" s="349" t="s">
        <v>3148</v>
      </c>
      <c r="C2847" s="392" t="s">
        <v>81</v>
      </c>
      <c r="D2847" s="392">
        <v>280.86</v>
      </c>
    </row>
    <row r="2848" spans="1:4" ht="40.5">
      <c r="A2848" s="342">
        <v>83492</v>
      </c>
      <c r="B2848" s="349" t="s">
        <v>3149</v>
      </c>
      <c r="C2848" s="392" t="s">
        <v>81</v>
      </c>
      <c r="D2848" s="392">
        <v>424.5</v>
      </c>
    </row>
    <row r="2849" spans="1:4" ht="27">
      <c r="A2849" s="342">
        <v>83493</v>
      </c>
      <c r="B2849" s="349" t="s">
        <v>3150</v>
      </c>
      <c r="C2849" s="392" t="s">
        <v>81</v>
      </c>
      <c r="D2849" s="392">
        <v>23.53</v>
      </c>
    </row>
    <row r="2850" spans="1:4" ht="13.5">
      <c r="A2850" s="342">
        <v>85195</v>
      </c>
      <c r="B2850" s="349" t="s">
        <v>3151</v>
      </c>
      <c r="C2850" s="392" t="s">
        <v>81</v>
      </c>
      <c r="D2850" s="392">
        <v>64.59</v>
      </c>
    </row>
    <row r="2851" spans="1:4" ht="27">
      <c r="A2851" s="342">
        <v>88547</v>
      </c>
      <c r="B2851" s="349" t="s">
        <v>3152</v>
      </c>
      <c r="C2851" s="392" t="s">
        <v>81</v>
      </c>
      <c r="D2851" s="392">
        <v>70.510000000000005</v>
      </c>
    </row>
    <row r="2852" spans="1:4" ht="81">
      <c r="A2852" s="342">
        <v>72283</v>
      </c>
      <c r="B2852" s="349" t="s">
        <v>3153</v>
      </c>
      <c r="C2852" s="392" t="s">
        <v>81</v>
      </c>
      <c r="D2852" s="392">
        <v>871.31</v>
      </c>
    </row>
    <row r="2853" spans="1:4" ht="27">
      <c r="A2853" s="342">
        <v>72287</v>
      </c>
      <c r="B2853" s="349" t="s">
        <v>3154</v>
      </c>
      <c r="C2853" s="392" t="s">
        <v>81</v>
      </c>
      <c r="D2853" s="392">
        <v>218.29</v>
      </c>
    </row>
    <row r="2854" spans="1:4" ht="27">
      <c r="A2854" s="342">
        <v>72288</v>
      </c>
      <c r="B2854" s="349" t="s">
        <v>3155</v>
      </c>
      <c r="C2854" s="392" t="s">
        <v>81</v>
      </c>
      <c r="D2854" s="392">
        <v>271.86</v>
      </c>
    </row>
    <row r="2855" spans="1:4" ht="27">
      <c r="A2855" s="342">
        <v>72553</v>
      </c>
      <c r="B2855" s="349" t="s">
        <v>3156</v>
      </c>
      <c r="C2855" s="392" t="s">
        <v>81</v>
      </c>
      <c r="D2855" s="392">
        <v>137.59</v>
      </c>
    </row>
    <row r="2856" spans="1:4" ht="27">
      <c r="A2856" s="342">
        <v>72554</v>
      </c>
      <c r="B2856" s="349" t="s">
        <v>3157</v>
      </c>
      <c r="C2856" s="392" t="s">
        <v>81</v>
      </c>
      <c r="D2856" s="392">
        <v>462.55</v>
      </c>
    </row>
    <row r="2857" spans="1:4" ht="27">
      <c r="A2857" s="342" t="s">
        <v>3158</v>
      </c>
      <c r="B2857" s="349" t="s">
        <v>3159</v>
      </c>
      <c r="C2857" s="392" t="s">
        <v>81</v>
      </c>
      <c r="D2857" s="392">
        <v>143.44999999999999</v>
      </c>
    </row>
    <row r="2858" spans="1:4" ht="40.5">
      <c r="A2858" s="342" t="s">
        <v>3160</v>
      </c>
      <c r="B2858" s="349" t="s">
        <v>3161</v>
      </c>
      <c r="C2858" s="392" t="s">
        <v>81</v>
      </c>
      <c r="D2858" s="392">
        <v>147.81</v>
      </c>
    </row>
    <row r="2859" spans="1:4" ht="27">
      <c r="A2859" s="342">
        <v>83633</v>
      </c>
      <c r="B2859" s="349" t="s">
        <v>3162</v>
      </c>
      <c r="C2859" s="392" t="s">
        <v>81</v>
      </c>
      <c r="D2859" s="393">
        <v>1740.28</v>
      </c>
    </row>
    <row r="2860" spans="1:4" ht="27">
      <c r="A2860" s="342">
        <v>83634</v>
      </c>
      <c r="B2860" s="349" t="s">
        <v>3163</v>
      </c>
      <c r="C2860" s="392" t="s">
        <v>81</v>
      </c>
      <c r="D2860" s="392">
        <v>433.59</v>
      </c>
    </row>
    <row r="2861" spans="1:4" ht="27">
      <c r="A2861" s="342">
        <v>83635</v>
      </c>
      <c r="B2861" s="349" t="s">
        <v>3164</v>
      </c>
      <c r="C2861" s="392" t="s">
        <v>81</v>
      </c>
      <c r="D2861" s="392">
        <v>166.67</v>
      </c>
    </row>
    <row r="2862" spans="1:4" ht="81">
      <c r="A2862" s="342">
        <v>96765</v>
      </c>
      <c r="B2862" s="349" t="s">
        <v>3165</v>
      </c>
      <c r="C2862" s="392" t="s">
        <v>81</v>
      </c>
      <c r="D2862" s="393">
        <v>1027.5999999999999</v>
      </c>
    </row>
    <row r="2863" spans="1:4" ht="27">
      <c r="A2863" s="342">
        <v>72337</v>
      </c>
      <c r="B2863" s="349" t="s">
        <v>3166</v>
      </c>
      <c r="C2863" s="392" t="s">
        <v>81</v>
      </c>
      <c r="D2863" s="392">
        <v>17.5</v>
      </c>
    </row>
    <row r="2864" spans="1:4" ht="40.5">
      <c r="A2864" s="342" t="s">
        <v>3167</v>
      </c>
      <c r="B2864" s="349" t="s">
        <v>3168</v>
      </c>
      <c r="C2864" s="392" t="s">
        <v>81</v>
      </c>
      <c r="D2864" s="392">
        <v>164.09</v>
      </c>
    </row>
    <row r="2865" spans="1:4" ht="40.5">
      <c r="A2865" s="342" t="s">
        <v>3169</v>
      </c>
      <c r="B2865" s="349" t="s">
        <v>3170</v>
      </c>
      <c r="C2865" s="392" t="s">
        <v>81</v>
      </c>
      <c r="D2865" s="392">
        <v>298.37</v>
      </c>
    </row>
    <row r="2866" spans="1:4" ht="40.5">
      <c r="A2866" s="342" t="s">
        <v>3171</v>
      </c>
      <c r="B2866" s="349" t="s">
        <v>3172</v>
      </c>
      <c r="C2866" s="392" t="s">
        <v>81</v>
      </c>
      <c r="D2866" s="392">
        <v>977.85</v>
      </c>
    </row>
    <row r="2867" spans="1:4" ht="40.5">
      <c r="A2867" s="342" t="s">
        <v>3173</v>
      </c>
      <c r="B2867" s="349" t="s">
        <v>3174</v>
      </c>
      <c r="C2867" s="392" t="s">
        <v>1</v>
      </c>
      <c r="D2867" s="392">
        <v>2.14</v>
      </c>
    </row>
    <row r="2868" spans="1:4" ht="27">
      <c r="A2868" s="342" t="s">
        <v>3175</v>
      </c>
      <c r="B2868" s="349" t="s">
        <v>3176</v>
      </c>
      <c r="C2868" s="392" t="s">
        <v>1</v>
      </c>
      <c r="D2868" s="392">
        <v>69.17</v>
      </c>
    </row>
    <row r="2869" spans="1:4" ht="27">
      <c r="A2869" s="342" t="s">
        <v>3177</v>
      </c>
      <c r="B2869" s="349" t="s">
        <v>3178</v>
      </c>
      <c r="C2869" s="392" t="s">
        <v>1</v>
      </c>
      <c r="D2869" s="392">
        <v>167.36</v>
      </c>
    </row>
    <row r="2870" spans="1:4" ht="27">
      <c r="A2870" s="342" t="s">
        <v>3179</v>
      </c>
      <c r="B2870" s="349" t="s">
        <v>3180</v>
      </c>
      <c r="C2870" s="392" t="s">
        <v>1</v>
      </c>
      <c r="D2870" s="392">
        <v>1.46</v>
      </c>
    </row>
    <row r="2871" spans="1:4" ht="27">
      <c r="A2871" s="342" t="s">
        <v>3181</v>
      </c>
      <c r="B2871" s="349" t="s">
        <v>3182</v>
      </c>
      <c r="C2871" s="392" t="s">
        <v>1</v>
      </c>
      <c r="D2871" s="392">
        <v>2.0699999999999998</v>
      </c>
    </row>
    <row r="2872" spans="1:4" ht="27">
      <c r="A2872" s="342" t="s">
        <v>3183</v>
      </c>
      <c r="B2872" s="349" t="s">
        <v>3184</v>
      </c>
      <c r="C2872" s="392" t="s">
        <v>1</v>
      </c>
      <c r="D2872" s="392">
        <v>2.85</v>
      </c>
    </row>
    <row r="2873" spans="1:4" ht="27">
      <c r="A2873" s="342" t="s">
        <v>3185</v>
      </c>
      <c r="B2873" s="349" t="s">
        <v>3186</v>
      </c>
      <c r="C2873" s="392" t="s">
        <v>1</v>
      </c>
      <c r="D2873" s="392">
        <v>3.77</v>
      </c>
    </row>
    <row r="2874" spans="1:4" ht="27">
      <c r="A2874" s="342" t="s">
        <v>3187</v>
      </c>
      <c r="B2874" s="349" t="s">
        <v>3188</v>
      </c>
      <c r="C2874" s="392" t="s">
        <v>1</v>
      </c>
      <c r="D2874" s="392">
        <v>5.0599999999999996</v>
      </c>
    </row>
    <row r="2875" spans="1:4" ht="27">
      <c r="A2875" s="342" t="s">
        <v>3189</v>
      </c>
      <c r="B2875" s="349" t="s">
        <v>3190</v>
      </c>
      <c r="C2875" s="392" t="s">
        <v>1</v>
      </c>
      <c r="D2875" s="392">
        <v>6.27</v>
      </c>
    </row>
    <row r="2876" spans="1:4" ht="40.5">
      <c r="A2876" s="342">
        <v>83366</v>
      </c>
      <c r="B2876" s="349" t="s">
        <v>3191</v>
      </c>
      <c r="C2876" s="392" t="s">
        <v>81</v>
      </c>
      <c r="D2876" s="392">
        <v>53.49</v>
      </c>
    </row>
    <row r="2877" spans="1:4" ht="40.5">
      <c r="A2877" s="342">
        <v>83367</v>
      </c>
      <c r="B2877" s="349" t="s">
        <v>3192</v>
      </c>
      <c r="C2877" s="392" t="s">
        <v>81</v>
      </c>
      <c r="D2877" s="392">
        <v>377.36</v>
      </c>
    </row>
    <row r="2878" spans="1:4" ht="40.5">
      <c r="A2878" s="342">
        <v>83368</v>
      </c>
      <c r="B2878" s="349" t="s">
        <v>3193</v>
      </c>
      <c r="C2878" s="392" t="s">
        <v>81</v>
      </c>
      <c r="D2878" s="393">
        <v>1032.33</v>
      </c>
    </row>
    <row r="2879" spans="1:4" ht="54">
      <c r="A2879" s="342">
        <v>83369</v>
      </c>
      <c r="B2879" s="349" t="s">
        <v>3194</v>
      </c>
      <c r="C2879" s="392" t="s">
        <v>81</v>
      </c>
      <c r="D2879" s="392">
        <v>245.58</v>
      </c>
    </row>
    <row r="2880" spans="1:4" ht="54">
      <c r="A2880" s="342">
        <v>83370</v>
      </c>
      <c r="B2880" s="349" t="s">
        <v>3195</v>
      </c>
      <c r="C2880" s="392" t="s">
        <v>81</v>
      </c>
      <c r="D2880" s="392">
        <v>153.63</v>
      </c>
    </row>
    <row r="2881" spans="1:4" ht="54">
      <c r="A2881" s="342">
        <v>83371</v>
      </c>
      <c r="B2881" s="349" t="s">
        <v>3196</v>
      </c>
      <c r="C2881" s="392" t="s">
        <v>81</v>
      </c>
      <c r="D2881" s="392">
        <v>92.7</v>
      </c>
    </row>
    <row r="2882" spans="1:4" ht="40.5">
      <c r="A2882" s="342">
        <v>83639</v>
      </c>
      <c r="B2882" s="349" t="s">
        <v>3197</v>
      </c>
      <c r="C2882" s="392" t="s">
        <v>1</v>
      </c>
      <c r="D2882" s="392">
        <v>84.98</v>
      </c>
    </row>
    <row r="2883" spans="1:4" ht="54">
      <c r="A2883" s="342">
        <v>84676</v>
      </c>
      <c r="B2883" s="349" t="s">
        <v>3198</v>
      </c>
      <c r="C2883" s="392" t="s">
        <v>81</v>
      </c>
      <c r="D2883" s="392">
        <v>348.35</v>
      </c>
    </row>
    <row r="2884" spans="1:4" ht="27">
      <c r="A2884" s="342">
        <v>84796</v>
      </c>
      <c r="B2884" s="349" t="s">
        <v>3199</v>
      </c>
      <c r="C2884" s="392" t="s">
        <v>81</v>
      </c>
      <c r="D2884" s="392">
        <v>541.19000000000005</v>
      </c>
    </row>
    <row r="2885" spans="1:4" ht="27">
      <c r="A2885" s="342">
        <v>84798</v>
      </c>
      <c r="B2885" s="349" t="s">
        <v>3200</v>
      </c>
      <c r="C2885" s="392" t="s">
        <v>81</v>
      </c>
      <c r="D2885" s="392">
        <v>240.02</v>
      </c>
    </row>
    <row r="2886" spans="1:4" ht="40.5">
      <c r="A2886" s="342">
        <v>98261</v>
      </c>
      <c r="B2886" s="349" t="s">
        <v>3201</v>
      </c>
      <c r="C2886" s="392" t="s">
        <v>1</v>
      </c>
      <c r="D2886" s="392">
        <v>2.82</v>
      </c>
    </row>
    <row r="2887" spans="1:4" ht="54">
      <c r="A2887" s="342">
        <v>98262</v>
      </c>
      <c r="B2887" s="349" t="s">
        <v>3202</v>
      </c>
      <c r="C2887" s="392" t="s">
        <v>1</v>
      </c>
      <c r="D2887" s="392">
        <v>3.54</v>
      </c>
    </row>
    <row r="2888" spans="1:4" ht="54">
      <c r="A2888" s="342">
        <v>98263</v>
      </c>
      <c r="B2888" s="349" t="s">
        <v>3203</v>
      </c>
      <c r="C2888" s="392" t="s">
        <v>1</v>
      </c>
      <c r="D2888" s="392">
        <v>4.45</v>
      </c>
    </row>
    <row r="2889" spans="1:4" ht="54">
      <c r="A2889" s="342">
        <v>98264</v>
      </c>
      <c r="B2889" s="349" t="s">
        <v>3204</v>
      </c>
      <c r="C2889" s="392" t="s">
        <v>1</v>
      </c>
      <c r="D2889" s="392">
        <v>5.14</v>
      </c>
    </row>
    <row r="2890" spans="1:4" ht="54">
      <c r="A2890" s="342">
        <v>98265</v>
      </c>
      <c r="B2890" s="349" t="s">
        <v>3205</v>
      </c>
      <c r="C2890" s="392" t="s">
        <v>1</v>
      </c>
      <c r="D2890" s="392">
        <v>6.21</v>
      </c>
    </row>
    <row r="2891" spans="1:4" ht="54">
      <c r="A2891" s="342">
        <v>98266</v>
      </c>
      <c r="B2891" s="349" t="s">
        <v>3206</v>
      </c>
      <c r="C2891" s="392" t="s">
        <v>1</v>
      </c>
      <c r="D2891" s="392">
        <v>6.83</v>
      </c>
    </row>
    <row r="2892" spans="1:4" ht="40.5">
      <c r="A2892" s="342">
        <v>98267</v>
      </c>
      <c r="B2892" s="349" t="s">
        <v>3207</v>
      </c>
      <c r="C2892" s="392" t="s">
        <v>1</v>
      </c>
      <c r="D2892" s="392">
        <v>11.91</v>
      </c>
    </row>
    <row r="2893" spans="1:4" ht="40.5">
      <c r="A2893" s="342">
        <v>98268</v>
      </c>
      <c r="B2893" s="349" t="s">
        <v>3208</v>
      </c>
      <c r="C2893" s="392" t="s">
        <v>1</v>
      </c>
      <c r="D2893" s="392">
        <v>20.71</v>
      </c>
    </row>
    <row r="2894" spans="1:4" ht="40.5">
      <c r="A2894" s="342">
        <v>98269</v>
      </c>
      <c r="B2894" s="349" t="s">
        <v>3209</v>
      </c>
      <c r="C2894" s="392" t="s">
        <v>1</v>
      </c>
      <c r="D2894" s="392">
        <v>27.31</v>
      </c>
    </row>
    <row r="2895" spans="1:4" ht="40.5">
      <c r="A2895" s="342">
        <v>98270</v>
      </c>
      <c r="B2895" s="349" t="s">
        <v>3210</v>
      </c>
      <c r="C2895" s="392" t="s">
        <v>1</v>
      </c>
      <c r="D2895" s="392">
        <v>46.05</v>
      </c>
    </row>
    <row r="2896" spans="1:4" ht="40.5">
      <c r="A2896" s="342">
        <v>98271</v>
      </c>
      <c r="B2896" s="349" t="s">
        <v>3211</v>
      </c>
      <c r="C2896" s="392" t="s">
        <v>1</v>
      </c>
      <c r="D2896" s="392">
        <v>73.02</v>
      </c>
    </row>
    <row r="2897" spans="1:4" ht="40.5">
      <c r="A2897" s="342">
        <v>98272</v>
      </c>
      <c r="B2897" s="349" t="s">
        <v>3212</v>
      </c>
      <c r="C2897" s="392" t="s">
        <v>1</v>
      </c>
      <c r="D2897" s="392">
        <v>175.04</v>
      </c>
    </row>
    <row r="2898" spans="1:4" ht="40.5">
      <c r="A2898" s="342">
        <v>98273</v>
      </c>
      <c r="B2898" s="349" t="s">
        <v>3213</v>
      </c>
      <c r="C2898" s="392" t="s">
        <v>1</v>
      </c>
      <c r="D2898" s="392">
        <v>3.21</v>
      </c>
    </row>
    <row r="2899" spans="1:4" ht="40.5">
      <c r="A2899" s="342">
        <v>98274</v>
      </c>
      <c r="B2899" s="349" t="s">
        <v>3214</v>
      </c>
      <c r="C2899" s="392" t="s">
        <v>1</v>
      </c>
      <c r="D2899" s="392">
        <v>4.28</v>
      </c>
    </row>
    <row r="2900" spans="1:4" ht="40.5">
      <c r="A2900" s="342">
        <v>98275</v>
      </c>
      <c r="B2900" s="349" t="s">
        <v>3215</v>
      </c>
      <c r="C2900" s="392" t="s">
        <v>1</v>
      </c>
      <c r="D2900" s="392">
        <v>4.9000000000000004</v>
      </c>
    </row>
    <row r="2901" spans="1:4" ht="40.5">
      <c r="A2901" s="342">
        <v>98276</v>
      </c>
      <c r="B2901" s="349" t="s">
        <v>3216</v>
      </c>
      <c r="C2901" s="392" t="s">
        <v>1</v>
      </c>
      <c r="D2901" s="392">
        <v>9.9700000000000006</v>
      </c>
    </row>
    <row r="2902" spans="1:4" ht="40.5">
      <c r="A2902" s="342">
        <v>98277</v>
      </c>
      <c r="B2902" s="349" t="s">
        <v>3217</v>
      </c>
      <c r="C2902" s="392" t="s">
        <v>1</v>
      </c>
      <c r="D2902" s="392">
        <v>18.77</v>
      </c>
    </row>
    <row r="2903" spans="1:4" ht="40.5">
      <c r="A2903" s="342">
        <v>98278</v>
      </c>
      <c r="B2903" s="349" t="s">
        <v>3218</v>
      </c>
      <c r="C2903" s="392" t="s">
        <v>1</v>
      </c>
      <c r="D2903" s="392">
        <v>25.37</v>
      </c>
    </row>
    <row r="2904" spans="1:4" ht="40.5">
      <c r="A2904" s="342">
        <v>98279</v>
      </c>
      <c r="B2904" s="349" t="s">
        <v>3219</v>
      </c>
      <c r="C2904" s="392" t="s">
        <v>1</v>
      </c>
      <c r="D2904" s="392">
        <v>44.12</v>
      </c>
    </row>
    <row r="2905" spans="1:4" ht="54">
      <c r="A2905" s="342">
        <v>98280</v>
      </c>
      <c r="B2905" s="349" t="s">
        <v>3220</v>
      </c>
      <c r="C2905" s="392" t="s">
        <v>1</v>
      </c>
      <c r="D2905" s="392">
        <v>5.3</v>
      </c>
    </row>
    <row r="2906" spans="1:4" ht="54">
      <c r="A2906" s="342">
        <v>98281</v>
      </c>
      <c r="B2906" s="349" t="s">
        <v>3221</v>
      </c>
      <c r="C2906" s="392" t="s">
        <v>1</v>
      </c>
      <c r="D2906" s="392">
        <v>6.03</v>
      </c>
    </row>
    <row r="2907" spans="1:4" ht="54">
      <c r="A2907" s="342">
        <v>98282</v>
      </c>
      <c r="B2907" s="349" t="s">
        <v>3222</v>
      </c>
      <c r="C2907" s="392" t="s">
        <v>1</v>
      </c>
      <c r="D2907" s="392">
        <v>6.94</v>
      </c>
    </row>
    <row r="2908" spans="1:4" ht="54">
      <c r="A2908" s="342">
        <v>98283</v>
      </c>
      <c r="B2908" s="349" t="s">
        <v>3223</v>
      </c>
      <c r="C2908" s="392" t="s">
        <v>1</v>
      </c>
      <c r="D2908" s="392">
        <v>7.64</v>
      </c>
    </row>
    <row r="2909" spans="1:4" ht="54">
      <c r="A2909" s="342">
        <v>98284</v>
      </c>
      <c r="B2909" s="349" t="s">
        <v>3224</v>
      </c>
      <c r="C2909" s="392" t="s">
        <v>1</v>
      </c>
      <c r="D2909" s="392">
        <v>8.69</v>
      </c>
    </row>
    <row r="2910" spans="1:4" ht="54">
      <c r="A2910" s="342">
        <v>98285</v>
      </c>
      <c r="B2910" s="349" t="s">
        <v>3225</v>
      </c>
      <c r="C2910" s="392" t="s">
        <v>1</v>
      </c>
      <c r="D2910" s="392">
        <v>9.32</v>
      </c>
    </row>
    <row r="2911" spans="1:4" ht="54">
      <c r="A2911" s="342">
        <v>98286</v>
      </c>
      <c r="B2911" s="349" t="s">
        <v>3226</v>
      </c>
      <c r="C2911" s="392" t="s">
        <v>1</v>
      </c>
      <c r="D2911" s="392">
        <v>14.39</v>
      </c>
    </row>
    <row r="2912" spans="1:4" ht="54">
      <c r="A2912" s="342">
        <v>98287</v>
      </c>
      <c r="B2912" s="349" t="s">
        <v>3227</v>
      </c>
      <c r="C2912" s="392" t="s">
        <v>1</v>
      </c>
      <c r="D2912" s="392">
        <v>1.32</v>
      </c>
    </row>
    <row r="2913" spans="1:4" ht="54">
      <c r="A2913" s="342">
        <v>98288</v>
      </c>
      <c r="B2913" s="349" t="s">
        <v>3228</v>
      </c>
      <c r="C2913" s="392" t="s">
        <v>1</v>
      </c>
      <c r="D2913" s="392">
        <v>2.0499999999999998</v>
      </c>
    </row>
    <row r="2914" spans="1:4" ht="54">
      <c r="A2914" s="342">
        <v>98289</v>
      </c>
      <c r="B2914" s="349" t="s">
        <v>3229</v>
      </c>
      <c r="C2914" s="392" t="s">
        <v>1</v>
      </c>
      <c r="D2914" s="392">
        <v>2.96</v>
      </c>
    </row>
    <row r="2915" spans="1:4" ht="54">
      <c r="A2915" s="342">
        <v>98290</v>
      </c>
      <c r="B2915" s="349" t="s">
        <v>3230</v>
      </c>
      <c r="C2915" s="392" t="s">
        <v>1</v>
      </c>
      <c r="D2915" s="392">
        <v>3.65</v>
      </c>
    </row>
    <row r="2916" spans="1:4" ht="54">
      <c r="A2916" s="342">
        <v>98291</v>
      </c>
      <c r="B2916" s="349" t="s">
        <v>3231</v>
      </c>
      <c r="C2916" s="392" t="s">
        <v>1</v>
      </c>
      <c r="D2916" s="392">
        <v>4.72</v>
      </c>
    </row>
    <row r="2917" spans="1:4" ht="54">
      <c r="A2917" s="342">
        <v>98292</v>
      </c>
      <c r="B2917" s="349" t="s">
        <v>3232</v>
      </c>
      <c r="C2917" s="392" t="s">
        <v>1</v>
      </c>
      <c r="D2917" s="392">
        <v>5.34</v>
      </c>
    </row>
    <row r="2918" spans="1:4" ht="54">
      <c r="A2918" s="342">
        <v>98293</v>
      </c>
      <c r="B2918" s="349" t="s">
        <v>3233</v>
      </c>
      <c r="C2918" s="392" t="s">
        <v>1</v>
      </c>
      <c r="D2918" s="392">
        <v>10.41</v>
      </c>
    </row>
    <row r="2919" spans="1:4" ht="40.5">
      <c r="A2919" s="342">
        <v>98400</v>
      </c>
      <c r="B2919" s="349" t="s">
        <v>3234</v>
      </c>
      <c r="C2919" s="392" t="s">
        <v>1</v>
      </c>
      <c r="D2919" s="392">
        <v>14.58</v>
      </c>
    </row>
    <row r="2920" spans="1:4" ht="40.5">
      <c r="A2920" s="342">
        <v>98401</v>
      </c>
      <c r="B2920" s="349" t="s">
        <v>3235</v>
      </c>
      <c r="C2920" s="392" t="s">
        <v>1</v>
      </c>
      <c r="D2920" s="392">
        <v>23.59</v>
      </c>
    </row>
    <row r="2921" spans="1:4" ht="40.5">
      <c r="A2921" s="342">
        <v>98402</v>
      </c>
      <c r="B2921" s="349" t="s">
        <v>3236</v>
      </c>
      <c r="C2921" s="392" t="s">
        <v>1</v>
      </c>
      <c r="D2921" s="392">
        <v>31.13</v>
      </c>
    </row>
    <row r="2922" spans="1:4" ht="27">
      <c r="A2922" s="342">
        <v>98397</v>
      </c>
      <c r="B2922" s="349" t="s">
        <v>3237</v>
      </c>
      <c r="C2922" s="392" t="s">
        <v>308</v>
      </c>
      <c r="D2922" s="392">
        <v>7.32</v>
      </c>
    </row>
    <row r="2923" spans="1:4" ht="40.5">
      <c r="A2923" s="342" t="s">
        <v>3238</v>
      </c>
      <c r="B2923" s="349" t="s">
        <v>3239</v>
      </c>
      <c r="C2923" s="392" t="s">
        <v>81</v>
      </c>
      <c r="D2923" s="393">
        <v>4567.01</v>
      </c>
    </row>
    <row r="2924" spans="1:4" ht="27">
      <c r="A2924" s="342">
        <v>85120</v>
      </c>
      <c r="B2924" s="349" t="s">
        <v>3240</v>
      </c>
      <c r="C2924" s="392" t="s">
        <v>81</v>
      </c>
      <c r="D2924" s="392">
        <v>111.98</v>
      </c>
    </row>
    <row r="2925" spans="1:4" ht="27">
      <c r="A2925" s="342">
        <v>83486</v>
      </c>
      <c r="B2925" s="349" t="s">
        <v>3241</v>
      </c>
      <c r="C2925" s="392" t="s">
        <v>81</v>
      </c>
      <c r="D2925" s="393">
        <v>1114.3800000000001</v>
      </c>
    </row>
    <row r="2926" spans="1:4" ht="67.5">
      <c r="A2926" s="342">
        <v>83643</v>
      </c>
      <c r="B2926" s="349" t="s">
        <v>3242</v>
      </c>
      <c r="C2926" s="392" t="s">
        <v>81</v>
      </c>
      <c r="D2926" s="393">
        <v>3218.61</v>
      </c>
    </row>
    <row r="2927" spans="1:4" ht="13.5">
      <c r="A2927" s="342">
        <v>83644</v>
      </c>
      <c r="B2927" s="349" t="s">
        <v>3243</v>
      </c>
      <c r="C2927" s="392" t="s">
        <v>81</v>
      </c>
      <c r="D2927" s="393">
        <v>4781.1400000000003</v>
      </c>
    </row>
    <row r="2928" spans="1:4" ht="13.5">
      <c r="A2928" s="342">
        <v>83645</v>
      </c>
      <c r="B2928" s="349" t="s">
        <v>3244</v>
      </c>
      <c r="C2928" s="392" t="s">
        <v>81</v>
      </c>
      <c r="D2928" s="393">
        <v>1531.97</v>
      </c>
    </row>
    <row r="2929" spans="1:4" ht="27">
      <c r="A2929" s="342">
        <v>83646</v>
      </c>
      <c r="B2929" s="349" t="s">
        <v>3245</v>
      </c>
      <c r="C2929" s="392" t="s">
        <v>81</v>
      </c>
      <c r="D2929" s="393">
        <v>1775.41</v>
      </c>
    </row>
    <row r="2930" spans="1:4" ht="13.5">
      <c r="A2930" s="342">
        <v>83647</v>
      </c>
      <c r="B2930" s="349" t="s">
        <v>3246</v>
      </c>
      <c r="C2930" s="392" t="s">
        <v>81</v>
      </c>
      <c r="D2930" s="393">
        <v>1167.67</v>
      </c>
    </row>
    <row r="2931" spans="1:4" ht="13.5">
      <c r="A2931" s="342">
        <v>83648</v>
      </c>
      <c r="B2931" s="349" t="s">
        <v>3247</v>
      </c>
      <c r="C2931" s="392" t="s">
        <v>81</v>
      </c>
      <c r="D2931" s="392">
        <v>756.1</v>
      </c>
    </row>
    <row r="2932" spans="1:4" ht="27">
      <c r="A2932" s="342">
        <v>83649</v>
      </c>
      <c r="B2932" s="349" t="s">
        <v>3248</v>
      </c>
      <c r="C2932" s="392" t="s">
        <v>81</v>
      </c>
      <c r="D2932" s="393">
        <v>4548.41</v>
      </c>
    </row>
    <row r="2933" spans="1:4" ht="27">
      <c r="A2933" s="342">
        <v>83650</v>
      </c>
      <c r="B2933" s="349" t="s">
        <v>3249</v>
      </c>
      <c r="C2933" s="392" t="s">
        <v>81</v>
      </c>
      <c r="D2933" s="393">
        <v>3819.81</v>
      </c>
    </row>
    <row r="2934" spans="1:4" ht="40.5">
      <c r="A2934" s="342">
        <v>98294</v>
      </c>
      <c r="B2934" s="349" t="s">
        <v>3250</v>
      </c>
      <c r="C2934" s="392" t="s">
        <v>1</v>
      </c>
      <c r="D2934" s="392">
        <v>1.6</v>
      </c>
    </row>
    <row r="2935" spans="1:4" ht="40.5">
      <c r="A2935" s="342">
        <v>98295</v>
      </c>
      <c r="B2935" s="349" t="s">
        <v>3251</v>
      </c>
      <c r="C2935" s="392" t="s">
        <v>1</v>
      </c>
      <c r="D2935" s="392">
        <v>1.1499999999999999</v>
      </c>
    </row>
    <row r="2936" spans="1:4" ht="40.5">
      <c r="A2936" s="342">
        <v>98296</v>
      </c>
      <c r="B2936" s="349" t="s">
        <v>3252</v>
      </c>
      <c r="C2936" s="392" t="s">
        <v>1</v>
      </c>
      <c r="D2936" s="392">
        <v>2.4500000000000002</v>
      </c>
    </row>
    <row r="2937" spans="1:4" ht="40.5">
      <c r="A2937" s="342">
        <v>98297</v>
      </c>
      <c r="B2937" s="349" t="s">
        <v>3253</v>
      </c>
      <c r="C2937" s="392" t="s">
        <v>1</v>
      </c>
      <c r="D2937" s="392">
        <v>1.74</v>
      </c>
    </row>
    <row r="2938" spans="1:4" ht="27">
      <c r="A2938" s="342">
        <v>98301</v>
      </c>
      <c r="B2938" s="349" t="s">
        <v>3254</v>
      </c>
      <c r="C2938" s="392" t="s">
        <v>81</v>
      </c>
      <c r="D2938" s="392">
        <v>363.54</v>
      </c>
    </row>
    <row r="2939" spans="1:4" ht="27">
      <c r="A2939" s="342">
        <v>98302</v>
      </c>
      <c r="B2939" s="349" t="s">
        <v>3255</v>
      </c>
      <c r="C2939" s="392" t="s">
        <v>81</v>
      </c>
      <c r="D2939" s="392">
        <v>485.72</v>
      </c>
    </row>
    <row r="2940" spans="1:4" ht="27">
      <c r="A2940" s="342">
        <v>98304</v>
      </c>
      <c r="B2940" s="349" t="s">
        <v>3256</v>
      </c>
      <c r="C2940" s="392" t="s">
        <v>81</v>
      </c>
      <c r="D2940" s="392">
        <v>782.23</v>
      </c>
    </row>
    <row r="2941" spans="1:4" ht="27">
      <c r="A2941" s="342">
        <v>98307</v>
      </c>
      <c r="B2941" s="349" t="s">
        <v>3257</v>
      </c>
      <c r="C2941" s="392" t="s">
        <v>81</v>
      </c>
      <c r="D2941" s="392">
        <v>27.22</v>
      </c>
    </row>
    <row r="2942" spans="1:4" ht="27">
      <c r="A2942" s="342">
        <v>98308</v>
      </c>
      <c r="B2942" s="349" t="s">
        <v>3258</v>
      </c>
      <c r="C2942" s="392" t="s">
        <v>81</v>
      </c>
      <c r="D2942" s="392">
        <v>18.29</v>
      </c>
    </row>
    <row r="2943" spans="1:4" ht="40.5">
      <c r="A2943" s="342">
        <v>89355</v>
      </c>
      <c r="B2943" s="349" t="s">
        <v>3259</v>
      </c>
      <c r="C2943" s="392" t="s">
        <v>1</v>
      </c>
      <c r="D2943" s="392">
        <v>12.59</v>
      </c>
    </row>
    <row r="2944" spans="1:4" ht="40.5">
      <c r="A2944" s="342">
        <v>89356</v>
      </c>
      <c r="B2944" s="349" t="s">
        <v>3260</v>
      </c>
      <c r="C2944" s="392" t="s">
        <v>1</v>
      </c>
      <c r="D2944" s="392">
        <v>14.95</v>
      </c>
    </row>
    <row r="2945" spans="1:4" ht="40.5">
      <c r="A2945" s="342">
        <v>89357</v>
      </c>
      <c r="B2945" s="349" t="s">
        <v>3261</v>
      </c>
      <c r="C2945" s="392" t="s">
        <v>1</v>
      </c>
      <c r="D2945" s="392">
        <v>20.7</v>
      </c>
    </row>
    <row r="2946" spans="1:4" ht="40.5">
      <c r="A2946" s="342">
        <v>89401</v>
      </c>
      <c r="B2946" s="349" t="s">
        <v>3262</v>
      </c>
      <c r="C2946" s="392" t="s">
        <v>1</v>
      </c>
      <c r="D2946" s="392">
        <v>5.4</v>
      </c>
    </row>
    <row r="2947" spans="1:4" ht="40.5">
      <c r="A2947" s="342">
        <v>89402</v>
      </c>
      <c r="B2947" s="349" t="s">
        <v>3263</v>
      </c>
      <c r="C2947" s="392" t="s">
        <v>1</v>
      </c>
      <c r="D2947" s="392">
        <v>6.65</v>
      </c>
    </row>
    <row r="2948" spans="1:4" ht="40.5">
      <c r="A2948" s="342">
        <v>89403</v>
      </c>
      <c r="B2948" s="349" t="s">
        <v>3264</v>
      </c>
      <c r="C2948" s="392" t="s">
        <v>1</v>
      </c>
      <c r="D2948" s="392">
        <v>10.79</v>
      </c>
    </row>
    <row r="2949" spans="1:4" ht="40.5">
      <c r="A2949" s="342">
        <v>89446</v>
      </c>
      <c r="B2949" s="349" t="s">
        <v>3265</v>
      </c>
      <c r="C2949" s="392" t="s">
        <v>1</v>
      </c>
      <c r="D2949" s="392">
        <v>3.51</v>
      </c>
    </row>
    <row r="2950" spans="1:4" ht="40.5">
      <c r="A2950" s="342">
        <v>89447</v>
      </c>
      <c r="B2950" s="349" t="s">
        <v>3266</v>
      </c>
      <c r="C2950" s="392" t="s">
        <v>1</v>
      </c>
      <c r="D2950" s="392">
        <v>7.08</v>
      </c>
    </row>
    <row r="2951" spans="1:4" ht="40.5">
      <c r="A2951" s="342">
        <v>89448</v>
      </c>
      <c r="B2951" s="349" t="s">
        <v>3267</v>
      </c>
      <c r="C2951" s="392" t="s">
        <v>1</v>
      </c>
      <c r="D2951" s="392">
        <v>10.19</v>
      </c>
    </row>
    <row r="2952" spans="1:4" ht="40.5">
      <c r="A2952" s="342">
        <v>89449</v>
      </c>
      <c r="B2952" s="349" t="s">
        <v>3268</v>
      </c>
      <c r="C2952" s="392" t="s">
        <v>1</v>
      </c>
      <c r="D2952" s="392">
        <v>12.61</v>
      </c>
    </row>
    <row r="2953" spans="1:4" ht="40.5">
      <c r="A2953" s="342">
        <v>89450</v>
      </c>
      <c r="B2953" s="349" t="s">
        <v>3269</v>
      </c>
      <c r="C2953" s="392" t="s">
        <v>1</v>
      </c>
      <c r="D2953" s="392">
        <v>19.3</v>
      </c>
    </row>
    <row r="2954" spans="1:4" ht="40.5">
      <c r="A2954" s="342">
        <v>89451</v>
      </c>
      <c r="B2954" s="349" t="s">
        <v>3270</v>
      </c>
      <c r="C2954" s="392" t="s">
        <v>1</v>
      </c>
      <c r="D2954" s="392">
        <v>26.92</v>
      </c>
    </row>
    <row r="2955" spans="1:4" ht="40.5">
      <c r="A2955" s="342">
        <v>89452</v>
      </c>
      <c r="B2955" s="349" t="s">
        <v>3271</v>
      </c>
      <c r="C2955" s="392" t="s">
        <v>1</v>
      </c>
      <c r="D2955" s="392">
        <v>33.729999999999997</v>
      </c>
    </row>
    <row r="2956" spans="1:4" ht="40.5">
      <c r="A2956" s="342">
        <v>89508</v>
      </c>
      <c r="B2956" s="349" t="s">
        <v>3272</v>
      </c>
      <c r="C2956" s="392" t="s">
        <v>1</v>
      </c>
      <c r="D2956" s="392">
        <v>11.66</v>
      </c>
    </row>
    <row r="2957" spans="1:4" ht="40.5">
      <c r="A2957" s="342">
        <v>89509</v>
      </c>
      <c r="B2957" s="349" t="s">
        <v>3273</v>
      </c>
      <c r="C2957" s="392" t="s">
        <v>1</v>
      </c>
      <c r="D2957" s="392">
        <v>16.12</v>
      </c>
    </row>
    <row r="2958" spans="1:4" ht="40.5">
      <c r="A2958" s="342">
        <v>89511</v>
      </c>
      <c r="B2958" s="349" t="s">
        <v>3274</v>
      </c>
      <c r="C2958" s="392" t="s">
        <v>1</v>
      </c>
      <c r="D2958" s="392">
        <v>24</v>
      </c>
    </row>
    <row r="2959" spans="1:4" ht="40.5">
      <c r="A2959" s="342">
        <v>89512</v>
      </c>
      <c r="B2959" s="349" t="s">
        <v>3275</v>
      </c>
      <c r="C2959" s="392" t="s">
        <v>1</v>
      </c>
      <c r="D2959" s="392">
        <v>36.85</v>
      </c>
    </row>
    <row r="2960" spans="1:4" ht="40.5">
      <c r="A2960" s="342">
        <v>89576</v>
      </c>
      <c r="B2960" s="349" t="s">
        <v>3276</v>
      </c>
      <c r="C2960" s="392" t="s">
        <v>1</v>
      </c>
      <c r="D2960" s="392">
        <v>12.7</v>
      </c>
    </row>
    <row r="2961" spans="1:4" ht="40.5">
      <c r="A2961" s="342">
        <v>89578</v>
      </c>
      <c r="B2961" s="349" t="s">
        <v>3277</v>
      </c>
      <c r="C2961" s="392" t="s">
        <v>1</v>
      </c>
      <c r="D2961" s="392">
        <v>21.41</v>
      </c>
    </row>
    <row r="2962" spans="1:4" ht="40.5">
      <c r="A2962" s="342">
        <v>89580</v>
      </c>
      <c r="B2962" s="349" t="s">
        <v>3278</v>
      </c>
      <c r="C2962" s="392" t="s">
        <v>1</v>
      </c>
      <c r="D2962" s="392">
        <v>42.32</v>
      </c>
    </row>
    <row r="2963" spans="1:4" ht="40.5">
      <c r="A2963" s="342">
        <v>89633</v>
      </c>
      <c r="B2963" s="349" t="s">
        <v>3279</v>
      </c>
      <c r="C2963" s="392" t="s">
        <v>1</v>
      </c>
      <c r="D2963" s="392">
        <v>16.309999999999999</v>
      </c>
    </row>
    <row r="2964" spans="1:4" ht="40.5">
      <c r="A2964" s="342">
        <v>89634</v>
      </c>
      <c r="B2964" s="349" t="s">
        <v>3280</v>
      </c>
      <c r="C2964" s="392" t="s">
        <v>1</v>
      </c>
      <c r="D2964" s="392">
        <v>24.6</v>
      </c>
    </row>
    <row r="2965" spans="1:4" ht="40.5">
      <c r="A2965" s="342">
        <v>89635</v>
      </c>
      <c r="B2965" s="349" t="s">
        <v>3281</v>
      </c>
      <c r="C2965" s="392" t="s">
        <v>1</v>
      </c>
      <c r="D2965" s="392">
        <v>34.9</v>
      </c>
    </row>
    <row r="2966" spans="1:4" ht="40.5">
      <c r="A2966" s="342">
        <v>89636</v>
      </c>
      <c r="B2966" s="349" t="s">
        <v>3282</v>
      </c>
      <c r="C2966" s="392" t="s">
        <v>1</v>
      </c>
      <c r="D2966" s="392">
        <v>42.45</v>
      </c>
    </row>
    <row r="2967" spans="1:4" ht="54">
      <c r="A2967" s="342">
        <v>89711</v>
      </c>
      <c r="B2967" s="349" t="s">
        <v>3283</v>
      </c>
      <c r="C2967" s="392" t="s">
        <v>1</v>
      </c>
      <c r="D2967" s="392">
        <v>13.01</v>
      </c>
    </row>
    <row r="2968" spans="1:4" ht="54">
      <c r="A2968" s="342">
        <v>89712</v>
      </c>
      <c r="B2968" s="349" t="s">
        <v>3284</v>
      </c>
      <c r="C2968" s="392" t="s">
        <v>1</v>
      </c>
      <c r="D2968" s="392">
        <v>19.2</v>
      </c>
    </row>
    <row r="2969" spans="1:4" ht="54">
      <c r="A2969" s="342">
        <v>89713</v>
      </c>
      <c r="B2969" s="349" t="s">
        <v>3285</v>
      </c>
      <c r="C2969" s="392" t="s">
        <v>1</v>
      </c>
      <c r="D2969" s="392">
        <v>28.69</v>
      </c>
    </row>
    <row r="2970" spans="1:4" ht="54">
      <c r="A2970" s="342">
        <v>89714</v>
      </c>
      <c r="B2970" s="349" t="s">
        <v>3286</v>
      </c>
      <c r="C2970" s="392" t="s">
        <v>1</v>
      </c>
      <c r="D2970" s="392">
        <v>37.03</v>
      </c>
    </row>
    <row r="2971" spans="1:4" ht="54">
      <c r="A2971" s="342">
        <v>89716</v>
      </c>
      <c r="B2971" s="349" t="s">
        <v>3287</v>
      </c>
      <c r="C2971" s="392" t="s">
        <v>1</v>
      </c>
      <c r="D2971" s="392">
        <v>17.09</v>
      </c>
    </row>
    <row r="2972" spans="1:4" ht="54">
      <c r="A2972" s="342">
        <v>89717</v>
      </c>
      <c r="B2972" s="349" t="s">
        <v>3288</v>
      </c>
      <c r="C2972" s="392" t="s">
        <v>1</v>
      </c>
      <c r="D2972" s="392">
        <v>26.06</v>
      </c>
    </row>
    <row r="2973" spans="1:4" ht="40.5">
      <c r="A2973" s="342">
        <v>89770</v>
      </c>
      <c r="B2973" s="349" t="s">
        <v>3289</v>
      </c>
      <c r="C2973" s="392" t="s">
        <v>1</v>
      </c>
      <c r="D2973" s="392">
        <v>28.13</v>
      </c>
    </row>
    <row r="2974" spans="1:4" ht="40.5">
      <c r="A2974" s="342">
        <v>89771</v>
      </c>
      <c r="B2974" s="349" t="s">
        <v>3290</v>
      </c>
      <c r="C2974" s="392" t="s">
        <v>1</v>
      </c>
      <c r="D2974" s="392">
        <v>38.43</v>
      </c>
    </row>
    <row r="2975" spans="1:4" ht="40.5">
      <c r="A2975" s="342">
        <v>89773</v>
      </c>
      <c r="B2975" s="349" t="s">
        <v>3291</v>
      </c>
      <c r="C2975" s="392" t="s">
        <v>1</v>
      </c>
      <c r="D2975" s="392">
        <v>89.47</v>
      </c>
    </row>
    <row r="2976" spans="1:4" ht="40.5">
      <c r="A2976" s="342">
        <v>89775</v>
      </c>
      <c r="B2976" s="349" t="s">
        <v>3292</v>
      </c>
      <c r="C2976" s="392" t="s">
        <v>1</v>
      </c>
      <c r="D2976" s="392">
        <v>141.27000000000001</v>
      </c>
    </row>
    <row r="2977" spans="1:4" ht="54">
      <c r="A2977" s="342">
        <v>89798</v>
      </c>
      <c r="B2977" s="349" t="s">
        <v>3293</v>
      </c>
      <c r="C2977" s="392" t="s">
        <v>1</v>
      </c>
      <c r="D2977" s="392">
        <v>7.65</v>
      </c>
    </row>
    <row r="2978" spans="1:4" ht="54">
      <c r="A2978" s="342">
        <v>89799</v>
      </c>
      <c r="B2978" s="349" t="s">
        <v>3294</v>
      </c>
      <c r="C2978" s="392" t="s">
        <v>1</v>
      </c>
      <c r="D2978" s="392">
        <v>12.16</v>
      </c>
    </row>
    <row r="2979" spans="1:4" ht="54">
      <c r="A2979" s="342">
        <v>89800</v>
      </c>
      <c r="B2979" s="349" t="s">
        <v>3295</v>
      </c>
      <c r="C2979" s="392" t="s">
        <v>1</v>
      </c>
      <c r="D2979" s="392">
        <v>15.29</v>
      </c>
    </row>
    <row r="2980" spans="1:4" ht="54">
      <c r="A2980" s="342">
        <v>89848</v>
      </c>
      <c r="B2980" s="349" t="s">
        <v>3296</v>
      </c>
      <c r="C2980" s="392" t="s">
        <v>1</v>
      </c>
      <c r="D2980" s="392">
        <v>19.11</v>
      </c>
    </row>
    <row r="2981" spans="1:4" ht="54">
      <c r="A2981" s="342">
        <v>89849</v>
      </c>
      <c r="B2981" s="349" t="s">
        <v>3297</v>
      </c>
      <c r="C2981" s="392" t="s">
        <v>1</v>
      </c>
      <c r="D2981" s="392">
        <v>34.74</v>
      </c>
    </row>
    <row r="2982" spans="1:4" ht="40.5">
      <c r="A2982" s="342">
        <v>89865</v>
      </c>
      <c r="B2982" s="349" t="s">
        <v>3298</v>
      </c>
      <c r="C2982" s="392" t="s">
        <v>1</v>
      </c>
      <c r="D2982" s="392">
        <v>9.1199999999999992</v>
      </c>
    </row>
    <row r="2983" spans="1:4" ht="94.5">
      <c r="A2983" s="342">
        <v>91784</v>
      </c>
      <c r="B2983" s="349" t="s">
        <v>3299</v>
      </c>
      <c r="C2983" s="392" t="s">
        <v>1</v>
      </c>
      <c r="D2983" s="392">
        <v>29.92</v>
      </c>
    </row>
    <row r="2984" spans="1:4" ht="94.5">
      <c r="A2984" s="342">
        <v>91785</v>
      </c>
      <c r="B2984" s="349" t="s">
        <v>3300</v>
      </c>
      <c r="C2984" s="392" t="s">
        <v>1</v>
      </c>
      <c r="D2984" s="392">
        <v>29.65</v>
      </c>
    </row>
    <row r="2985" spans="1:4" ht="81">
      <c r="A2985" s="342">
        <v>91786</v>
      </c>
      <c r="B2985" s="349" t="s">
        <v>3301</v>
      </c>
      <c r="C2985" s="392" t="s">
        <v>1</v>
      </c>
      <c r="D2985" s="392">
        <v>19.329999999999998</v>
      </c>
    </row>
    <row r="2986" spans="1:4" ht="81">
      <c r="A2986" s="342">
        <v>91787</v>
      </c>
      <c r="B2986" s="349" t="s">
        <v>3302</v>
      </c>
      <c r="C2986" s="392" t="s">
        <v>1</v>
      </c>
      <c r="D2986" s="392">
        <v>21.77</v>
      </c>
    </row>
    <row r="2987" spans="1:4" ht="81">
      <c r="A2987" s="342">
        <v>91788</v>
      </c>
      <c r="B2987" s="349" t="s">
        <v>3303</v>
      </c>
      <c r="C2987" s="392" t="s">
        <v>1</v>
      </c>
      <c r="D2987" s="392">
        <v>30.12</v>
      </c>
    </row>
    <row r="2988" spans="1:4" ht="81">
      <c r="A2988" s="342">
        <v>91789</v>
      </c>
      <c r="B2988" s="349" t="s">
        <v>3304</v>
      </c>
      <c r="C2988" s="392" t="s">
        <v>1</v>
      </c>
      <c r="D2988" s="392">
        <v>24.81</v>
      </c>
    </row>
    <row r="2989" spans="1:4" ht="81">
      <c r="A2989" s="342">
        <v>91790</v>
      </c>
      <c r="B2989" s="349" t="s">
        <v>3305</v>
      </c>
      <c r="C2989" s="392" t="s">
        <v>1</v>
      </c>
      <c r="D2989" s="392">
        <v>37.369999999999997</v>
      </c>
    </row>
    <row r="2990" spans="1:4" ht="81">
      <c r="A2990" s="342">
        <v>91791</v>
      </c>
      <c r="B2990" s="349" t="s">
        <v>3306</v>
      </c>
      <c r="C2990" s="392" t="s">
        <v>1</v>
      </c>
      <c r="D2990" s="392">
        <v>45.57</v>
      </c>
    </row>
    <row r="2991" spans="1:4" ht="94.5">
      <c r="A2991" s="342">
        <v>91792</v>
      </c>
      <c r="B2991" s="349" t="s">
        <v>3307</v>
      </c>
      <c r="C2991" s="392" t="s">
        <v>1</v>
      </c>
      <c r="D2991" s="392">
        <v>38.700000000000003</v>
      </c>
    </row>
    <row r="2992" spans="1:4" ht="94.5">
      <c r="A2992" s="342">
        <v>91793</v>
      </c>
      <c r="B2992" s="349" t="s">
        <v>3308</v>
      </c>
      <c r="C2992" s="392" t="s">
        <v>1</v>
      </c>
      <c r="D2992" s="392">
        <v>57.37</v>
      </c>
    </row>
    <row r="2993" spans="1:4" ht="94.5">
      <c r="A2993" s="342">
        <v>91794</v>
      </c>
      <c r="B2993" s="349" t="s">
        <v>3309</v>
      </c>
      <c r="C2993" s="392" t="s">
        <v>1</v>
      </c>
      <c r="D2993" s="392">
        <v>25.67</v>
      </c>
    </row>
    <row r="2994" spans="1:4" ht="94.5">
      <c r="A2994" s="342">
        <v>91795</v>
      </c>
      <c r="B2994" s="349" t="s">
        <v>3310</v>
      </c>
      <c r="C2994" s="392" t="s">
        <v>1</v>
      </c>
      <c r="D2994" s="392">
        <v>44.14</v>
      </c>
    </row>
    <row r="2995" spans="1:4" ht="81">
      <c r="A2995" s="342">
        <v>91796</v>
      </c>
      <c r="B2995" s="349" t="s">
        <v>3311</v>
      </c>
      <c r="C2995" s="392" t="s">
        <v>1</v>
      </c>
      <c r="D2995" s="392">
        <v>44.2</v>
      </c>
    </row>
    <row r="2996" spans="1:4" ht="40.5">
      <c r="A2996" s="342">
        <v>92275</v>
      </c>
      <c r="B2996" s="349" t="s">
        <v>3312</v>
      </c>
      <c r="C2996" s="392" t="s">
        <v>1</v>
      </c>
      <c r="D2996" s="392">
        <v>22.65</v>
      </c>
    </row>
    <row r="2997" spans="1:4" ht="40.5">
      <c r="A2997" s="342">
        <v>92276</v>
      </c>
      <c r="B2997" s="349" t="s">
        <v>3313</v>
      </c>
      <c r="C2997" s="392" t="s">
        <v>1</v>
      </c>
      <c r="D2997" s="392">
        <v>28.66</v>
      </c>
    </row>
    <row r="2998" spans="1:4" ht="40.5">
      <c r="A2998" s="342">
        <v>92277</v>
      </c>
      <c r="B2998" s="349" t="s">
        <v>3314</v>
      </c>
      <c r="C2998" s="392" t="s">
        <v>1</v>
      </c>
      <c r="D2998" s="392">
        <v>41.12</v>
      </c>
    </row>
    <row r="2999" spans="1:4" ht="40.5">
      <c r="A2999" s="342">
        <v>92278</v>
      </c>
      <c r="B2999" s="349" t="s">
        <v>3315</v>
      </c>
      <c r="C2999" s="392" t="s">
        <v>1</v>
      </c>
      <c r="D2999" s="392">
        <v>55.12</v>
      </c>
    </row>
    <row r="3000" spans="1:4" ht="40.5">
      <c r="A3000" s="342">
        <v>92279</v>
      </c>
      <c r="B3000" s="349" t="s">
        <v>3316</v>
      </c>
      <c r="C3000" s="392" t="s">
        <v>1</v>
      </c>
      <c r="D3000" s="392">
        <v>79.42</v>
      </c>
    </row>
    <row r="3001" spans="1:4" ht="40.5">
      <c r="A3001" s="342">
        <v>92280</v>
      </c>
      <c r="B3001" s="349" t="s">
        <v>3317</v>
      </c>
      <c r="C3001" s="392" t="s">
        <v>1</v>
      </c>
      <c r="D3001" s="392">
        <v>111.24</v>
      </c>
    </row>
    <row r="3002" spans="1:4" ht="54">
      <c r="A3002" s="342">
        <v>92305</v>
      </c>
      <c r="B3002" s="349" t="s">
        <v>3318</v>
      </c>
      <c r="C3002" s="392" t="s">
        <v>1</v>
      </c>
      <c r="D3002" s="392">
        <v>16.28</v>
      </c>
    </row>
    <row r="3003" spans="1:4" ht="54">
      <c r="A3003" s="342">
        <v>92306</v>
      </c>
      <c r="B3003" s="349" t="s">
        <v>3319</v>
      </c>
      <c r="C3003" s="392" t="s">
        <v>1</v>
      </c>
      <c r="D3003" s="392">
        <v>25.75</v>
      </c>
    </row>
    <row r="3004" spans="1:4" ht="54">
      <c r="A3004" s="342">
        <v>92307</v>
      </c>
      <c r="B3004" s="349" t="s">
        <v>3320</v>
      </c>
      <c r="C3004" s="392" t="s">
        <v>1</v>
      </c>
      <c r="D3004" s="392">
        <v>31.96</v>
      </c>
    </row>
    <row r="3005" spans="1:4" ht="54">
      <c r="A3005" s="342">
        <v>92320</v>
      </c>
      <c r="B3005" s="349" t="s">
        <v>3321</v>
      </c>
      <c r="C3005" s="392" t="s">
        <v>1</v>
      </c>
      <c r="D3005" s="392">
        <v>23.07</v>
      </c>
    </row>
    <row r="3006" spans="1:4" ht="54">
      <c r="A3006" s="342">
        <v>92321</v>
      </c>
      <c r="B3006" s="349" t="s">
        <v>3322</v>
      </c>
      <c r="C3006" s="392" t="s">
        <v>1</v>
      </c>
      <c r="D3006" s="392">
        <v>37.4</v>
      </c>
    </row>
    <row r="3007" spans="1:4" ht="54">
      <c r="A3007" s="342">
        <v>92322</v>
      </c>
      <c r="B3007" s="349" t="s">
        <v>3323</v>
      </c>
      <c r="C3007" s="392" t="s">
        <v>1</v>
      </c>
      <c r="D3007" s="392">
        <v>47.85</v>
      </c>
    </row>
    <row r="3008" spans="1:4" ht="54">
      <c r="A3008" s="342">
        <v>92335</v>
      </c>
      <c r="B3008" s="349" t="s">
        <v>3324</v>
      </c>
      <c r="C3008" s="392" t="s">
        <v>1</v>
      </c>
      <c r="D3008" s="392">
        <v>48.54</v>
      </c>
    </row>
    <row r="3009" spans="1:4" ht="54">
      <c r="A3009" s="342">
        <v>92336</v>
      </c>
      <c r="B3009" s="349" t="s">
        <v>3325</v>
      </c>
      <c r="C3009" s="392" t="s">
        <v>1</v>
      </c>
      <c r="D3009" s="392">
        <v>59.51</v>
      </c>
    </row>
    <row r="3010" spans="1:4" ht="54">
      <c r="A3010" s="342">
        <v>92337</v>
      </c>
      <c r="B3010" s="349" t="s">
        <v>3326</v>
      </c>
      <c r="C3010" s="392" t="s">
        <v>1</v>
      </c>
      <c r="D3010" s="392">
        <v>78.010000000000005</v>
      </c>
    </row>
    <row r="3011" spans="1:4" ht="54">
      <c r="A3011" s="342">
        <v>92338</v>
      </c>
      <c r="B3011" s="349" t="s">
        <v>3327</v>
      </c>
      <c r="C3011" s="392" t="s">
        <v>1</v>
      </c>
      <c r="D3011" s="392">
        <v>65.959999999999994</v>
      </c>
    </row>
    <row r="3012" spans="1:4" ht="54">
      <c r="A3012" s="342">
        <v>92339</v>
      </c>
      <c r="B3012" s="349" t="s">
        <v>3328</v>
      </c>
      <c r="C3012" s="392" t="s">
        <v>1</v>
      </c>
      <c r="D3012" s="392">
        <v>97.36</v>
      </c>
    </row>
    <row r="3013" spans="1:4" ht="54">
      <c r="A3013" s="342">
        <v>92341</v>
      </c>
      <c r="B3013" s="349" t="s">
        <v>3329</v>
      </c>
      <c r="C3013" s="392" t="s">
        <v>1</v>
      </c>
      <c r="D3013" s="392">
        <v>55.32</v>
      </c>
    </row>
    <row r="3014" spans="1:4" ht="54">
      <c r="A3014" s="342">
        <v>92342</v>
      </c>
      <c r="B3014" s="349" t="s">
        <v>3330</v>
      </c>
      <c r="C3014" s="392" t="s">
        <v>1</v>
      </c>
      <c r="D3014" s="392">
        <v>66.33</v>
      </c>
    </row>
    <row r="3015" spans="1:4" ht="54">
      <c r="A3015" s="342">
        <v>92343</v>
      </c>
      <c r="B3015" s="349" t="s">
        <v>3331</v>
      </c>
      <c r="C3015" s="392" t="s">
        <v>1</v>
      </c>
      <c r="D3015" s="392">
        <v>84.89</v>
      </c>
    </row>
    <row r="3016" spans="1:4" ht="54">
      <c r="A3016" s="342">
        <v>92361</v>
      </c>
      <c r="B3016" s="349" t="s">
        <v>3332</v>
      </c>
      <c r="C3016" s="392" t="s">
        <v>1</v>
      </c>
      <c r="D3016" s="392">
        <v>52.28</v>
      </c>
    </row>
    <row r="3017" spans="1:4" ht="54">
      <c r="A3017" s="342">
        <v>92362</v>
      </c>
      <c r="B3017" s="349" t="s">
        <v>3333</v>
      </c>
      <c r="C3017" s="392" t="s">
        <v>1</v>
      </c>
      <c r="D3017" s="392">
        <v>83.15</v>
      </c>
    </row>
    <row r="3018" spans="1:4" ht="67.5">
      <c r="A3018" s="342">
        <v>92364</v>
      </c>
      <c r="B3018" s="349" t="s">
        <v>3334</v>
      </c>
      <c r="C3018" s="392" t="s">
        <v>1</v>
      </c>
      <c r="D3018" s="392">
        <v>29.6</v>
      </c>
    </row>
    <row r="3019" spans="1:4" ht="67.5">
      <c r="A3019" s="342">
        <v>92365</v>
      </c>
      <c r="B3019" s="349" t="s">
        <v>3335</v>
      </c>
      <c r="C3019" s="392" t="s">
        <v>1</v>
      </c>
      <c r="D3019" s="392">
        <v>33.99</v>
      </c>
    </row>
    <row r="3020" spans="1:4" ht="67.5">
      <c r="A3020" s="342">
        <v>92366</v>
      </c>
      <c r="B3020" s="349" t="s">
        <v>3336</v>
      </c>
      <c r="C3020" s="392" t="s">
        <v>1</v>
      </c>
      <c r="D3020" s="392">
        <v>46.95</v>
      </c>
    </row>
    <row r="3021" spans="1:4" ht="67.5">
      <c r="A3021" s="342">
        <v>92367</v>
      </c>
      <c r="B3021" s="349" t="s">
        <v>3337</v>
      </c>
      <c r="C3021" s="392" t="s">
        <v>1</v>
      </c>
      <c r="D3021" s="392">
        <v>57.57</v>
      </c>
    </row>
    <row r="3022" spans="1:4" ht="67.5">
      <c r="A3022" s="342">
        <v>92368</v>
      </c>
      <c r="B3022" s="349" t="s">
        <v>3338</v>
      </c>
      <c r="C3022" s="392" t="s">
        <v>1</v>
      </c>
      <c r="D3022" s="392">
        <v>75.78</v>
      </c>
    </row>
    <row r="3023" spans="1:4" ht="54">
      <c r="A3023" s="342">
        <v>92648</v>
      </c>
      <c r="B3023" s="349" t="s">
        <v>3339</v>
      </c>
      <c r="C3023" s="392" t="s">
        <v>1</v>
      </c>
      <c r="D3023" s="392">
        <v>44.98</v>
      </c>
    </row>
    <row r="3024" spans="1:4" ht="54">
      <c r="A3024" s="342">
        <v>92649</v>
      </c>
      <c r="B3024" s="349" t="s">
        <v>3340</v>
      </c>
      <c r="C3024" s="392" t="s">
        <v>1</v>
      </c>
      <c r="D3024" s="392">
        <v>54.75</v>
      </c>
    </row>
    <row r="3025" spans="1:4" ht="54">
      <c r="A3025" s="342">
        <v>92650</v>
      </c>
      <c r="B3025" s="349" t="s">
        <v>3341</v>
      </c>
      <c r="C3025" s="392" t="s">
        <v>1</v>
      </c>
      <c r="D3025" s="392">
        <v>85.61</v>
      </c>
    </row>
    <row r="3026" spans="1:4" ht="67.5">
      <c r="A3026" s="342">
        <v>92652</v>
      </c>
      <c r="B3026" s="349" t="s">
        <v>3342</v>
      </c>
      <c r="C3026" s="392" t="s">
        <v>1</v>
      </c>
      <c r="D3026" s="392">
        <v>32.69</v>
      </c>
    </row>
    <row r="3027" spans="1:4" ht="67.5">
      <c r="A3027" s="342">
        <v>92653</v>
      </c>
      <c r="B3027" s="349" t="s">
        <v>3343</v>
      </c>
      <c r="C3027" s="392" t="s">
        <v>1</v>
      </c>
      <c r="D3027" s="392">
        <v>37.1</v>
      </c>
    </row>
    <row r="3028" spans="1:4" ht="67.5">
      <c r="A3028" s="342">
        <v>92654</v>
      </c>
      <c r="B3028" s="349" t="s">
        <v>3344</v>
      </c>
      <c r="C3028" s="392" t="s">
        <v>1</v>
      </c>
      <c r="D3028" s="392">
        <v>50.07</v>
      </c>
    </row>
    <row r="3029" spans="1:4" ht="67.5">
      <c r="A3029" s="342">
        <v>92655</v>
      </c>
      <c r="B3029" s="349" t="s">
        <v>3345</v>
      </c>
      <c r="C3029" s="392" t="s">
        <v>1</v>
      </c>
      <c r="D3029" s="392">
        <v>60.75</v>
      </c>
    </row>
    <row r="3030" spans="1:4" ht="67.5">
      <c r="A3030" s="342">
        <v>92656</v>
      </c>
      <c r="B3030" s="349" t="s">
        <v>3346</v>
      </c>
      <c r="C3030" s="392" t="s">
        <v>1</v>
      </c>
      <c r="D3030" s="392">
        <v>78.959999999999994</v>
      </c>
    </row>
    <row r="3031" spans="1:4" ht="67.5">
      <c r="A3031" s="342">
        <v>92687</v>
      </c>
      <c r="B3031" s="349" t="s">
        <v>3347</v>
      </c>
      <c r="C3031" s="392" t="s">
        <v>1</v>
      </c>
      <c r="D3031" s="392">
        <v>15.61</v>
      </c>
    </row>
    <row r="3032" spans="1:4" ht="67.5">
      <c r="A3032" s="342">
        <v>92688</v>
      </c>
      <c r="B3032" s="349" t="s">
        <v>3348</v>
      </c>
      <c r="C3032" s="392" t="s">
        <v>1</v>
      </c>
      <c r="D3032" s="392">
        <v>22.24</v>
      </c>
    </row>
    <row r="3033" spans="1:4" ht="54">
      <c r="A3033" s="342">
        <v>92689</v>
      </c>
      <c r="B3033" s="349" t="s">
        <v>3349</v>
      </c>
      <c r="C3033" s="392" t="s">
        <v>1</v>
      </c>
      <c r="D3033" s="392">
        <v>22.8</v>
      </c>
    </row>
    <row r="3034" spans="1:4" ht="54">
      <c r="A3034" s="342">
        <v>92690</v>
      </c>
      <c r="B3034" s="349" t="s">
        <v>3350</v>
      </c>
      <c r="C3034" s="392" t="s">
        <v>1</v>
      </c>
      <c r="D3034" s="392">
        <v>33.119999999999997</v>
      </c>
    </row>
    <row r="3035" spans="1:4" ht="81">
      <c r="A3035" s="342">
        <v>94462</v>
      </c>
      <c r="B3035" s="349" t="s">
        <v>3351</v>
      </c>
      <c r="C3035" s="392" t="s">
        <v>1</v>
      </c>
      <c r="D3035" s="392">
        <v>55.44</v>
      </c>
    </row>
    <row r="3036" spans="1:4" ht="81">
      <c r="A3036" s="342">
        <v>94463</v>
      </c>
      <c r="B3036" s="349" t="s">
        <v>3352</v>
      </c>
      <c r="C3036" s="392" t="s">
        <v>1</v>
      </c>
      <c r="D3036" s="392">
        <v>64.36</v>
      </c>
    </row>
    <row r="3037" spans="1:4" ht="81">
      <c r="A3037" s="342">
        <v>94464</v>
      </c>
      <c r="B3037" s="349" t="s">
        <v>3353</v>
      </c>
      <c r="C3037" s="392" t="s">
        <v>1</v>
      </c>
      <c r="D3037" s="392">
        <v>90.07</v>
      </c>
    </row>
    <row r="3038" spans="1:4" ht="81">
      <c r="A3038" s="342">
        <v>94602</v>
      </c>
      <c r="B3038" s="349" t="s">
        <v>3354</v>
      </c>
      <c r="C3038" s="392" t="s">
        <v>1</v>
      </c>
      <c r="D3038" s="392">
        <v>92.97</v>
      </c>
    </row>
    <row r="3039" spans="1:4" ht="81">
      <c r="A3039" s="342">
        <v>94603</v>
      </c>
      <c r="B3039" s="349" t="s">
        <v>3355</v>
      </c>
      <c r="C3039" s="392" t="s">
        <v>1</v>
      </c>
      <c r="D3039" s="392">
        <v>122.12</v>
      </c>
    </row>
    <row r="3040" spans="1:4" ht="81">
      <c r="A3040" s="342">
        <v>94604</v>
      </c>
      <c r="B3040" s="349" t="s">
        <v>3356</v>
      </c>
      <c r="C3040" s="392" t="s">
        <v>1</v>
      </c>
      <c r="D3040" s="392">
        <v>164.58</v>
      </c>
    </row>
    <row r="3041" spans="1:4" ht="81">
      <c r="A3041" s="342">
        <v>94605</v>
      </c>
      <c r="B3041" s="349" t="s">
        <v>3357</v>
      </c>
      <c r="C3041" s="392" t="s">
        <v>1</v>
      </c>
      <c r="D3041" s="392">
        <v>231.47</v>
      </c>
    </row>
    <row r="3042" spans="1:4" ht="67.5">
      <c r="A3042" s="342">
        <v>94648</v>
      </c>
      <c r="B3042" s="349" t="s">
        <v>3358</v>
      </c>
      <c r="C3042" s="392" t="s">
        <v>1</v>
      </c>
      <c r="D3042" s="392">
        <v>7.18</v>
      </c>
    </row>
    <row r="3043" spans="1:4" ht="67.5">
      <c r="A3043" s="342">
        <v>94649</v>
      </c>
      <c r="B3043" s="349" t="s">
        <v>3359</v>
      </c>
      <c r="C3043" s="392" t="s">
        <v>1</v>
      </c>
      <c r="D3043" s="392">
        <v>10.57</v>
      </c>
    </row>
    <row r="3044" spans="1:4" ht="67.5">
      <c r="A3044" s="342">
        <v>94650</v>
      </c>
      <c r="B3044" s="349" t="s">
        <v>3360</v>
      </c>
      <c r="C3044" s="392" t="s">
        <v>1</v>
      </c>
      <c r="D3044" s="392">
        <v>15.15</v>
      </c>
    </row>
    <row r="3045" spans="1:4" ht="67.5">
      <c r="A3045" s="342">
        <v>94651</v>
      </c>
      <c r="B3045" s="349" t="s">
        <v>3361</v>
      </c>
      <c r="C3045" s="392" t="s">
        <v>1</v>
      </c>
      <c r="D3045" s="392">
        <v>17.329999999999998</v>
      </c>
    </row>
    <row r="3046" spans="1:4" ht="67.5">
      <c r="A3046" s="342">
        <v>94652</v>
      </c>
      <c r="B3046" s="349" t="s">
        <v>3362</v>
      </c>
      <c r="C3046" s="392" t="s">
        <v>1</v>
      </c>
      <c r="D3046" s="392">
        <v>26.8</v>
      </c>
    </row>
    <row r="3047" spans="1:4" ht="67.5">
      <c r="A3047" s="342">
        <v>94653</v>
      </c>
      <c r="B3047" s="349" t="s">
        <v>3363</v>
      </c>
      <c r="C3047" s="392" t="s">
        <v>1</v>
      </c>
      <c r="D3047" s="392">
        <v>33.659999999999997</v>
      </c>
    </row>
    <row r="3048" spans="1:4" ht="67.5">
      <c r="A3048" s="342">
        <v>94654</v>
      </c>
      <c r="B3048" s="349" t="s">
        <v>3364</v>
      </c>
      <c r="C3048" s="392" t="s">
        <v>1</v>
      </c>
      <c r="D3048" s="392">
        <v>45.77</v>
      </c>
    </row>
    <row r="3049" spans="1:4" ht="67.5">
      <c r="A3049" s="342">
        <v>94655</v>
      </c>
      <c r="B3049" s="349" t="s">
        <v>3365</v>
      </c>
      <c r="C3049" s="392" t="s">
        <v>1</v>
      </c>
      <c r="D3049" s="392">
        <v>65.400000000000006</v>
      </c>
    </row>
    <row r="3050" spans="1:4" ht="67.5">
      <c r="A3050" s="342">
        <v>94716</v>
      </c>
      <c r="B3050" s="349" t="s">
        <v>3366</v>
      </c>
      <c r="C3050" s="392" t="s">
        <v>1</v>
      </c>
      <c r="D3050" s="392">
        <v>17.32</v>
      </c>
    </row>
    <row r="3051" spans="1:4" ht="67.5">
      <c r="A3051" s="342">
        <v>94717</v>
      </c>
      <c r="B3051" s="349" t="s">
        <v>3367</v>
      </c>
      <c r="C3051" s="392" t="s">
        <v>1</v>
      </c>
      <c r="D3051" s="392">
        <v>25.41</v>
      </c>
    </row>
    <row r="3052" spans="1:4" ht="67.5">
      <c r="A3052" s="342">
        <v>94718</v>
      </c>
      <c r="B3052" s="349" t="s">
        <v>3368</v>
      </c>
      <c r="C3052" s="392" t="s">
        <v>1</v>
      </c>
      <c r="D3052" s="392">
        <v>31.45</v>
      </c>
    </row>
    <row r="3053" spans="1:4" ht="67.5">
      <c r="A3053" s="342">
        <v>94719</v>
      </c>
      <c r="B3053" s="349" t="s">
        <v>3369</v>
      </c>
      <c r="C3053" s="392" t="s">
        <v>1</v>
      </c>
      <c r="D3053" s="392">
        <v>41.17</v>
      </c>
    </row>
    <row r="3054" spans="1:4" ht="67.5">
      <c r="A3054" s="342">
        <v>94720</v>
      </c>
      <c r="B3054" s="349" t="s">
        <v>3370</v>
      </c>
      <c r="C3054" s="392" t="s">
        <v>1</v>
      </c>
      <c r="D3054" s="392">
        <v>62.15</v>
      </c>
    </row>
    <row r="3055" spans="1:4" ht="67.5">
      <c r="A3055" s="342">
        <v>94721</v>
      </c>
      <c r="B3055" s="349" t="s">
        <v>3371</v>
      </c>
      <c r="C3055" s="392" t="s">
        <v>1</v>
      </c>
      <c r="D3055" s="392">
        <v>90.64</v>
      </c>
    </row>
    <row r="3056" spans="1:4" ht="67.5">
      <c r="A3056" s="342">
        <v>94722</v>
      </c>
      <c r="B3056" s="349" t="s">
        <v>3372</v>
      </c>
      <c r="C3056" s="392" t="s">
        <v>1</v>
      </c>
      <c r="D3056" s="392">
        <v>158.02000000000001</v>
      </c>
    </row>
    <row r="3057" spans="1:4" ht="54">
      <c r="A3057" s="342">
        <v>95697</v>
      </c>
      <c r="B3057" s="349" t="s">
        <v>3373</v>
      </c>
      <c r="C3057" s="392" t="s">
        <v>1</v>
      </c>
      <c r="D3057" s="392">
        <v>42.51</v>
      </c>
    </row>
    <row r="3058" spans="1:4" ht="40.5">
      <c r="A3058" s="342">
        <v>96635</v>
      </c>
      <c r="B3058" s="349" t="s">
        <v>3374</v>
      </c>
      <c r="C3058" s="392" t="s">
        <v>1</v>
      </c>
      <c r="D3058" s="392">
        <v>19.37</v>
      </c>
    </row>
    <row r="3059" spans="1:4" ht="40.5">
      <c r="A3059" s="342">
        <v>96636</v>
      </c>
      <c r="B3059" s="349" t="s">
        <v>3375</v>
      </c>
      <c r="C3059" s="392" t="s">
        <v>1</v>
      </c>
      <c r="D3059" s="392">
        <v>20.51</v>
      </c>
    </row>
    <row r="3060" spans="1:4" ht="54">
      <c r="A3060" s="342">
        <v>96644</v>
      </c>
      <c r="B3060" s="349" t="s">
        <v>3376</v>
      </c>
      <c r="C3060" s="392" t="s">
        <v>1</v>
      </c>
      <c r="D3060" s="392">
        <v>12.33</v>
      </c>
    </row>
    <row r="3061" spans="1:4" ht="54">
      <c r="A3061" s="342">
        <v>96645</v>
      </c>
      <c r="B3061" s="349" t="s">
        <v>3377</v>
      </c>
      <c r="C3061" s="392" t="s">
        <v>1</v>
      </c>
      <c r="D3061" s="392">
        <v>16</v>
      </c>
    </row>
    <row r="3062" spans="1:4" ht="54">
      <c r="A3062" s="342">
        <v>96646</v>
      </c>
      <c r="B3062" s="349" t="s">
        <v>3378</v>
      </c>
      <c r="C3062" s="392" t="s">
        <v>1</v>
      </c>
      <c r="D3062" s="392">
        <v>24.86</v>
      </c>
    </row>
    <row r="3063" spans="1:4" ht="54">
      <c r="A3063" s="342">
        <v>96647</v>
      </c>
      <c r="B3063" s="349" t="s">
        <v>3379</v>
      </c>
      <c r="C3063" s="392" t="s">
        <v>1</v>
      </c>
      <c r="D3063" s="392">
        <v>11.06</v>
      </c>
    </row>
    <row r="3064" spans="1:4" ht="54">
      <c r="A3064" s="342">
        <v>96648</v>
      </c>
      <c r="B3064" s="349" t="s">
        <v>3380</v>
      </c>
      <c r="C3064" s="392" t="s">
        <v>1</v>
      </c>
      <c r="D3064" s="392">
        <v>20.260000000000002</v>
      </c>
    </row>
    <row r="3065" spans="1:4" ht="54">
      <c r="A3065" s="342">
        <v>96649</v>
      </c>
      <c r="B3065" s="349" t="s">
        <v>3381</v>
      </c>
      <c r="C3065" s="392" t="s">
        <v>1</v>
      </c>
      <c r="D3065" s="392">
        <v>29.99</v>
      </c>
    </row>
    <row r="3066" spans="1:4" ht="40.5">
      <c r="A3066" s="342">
        <v>96668</v>
      </c>
      <c r="B3066" s="349" t="s">
        <v>3382</v>
      </c>
      <c r="C3066" s="392" t="s">
        <v>1</v>
      </c>
      <c r="D3066" s="392">
        <v>7.43</v>
      </c>
    </row>
    <row r="3067" spans="1:4" ht="40.5">
      <c r="A3067" s="342">
        <v>96669</v>
      </c>
      <c r="B3067" s="349" t="s">
        <v>3383</v>
      </c>
      <c r="C3067" s="392" t="s">
        <v>1</v>
      </c>
      <c r="D3067" s="392">
        <v>9.23</v>
      </c>
    </row>
    <row r="3068" spans="1:4" ht="40.5">
      <c r="A3068" s="342">
        <v>96670</v>
      </c>
      <c r="B3068" s="349" t="s">
        <v>3384</v>
      </c>
      <c r="C3068" s="392" t="s">
        <v>1</v>
      </c>
      <c r="D3068" s="392">
        <v>14</v>
      </c>
    </row>
    <row r="3069" spans="1:4" ht="40.5">
      <c r="A3069" s="342">
        <v>96671</v>
      </c>
      <c r="B3069" s="349" t="s">
        <v>3385</v>
      </c>
      <c r="C3069" s="392" t="s">
        <v>1</v>
      </c>
      <c r="D3069" s="392">
        <v>18.77</v>
      </c>
    </row>
    <row r="3070" spans="1:4" ht="40.5">
      <c r="A3070" s="342">
        <v>96672</v>
      </c>
      <c r="B3070" s="349" t="s">
        <v>3386</v>
      </c>
      <c r="C3070" s="392" t="s">
        <v>1</v>
      </c>
      <c r="D3070" s="392">
        <v>27.59</v>
      </c>
    </row>
    <row r="3071" spans="1:4" ht="40.5">
      <c r="A3071" s="342">
        <v>96673</v>
      </c>
      <c r="B3071" s="349" t="s">
        <v>3387</v>
      </c>
      <c r="C3071" s="392" t="s">
        <v>1</v>
      </c>
      <c r="D3071" s="392">
        <v>44.94</v>
      </c>
    </row>
    <row r="3072" spans="1:4" ht="40.5">
      <c r="A3072" s="342">
        <v>96674</v>
      </c>
      <c r="B3072" s="349" t="s">
        <v>3388</v>
      </c>
      <c r="C3072" s="392" t="s">
        <v>1</v>
      </c>
      <c r="D3072" s="392">
        <v>63.16</v>
      </c>
    </row>
    <row r="3073" spans="1:4" ht="40.5">
      <c r="A3073" s="342">
        <v>96675</v>
      </c>
      <c r="B3073" s="349" t="s">
        <v>3389</v>
      </c>
      <c r="C3073" s="392" t="s">
        <v>1</v>
      </c>
      <c r="D3073" s="392">
        <v>109.46</v>
      </c>
    </row>
    <row r="3074" spans="1:4" ht="40.5">
      <c r="A3074" s="342">
        <v>96676</v>
      </c>
      <c r="B3074" s="349" t="s">
        <v>3390</v>
      </c>
      <c r="C3074" s="392" t="s">
        <v>1</v>
      </c>
      <c r="D3074" s="392">
        <v>7.39</v>
      </c>
    </row>
    <row r="3075" spans="1:4" ht="40.5">
      <c r="A3075" s="342">
        <v>96677</v>
      </c>
      <c r="B3075" s="349" t="s">
        <v>3391</v>
      </c>
      <c r="C3075" s="392" t="s">
        <v>1</v>
      </c>
      <c r="D3075" s="392">
        <v>12.17</v>
      </c>
    </row>
    <row r="3076" spans="1:4" ht="40.5">
      <c r="A3076" s="342">
        <v>96678</v>
      </c>
      <c r="B3076" s="349" t="s">
        <v>3392</v>
      </c>
      <c r="C3076" s="392" t="s">
        <v>1</v>
      </c>
      <c r="D3076" s="392">
        <v>16.940000000000001</v>
      </c>
    </row>
    <row r="3077" spans="1:4" ht="40.5">
      <c r="A3077" s="342">
        <v>96679</v>
      </c>
      <c r="B3077" s="349" t="s">
        <v>3393</v>
      </c>
      <c r="C3077" s="392" t="s">
        <v>1</v>
      </c>
      <c r="D3077" s="392">
        <v>24.72</v>
      </c>
    </row>
    <row r="3078" spans="1:4" ht="40.5">
      <c r="A3078" s="342">
        <v>96680</v>
      </c>
      <c r="B3078" s="349" t="s">
        <v>3394</v>
      </c>
      <c r="C3078" s="392" t="s">
        <v>1</v>
      </c>
      <c r="D3078" s="392">
        <v>33.42</v>
      </c>
    </row>
    <row r="3079" spans="1:4" ht="40.5">
      <c r="A3079" s="342">
        <v>96681</v>
      </c>
      <c r="B3079" s="349" t="s">
        <v>3395</v>
      </c>
      <c r="C3079" s="392" t="s">
        <v>1</v>
      </c>
      <c r="D3079" s="392">
        <v>62.01</v>
      </c>
    </row>
    <row r="3080" spans="1:4" ht="40.5">
      <c r="A3080" s="342">
        <v>96682</v>
      </c>
      <c r="B3080" s="349" t="s">
        <v>3396</v>
      </c>
      <c r="C3080" s="392" t="s">
        <v>1</v>
      </c>
      <c r="D3080" s="392">
        <v>91.41</v>
      </c>
    </row>
    <row r="3081" spans="1:4" ht="40.5">
      <c r="A3081" s="342">
        <v>96683</v>
      </c>
      <c r="B3081" s="349" t="s">
        <v>3397</v>
      </c>
      <c r="C3081" s="392" t="s">
        <v>1</v>
      </c>
      <c r="D3081" s="392">
        <v>125.3</v>
      </c>
    </row>
    <row r="3082" spans="1:4" ht="67.5">
      <c r="A3082" s="342">
        <v>96718</v>
      </c>
      <c r="B3082" s="349" t="s">
        <v>3398</v>
      </c>
      <c r="C3082" s="392" t="s">
        <v>1</v>
      </c>
      <c r="D3082" s="392">
        <v>4.8</v>
      </c>
    </row>
    <row r="3083" spans="1:4" ht="67.5">
      <c r="A3083" s="342">
        <v>96719</v>
      </c>
      <c r="B3083" s="349" t="s">
        <v>3399</v>
      </c>
      <c r="C3083" s="392" t="s">
        <v>1</v>
      </c>
      <c r="D3083" s="392">
        <v>10.39</v>
      </c>
    </row>
    <row r="3084" spans="1:4" ht="67.5">
      <c r="A3084" s="342">
        <v>96720</v>
      </c>
      <c r="B3084" s="349" t="s">
        <v>3400</v>
      </c>
      <c r="C3084" s="392" t="s">
        <v>1</v>
      </c>
      <c r="D3084" s="392">
        <v>12.59</v>
      </c>
    </row>
    <row r="3085" spans="1:4" ht="67.5">
      <c r="A3085" s="342">
        <v>96721</v>
      </c>
      <c r="B3085" s="349" t="s">
        <v>3401</v>
      </c>
      <c r="C3085" s="392" t="s">
        <v>1</v>
      </c>
      <c r="D3085" s="392">
        <v>16.63</v>
      </c>
    </row>
    <row r="3086" spans="1:4" ht="67.5">
      <c r="A3086" s="342">
        <v>96722</v>
      </c>
      <c r="B3086" s="349" t="s">
        <v>3402</v>
      </c>
      <c r="C3086" s="392" t="s">
        <v>1</v>
      </c>
      <c r="D3086" s="392">
        <v>22.85</v>
      </c>
    </row>
    <row r="3087" spans="1:4" ht="67.5">
      <c r="A3087" s="342">
        <v>96723</v>
      </c>
      <c r="B3087" s="349" t="s">
        <v>3403</v>
      </c>
      <c r="C3087" s="392" t="s">
        <v>1</v>
      </c>
      <c r="D3087" s="392">
        <v>29.94</v>
      </c>
    </row>
    <row r="3088" spans="1:4" ht="67.5">
      <c r="A3088" s="342">
        <v>96724</v>
      </c>
      <c r="B3088" s="349" t="s">
        <v>3404</v>
      </c>
      <c r="C3088" s="392" t="s">
        <v>1</v>
      </c>
      <c r="D3088" s="392">
        <v>48.91</v>
      </c>
    </row>
    <row r="3089" spans="1:4" ht="67.5">
      <c r="A3089" s="342">
        <v>96725</v>
      </c>
      <c r="B3089" s="349" t="s">
        <v>3405</v>
      </c>
      <c r="C3089" s="392" t="s">
        <v>1</v>
      </c>
      <c r="D3089" s="392">
        <v>63.68</v>
      </c>
    </row>
    <row r="3090" spans="1:4" ht="67.5">
      <c r="A3090" s="342">
        <v>96726</v>
      </c>
      <c r="B3090" s="349" t="s">
        <v>3406</v>
      </c>
      <c r="C3090" s="392" t="s">
        <v>1</v>
      </c>
      <c r="D3090" s="392">
        <v>103.7</v>
      </c>
    </row>
    <row r="3091" spans="1:4" ht="67.5">
      <c r="A3091" s="342">
        <v>96727</v>
      </c>
      <c r="B3091" s="349" t="s">
        <v>3407</v>
      </c>
      <c r="C3091" s="392" t="s">
        <v>1</v>
      </c>
      <c r="D3091" s="392">
        <v>9.1300000000000008</v>
      </c>
    </row>
    <row r="3092" spans="1:4" ht="67.5">
      <c r="A3092" s="342">
        <v>96728</v>
      </c>
      <c r="B3092" s="349" t="s">
        <v>3408</v>
      </c>
      <c r="C3092" s="392" t="s">
        <v>1</v>
      </c>
      <c r="D3092" s="392">
        <v>10.76</v>
      </c>
    </row>
    <row r="3093" spans="1:4" ht="67.5">
      <c r="A3093" s="342">
        <v>96729</v>
      </c>
      <c r="B3093" s="349" t="s">
        <v>3409</v>
      </c>
      <c r="C3093" s="392" t="s">
        <v>1</v>
      </c>
      <c r="D3093" s="392">
        <v>16.13</v>
      </c>
    </row>
    <row r="3094" spans="1:4" ht="67.5">
      <c r="A3094" s="342">
        <v>96730</v>
      </c>
      <c r="B3094" s="349" t="s">
        <v>3410</v>
      </c>
      <c r="C3094" s="392" t="s">
        <v>1</v>
      </c>
      <c r="D3094" s="392">
        <v>20.100000000000001</v>
      </c>
    </row>
    <row r="3095" spans="1:4" ht="67.5">
      <c r="A3095" s="342">
        <v>96731</v>
      </c>
      <c r="B3095" s="349" t="s">
        <v>3411</v>
      </c>
      <c r="C3095" s="392" t="s">
        <v>1</v>
      </c>
      <c r="D3095" s="392">
        <v>29.47</v>
      </c>
    </row>
    <row r="3096" spans="1:4" ht="67.5">
      <c r="A3096" s="342">
        <v>96732</v>
      </c>
      <c r="B3096" s="349" t="s">
        <v>3412</v>
      </c>
      <c r="C3096" s="392" t="s">
        <v>1</v>
      </c>
      <c r="D3096" s="392">
        <v>36.19</v>
      </c>
    </row>
    <row r="3097" spans="1:4" ht="67.5">
      <c r="A3097" s="342">
        <v>96733</v>
      </c>
      <c r="B3097" s="349" t="s">
        <v>3413</v>
      </c>
      <c r="C3097" s="392" t="s">
        <v>1</v>
      </c>
      <c r="D3097" s="392">
        <v>66.16</v>
      </c>
    </row>
    <row r="3098" spans="1:4" ht="67.5">
      <c r="A3098" s="342">
        <v>96734</v>
      </c>
      <c r="B3098" s="349" t="s">
        <v>3414</v>
      </c>
      <c r="C3098" s="392" t="s">
        <v>1</v>
      </c>
      <c r="D3098" s="392">
        <v>90.9</v>
      </c>
    </row>
    <row r="3099" spans="1:4" ht="67.5">
      <c r="A3099" s="342">
        <v>96735</v>
      </c>
      <c r="B3099" s="349" t="s">
        <v>3415</v>
      </c>
      <c r="C3099" s="392" t="s">
        <v>1</v>
      </c>
      <c r="D3099" s="392">
        <v>119.24</v>
      </c>
    </row>
    <row r="3100" spans="1:4" ht="40.5">
      <c r="A3100" s="342">
        <v>96794</v>
      </c>
      <c r="B3100" s="349" t="s">
        <v>3416</v>
      </c>
      <c r="C3100" s="392" t="s">
        <v>1</v>
      </c>
      <c r="D3100" s="392">
        <v>5.83</v>
      </c>
    </row>
    <row r="3101" spans="1:4" ht="40.5">
      <c r="A3101" s="342">
        <v>96795</v>
      </c>
      <c r="B3101" s="349" t="s">
        <v>3417</v>
      </c>
      <c r="C3101" s="392" t="s">
        <v>1</v>
      </c>
      <c r="D3101" s="392">
        <v>7.39</v>
      </c>
    </row>
    <row r="3102" spans="1:4" ht="40.5">
      <c r="A3102" s="342">
        <v>96796</v>
      </c>
      <c r="B3102" s="349" t="s">
        <v>3418</v>
      </c>
      <c r="C3102" s="392" t="s">
        <v>1</v>
      </c>
      <c r="D3102" s="392">
        <v>10.3</v>
      </c>
    </row>
    <row r="3103" spans="1:4" ht="40.5">
      <c r="A3103" s="342">
        <v>96797</v>
      </c>
      <c r="B3103" s="349" t="s">
        <v>3419</v>
      </c>
      <c r="C3103" s="392" t="s">
        <v>1</v>
      </c>
      <c r="D3103" s="392">
        <v>15.48</v>
      </c>
    </row>
    <row r="3104" spans="1:4" ht="40.5">
      <c r="A3104" s="342">
        <v>96798</v>
      </c>
      <c r="B3104" s="349" t="s">
        <v>3420</v>
      </c>
      <c r="C3104" s="392" t="s">
        <v>1</v>
      </c>
      <c r="D3104" s="392">
        <v>5.93</v>
      </c>
    </row>
    <row r="3105" spans="1:4" ht="40.5">
      <c r="A3105" s="342">
        <v>96799</v>
      </c>
      <c r="B3105" s="349" t="s">
        <v>3421</v>
      </c>
      <c r="C3105" s="392" t="s">
        <v>1</v>
      </c>
      <c r="D3105" s="392">
        <v>7.96</v>
      </c>
    </row>
    <row r="3106" spans="1:4" ht="40.5">
      <c r="A3106" s="342">
        <v>96800</v>
      </c>
      <c r="B3106" s="349" t="s">
        <v>3422</v>
      </c>
      <c r="C3106" s="392" t="s">
        <v>1</v>
      </c>
      <c r="D3106" s="392">
        <v>11.45</v>
      </c>
    </row>
    <row r="3107" spans="1:4" ht="40.5">
      <c r="A3107" s="342">
        <v>96801</v>
      </c>
      <c r="B3107" s="349" t="s">
        <v>3423</v>
      </c>
      <c r="C3107" s="392" t="s">
        <v>1</v>
      </c>
      <c r="D3107" s="392">
        <v>17.45</v>
      </c>
    </row>
    <row r="3108" spans="1:4" ht="27">
      <c r="A3108" s="342">
        <v>72293</v>
      </c>
      <c r="B3108" s="349" t="s">
        <v>3424</v>
      </c>
      <c r="C3108" s="392" t="s">
        <v>81</v>
      </c>
      <c r="D3108" s="392">
        <v>5.14</v>
      </c>
    </row>
    <row r="3109" spans="1:4" ht="27">
      <c r="A3109" s="342">
        <v>72294</v>
      </c>
      <c r="B3109" s="349" t="s">
        <v>3425</v>
      </c>
      <c r="C3109" s="392" t="s">
        <v>81</v>
      </c>
      <c r="D3109" s="392">
        <v>7.85</v>
      </c>
    </row>
    <row r="3110" spans="1:4" ht="27">
      <c r="A3110" s="342">
        <v>72295</v>
      </c>
      <c r="B3110" s="349" t="s">
        <v>3426</v>
      </c>
      <c r="C3110" s="392" t="s">
        <v>81</v>
      </c>
      <c r="D3110" s="392">
        <v>10.8</v>
      </c>
    </row>
    <row r="3111" spans="1:4" ht="27">
      <c r="A3111" s="342">
        <v>72306</v>
      </c>
      <c r="B3111" s="349" t="s">
        <v>3427</v>
      </c>
      <c r="C3111" s="392" t="s">
        <v>81</v>
      </c>
      <c r="D3111" s="392">
        <v>153.6</v>
      </c>
    </row>
    <row r="3112" spans="1:4" ht="27">
      <c r="A3112" s="342">
        <v>72307</v>
      </c>
      <c r="B3112" s="349" t="s">
        <v>3428</v>
      </c>
      <c r="C3112" s="392" t="s">
        <v>81</v>
      </c>
      <c r="D3112" s="392">
        <v>214.95</v>
      </c>
    </row>
    <row r="3113" spans="1:4" ht="27">
      <c r="A3113" s="342">
        <v>72313</v>
      </c>
      <c r="B3113" s="349" t="s">
        <v>3429</v>
      </c>
      <c r="C3113" s="392" t="s">
        <v>81</v>
      </c>
      <c r="D3113" s="392">
        <v>499.42</v>
      </c>
    </row>
    <row r="3114" spans="1:4" ht="27">
      <c r="A3114" s="342">
        <v>72482</v>
      </c>
      <c r="B3114" s="349" t="s">
        <v>3430</v>
      </c>
      <c r="C3114" s="392" t="s">
        <v>81</v>
      </c>
      <c r="D3114" s="392">
        <v>215.05</v>
      </c>
    </row>
    <row r="3115" spans="1:4" ht="27">
      <c r="A3115" s="342">
        <v>72619</v>
      </c>
      <c r="B3115" s="349" t="s">
        <v>3431</v>
      </c>
      <c r="C3115" s="392" t="s">
        <v>81</v>
      </c>
      <c r="D3115" s="392">
        <v>89.88</v>
      </c>
    </row>
    <row r="3116" spans="1:4" ht="27">
      <c r="A3116" s="342">
        <v>72620</v>
      </c>
      <c r="B3116" s="349" t="s">
        <v>3432</v>
      </c>
      <c r="C3116" s="392" t="s">
        <v>81</v>
      </c>
      <c r="D3116" s="392">
        <v>156.44</v>
      </c>
    </row>
    <row r="3117" spans="1:4" ht="27">
      <c r="A3117" s="342">
        <v>72621</v>
      </c>
      <c r="B3117" s="349" t="s">
        <v>3433</v>
      </c>
      <c r="C3117" s="392" t="s">
        <v>81</v>
      </c>
      <c r="D3117" s="392">
        <v>250.84</v>
      </c>
    </row>
    <row r="3118" spans="1:4" ht="27">
      <c r="A3118" s="342">
        <v>72667</v>
      </c>
      <c r="B3118" s="349" t="s">
        <v>3434</v>
      </c>
      <c r="C3118" s="392" t="s">
        <v>81</v>
      </c>
      <c r="D3118" s="392">
        <v>124.28</v>
      </c>
    </row>
    <row r="3119" spans="1:4" ht="27">
      <c r="A3119" s="342">
        <v>72668</v>
      </c>
      <c r="B3119" s="349" t="s">
        <v>3435</v>
      </c>
      <c r="C3119" s="392" t="s">
        <v>81</v>
      </c>
      <c r="D3119" s="392">
        <v>123.6</v>
      </c>
    </row>
    <row r="3120" spans="1:4" ht="27">
      <c r="A3120" s="342">
        <v>72669</v>
      </c>
      <c r="B3120" s="349" t="s">
        <v>3436</v>
      </c>
      <c r="C3120" s="392" t="s">
        <v>81</v>
      </c>
      <c r="D3120" s="392">
        <v>127.53</v>
      </c>
    </row>
    <row r="3121" spans="1:4" ht="27">
      <c r="A3121" s="342">
        <v>72681</v>
      </c>
      <c r="B3121" s="349" t="s">
        <v>3437</v>
      </c>
      <c r="C3121" s="392" t="s">
        <v>81</v>
      </c>
      <c r="D3121" s="392">
        <v>87.26</v>
      </c>
    </row>
    <row r="3122" spans="1:4" ht="27">
      <c r="A3122" s="342">
        <v>72682</v>
      </c>
      <c r="B3122" s="349" t="s">
        <v>3438</v>
      </c>
      <c r="C3122" s="392" t="s">
        <v>81</v>
      </c>
      <c r="D3122" s="392">
        <v>174.88</v>
      </c>
    </row>
    <row r="3123" spans="1:4" ht="27">
      <c r="A3123" s="342">
        <v>72683</v>
      </c>
      <c r="B3123" s="349" t="s">
        <v>3439</v>
      </c>
      <c r="C3123" s="392" t="s">
        <v>81</v>
      </c>
      <c r="D3123" s="392">
        <v>280.55</v>
      </c>
    </row>
    <row r="3124" spans="1:4" ht="27">
      <c r="A3124" s="342">
        <v>72719</v>
      </c>
      <c r="B3124" s="349" t="s">
        <v>3440</v>
      </c>
      <c r="C3124" s="392" t="s">
        <v>81</v>
      </c>
      <c r="D3124" s="392">
        <v>192.51</v>
      </c>
    </row>
    <row r="3125" spans="1:4" ht="27">
      <c r="A3125" s="342">
        <v>72720</v>
      </c>
      <c r="B3125" s="349" t="s">
        <v>3441</v>
      </c>
      <c r="C3125" s="392" t="s">
        <v>81</v>
      </c>
      <c r="D3125" s="392">
        <v>264.70999999999998</v>
      </c>
    </row>
    <row r="3126" spans="1:4" ht="27">
      <c r="A3126" s="342">
        <v>72721</v>
      </c>
      <c r="B3126" s="349" t="s">
        <v>3442</v>
      </c>
      <c r="C3126" s="392" t="s">
        <v>81</v>
      </c>
      <c r="D3126" s="392">
        <v>571.46</v>
      </c>
    </row>
    <row r="3127" spans="1:4" ht="54">
      <c r="A3127" s="342">
        <v>89358</v>
      </c>
      <c r="B3127" s="349" t="s">
        <v>3443</v>
      </c>
      <c r="C3127" s="392" t="s">
        <v>81</v>
      </c>
      <c r="D3127" s="392">
        <v>5.08</v>
      </c>
    </row>
    <row r="3128" spans="1:4" ht="54">
      <c r="A3128" s="342">
        <v>89359</v>
      </c>
      <c r="B3128" s="349" t="s">
        <v>3444</v>
      </c>
      <c r="C3128" s="392" t="s">
        <v>81</v>
      </c>
      <c r="D3128" s="392">
        <v>5.28</v>
      </c>
    </row>
    <row r="3129" spans="1:4" ht="40.5">
      <c r="A3129" s="342">
        <v>89360</v>
      </c>
      <c r="B3129" s="349" t="s">
        <v>3445</v>
      </c>
      <c r="C3129" s="392" t="s">
        <v>81</v>
      </c>
      <c r="D3129" s="392">
        <v>6.15</v>
      </c>
    </row>
    <row r="3130" spans="1:4" ht="40.5">
      <c r="A3130" s="342">
        <v>89361</v>
      </c>
      <c r="B3130" s="349" t="s">
        <v>3446</v>
      </c>
      <c r="C3130" s="392" t="s">
        <v>81</v>
      </c>
      <c r="D3130" s="392">
        <v>6.08</v>
      </c>
    </row>
    <row r="3131" spans="1:4" ht="54">
      <c r="A3131" s="342">
        <v>89362</v>
      </c>
      <c r="B3131" s="349" t="s">
        <v>3447</v>
      </c>
      <c r="C3131" s="392" t="s">
        <v>81</v>
      </c>
      <c r="D3131" s="392">
        <v>6.09</v>
      </c>
    </row>
    <row r="3132" spans="1:4" ht="54">
      <c r="A3132" s="342">
        <v>89363</v>
      </c>
      <c r="B3132" s="349" t="s">
        <v>3448</v>
      </c>
      <c r="C3132" s="392" t="s">
        <v>81</v>
      </c>
      <c r="D3132" s="392">
        <v>6.52</v>
      </c>
    </row>
    <row r="3133" spans="1:4" ht="40.5">
      <c r="A3133" s="342">
        <v>89364</v>
      </c>
      <c r="B3133" s="349" t="s">
        <v>3449</v>
      </c>
      <c r="C3133" s="392" t="s">
        <v>81</v>
      </c>
      <c r="D3133" s="392">
        <v>7.61</v>
      </c>
    </row>
    <row r="3134" spans="1:4" ht="40.5">
      <c r="A3134" s="342">
        <v>89365</v>
      </c>
      <c r="B3134" s="349" t="s">
        <v>3450</v>
      </c>
      <c r="C3134" s="392" t="s">
        <v>81</v>
      </c>
      <c r="D3134" s="392">
        <v>7.19</v>
      </c>
    </row>
    <row r="3135" spans="1:4" ht="54">
      <c r="A3135" s="342">
        <v>89366</v>
      </c>
      <c r="B3135" s="349" t="s">
        <v>3451</v>
      </c>
      <c r="C3135" s="392" t="s">
        <v>81</v>
      </c>
      <c r="D3135" s="392">
        <v>10.63</v>
      </c>
    </row>
    <row r="3136" spans="1:4" ht="54">
      <c r="A3136" s="342">
        <v>89367</v>
      </c>
      <c r="B3136" s="349" t="s">
        <v>3452</v>
      </c>
      <c r="C3136" s="392" t="s">
        <v>81</v>
      </c>
      <c r="D3136" s="392">
        <v>8.14</v>
      </c>
    </row>
    <row r="3137" spans="1:4" ht="54">
      <c r="A3137" s="342">
        <v>89368</v>
      </c>
      <c r="B3137" s="349" t="s">
        <v>3453</v>
      </c>
      <c r="C3137" s="392" t="s">
        <v>81</v>
      </c>
      <c r="D3137" s="392">
        <v>9.35</v>
      </c>
    </row>
    <row r="3138" spans="1:4" ht="40.5">
      <c r="A3138" s="342">
        <v>89369</v>
      </c>
      <c r="B3138" s="349" t="s">
        <v>3454</v>
      </c>
      <c r="C3138" s="392" t="s">
        <v>81</v>
      </c>
      <c r="D3138" s="392">
        <v>10.89</v>
      </c>
    </row>
    <row r="3139" spans="1:4" ht="40.5">
      <c r="A3139" s="342">
        <v>89370</v>
      </c>
      <c r="B3139" s="349" t="s">
        <v>3455</v>
      </c>
      <c r="C3139" s="392" t="s">
        <v>81</v>
      </c>
      <c r="D3139" s="392">
        <v>9.39</v>
      </c>
    </row>
    <row r="3140" spans="1:4" ht="40.5">
      <c r="A3140" s="342">
        <v>89371</v>
      </c>
      <c r="B3140" s="349" t="s">
        <v>3456</v>
      </c>
      <c r="C3140" s="392" t="s">
        <v>81</v>
      </c>
      <c r="D3140" s="392">
        <v>3.88</v>
      </c>
    </row>
    <row r="3141" spans="1:4" ht="40.5">
      <c r="A3141" s="342">
        <v>89372</v>
      </c>
      <c r="B3141" s="349" t="s">
        <v>3457</v>
      </c>
      <c r="C3141" s="392" t="s">
        <v>81</v>
      </c>
      <c r="D3141" s="392">
        <v>9.7799999999999994</v>
      </c>
    </row>
    <row r="3142" spans="1:4" ht="54">
      <c r="A3142" s="342">
        <v>89373</v>
      </c>
      <c r="B3142" s="349" t="s">
        <v>3458</v>
      </c>
      <c r="C3142" s="392" t="s">
        <v>81</v>
      </c>
      <c r="D3142" s="392">
        <v>4.29</v>
      </c>
    </row>
    <row r="3143" spans="1:4" ht="54">
      <c r="A3143" s="342">
        <v>89374</v>
      </c>
      <c r="B3143" s="349" t="s">
        <v>3459</v>
      </c>
      <c r="C3143" s="392" t="s">
        <v>81</v>
      </c>
      <c r="D3143" s="392">
        <v>7.27</v>
      </c>
    </row>
    <row r="3144" spans="1:4" ht="40.5">
      <c r="A3144" s="342">
        <v>89375</v>
      </c>
      <c r="B3144" s="349" t="s">
        <v>3460</v>
      </c>
      <c r="C3144" s="392" t="s">
        <v>81</v>
      </c>
      <c r="D3144" s="392">
        <v>9.59</v>
      </c>
    </row>
    <row r="3145" spans="1:4" ht="54">
      <c r="A3145" s="342">
        <v>89376</v>
      </c>
      <c r="B3145" s="349" t="s">
        <v>3461</v>
      </c>
      <c r="C3145" s="392" t="s">
        <v>81</v>
      </c>
      <c r="D3145" s="392">
        <v>4.08</v>
      </c>
    </row>
    <row r="3146" spans="1:4" ht="54">
      <c r="A3146" s="342">
        <v>89377</v>
      </c>
      <c r="B3146" s="349" t="s">
        <v>3462</v>
      </c>
      <c r="C3146" s="392" t="s">
        <v>81</v>
      </c>
      <c r="D3146" s="392">
        <v>5.85</v>
      </c>
    </row>
    <row r="3147" spans="1:4" ht="40.5">
      <c r="A3147" s="342">
        <v>89378</v>
      </c>
      <c r="B3147" s="349" t="s">
        <v>3463</v>
      </c>
      <c r="C3147" s="392" t="s">
        <v>81</v>
      </c>
      <c r="D3147" s="392">
        <v>4.54</v>
      </c>
    </row>
    <row r="3148" spans="1:4" ht="40.5">
      <c r="A3148" s="342">
        <v>89379</v>
      </c>
      <c r="B3148" s="349" t="s">
        <v>3464</v>
      </c>
      <c r="C3148" s="392" t="s">
        <v>81</v>
      </c>
      <c r="D3148" s="392">
        <v>13.01</v>
      </c>
    </row>
    <row r="3149" spans="1:4" ht="54">
      <c r="A3149" s="342">
        <v>89380</v>
      </c>
      <c r="B3149" s="349" t="s">
        <v>3465</v>
      </c>
      <c r="C3149" s="392" t="s">
        <v>81</v>
      </c>
      <c r="D3149" s="392">
        <v>6.24</v>
      </c>
    </row>
    <row r="3150" spans="1:4" ht="54">
      <c r="A3150" s="342">
        <v>89381</v>
      </c>
      <c r="B3150" s="349" t="s">
        <v>3466</v>
      </c>
      <c r="C3150" s="392" t="s">
        <v>81</v>
      </c>
      <c r="D3150" s="392">
        <v>9.18</v>
      </c>
    </row>
    <row r="3151" spans="1:4" ht="40.5">
      <c r="A3151" s="342">
        <v>89382</v>
      </c>
      <c r="B3151" s="349" t="s">
        <v>3467</v>
      </c>
      <c r="C3151" s="392" t="s">
        <v>81</v>
      </c>
      <c r="D3151" s="392">
        <v>11.31</v>
      </c>
    </row>
    <row r="3152" spans="1:4" ht="54">
      <c r="A3152" s="342">
        <v>89383</v>
      </c>
      <c r="B3152" s="349" t="s">
        <v>3468</v>
      </c>
      <c r="C3152" s="392" t="s">
        <v>81</v>
      </c>
      <c r="D3152" s="392">
        <v>4.76</v>
      </c>
    </row>
    <row r="3153" spans="1:4" ht="54">
      <c r="A3153" s="342">
        <v>89384</v>
      </c>
      <c r="B3153" s="349" t="s">
        <v>3469</v>
      </c>
      <c r="C3153" s="392" t="s">
        <v>81</v>
      </c>
      <c r="D3153" s="392">
        <v>8.0299999999999994</v>
      </c>
    </row>
    <row r="3154" spans="1:4" ht="54">
      <c r="A3154" s="342">
        <v>89385</v>
      </c>
      <c r="B3154" s="349" t="s">
        <v>3470</v>
      </c>
      <c r="C3154" s="392" t="s">
        <v>81</v>
      </c>
      <c r="D3154" s="392">
        <v>5.03</v>
      </c>
    </row>
    <row r="3155" spans="1:4" ht="40.5">
      <c r="A3155" s="342">
        <v>89386</v>
      </c>
      <c r="B3155" s="349" t="s">
        <v>3471</v>
      </c>
      <c r="C3155" s="392" t="s">
        <v>81</v>
      </c>
      <c r="D3155" s="392">
        <v>6.06</v>
      </c>
    </row>
    <row r="3156" spans="1:4" ht="40.5">
      <c r="A3156" s="342">
        <v>89387</v>
      </c>
      <c r="B3156" s="349" t="s">
        <v>3472</v>
      </c>
      <c r="C3156" s="392" t="s">
        <v>81</v>
      </c>
      <c r="D3156" s="392">
        <v>20.190000000000001</v>
      </c>
    </row>
    <row r="3157" spans="1:4" ht="54">
      <c r="A3157" s="342">
        <v>89388</v>
      </c>
      <c r="B3157" s="349" t="s">
        <v>3473</v>
      </c>
      <c r="C3157" s="392" t="s">
        <v>81</v>
      </c>
      <c r="D3157" s="392">
        <v>7.62</v>
      </c>
    </row>
    <row r="3158" spans="1:4" ht="54">
      <c r="A3158" s="342">
        <v>89389</v>
      </c>
      <c r="B3158" s="349" t="s">
        <v>3474</v>
      </c>
      <c r="C3158" s="392" t="s">
        <v>81</v>
      </c>
      <c r="D3158" s="392">
        <v>8.2899999999999991</v>
      </c>
    </row>
    <row r="3159" spans="1:4" ht="40.5">
      <c r="A3159" s="342">
        <v>89390</v>
      </c>
      <c r="B3159" s="349" t="s">
        <v>3475</v>
      </c>
      <c r="C3159" s="392" t="s">
        <v>81</v>
      </c>
      <c r="D3159" s="392">
        <v>17.239999999999998</v>
      </c>
    </row>
    <row r="3160" spans="1:4" ht="54">
      <c r="A3160" s="342">
        <v>89391</v>
      </c>
      <c r="B3160" s="349" t="s">
        <v>3476</v>
      </c>
      <c r="C3160" s="392" t="s">
        <v>81</v>
      </c>
      <c r="D3160" s="392">
        <v>6.42</v>
      </c>
    </row>
    <row r="3161" spans="1:4" ht="54">
      <c r="A3161" s="342">
        <v>89392</v>
      </c>
      <c r="B3161" s="349" t="s">
        <v>3477</v>
      </c>
      <c r="C3161" s="392" t="s">
        <v>81</v>
      </c>
      <c r="D3161" s="392">
        <v>15.38</v>
      </c>
    </row>
    <row r="3162" spans="1:4" ht="40.5">
      <c r="A3162" s="342">
        <v>89393</v>
      </c>
      <c r="B3162" s="349" t="s">
        <v>3478</v>
      </c>
      <c r="C3162" s="392" t="s">
        <v>81</v>
      </c>
      <c r="D3162" s="392">
        <v>7.07</v>
      </c>
    </row>
    <row r="3163" spans="1:4" ht="54">
      <c r="A3163" s="342">
        <v>89394</v>
      </c>
      <c r="B3163" s="349" t="s">
        <v>3479</v>
      </c>
      <c r="C3163" s="392" t="s">
        <v>81</v>
      </c>
      <c r="D3163" s="392">
        <v>12.83</v>
      </c>
    </row>
    <row r="3164" spans="1:4" ht="40.5">
      <c r="A3164" s="342">
        <v>89395</v>
      </c>
      <c r="B3164" s="349" t="s">
        <v>3480</v>
      </c>
      <c r="C3164" s="392" t="s">
        <v>81</v>
      </c>
      <c r="D3164" s="392">
        <v>8.4600000000000009</v>
      </c>
    </row>
    <row r="3165" spans="1:4" ht="54">
      <c r="A3165" s="342">
        <v>89396</v>
      </c>
      <c r="B3165" s="349" t="s">
        <v>3481</v>
      </c>
      <c r="C3165" s="392" t="s">
        <v>81</v>
      </c>
      <c r="D3165" s="392">
        <v>14.58</v>
      </c>
    </row>
    <row r="3166" spans="1:4" ht="54">
      <c r="A3166" s="342">
        <v>89397</v>
      </c>
      <c r="B3166" s="349" t="s">
        <v>3482</v>
      </c>
      <c r="C3166" s="392" t="s">
        <v>81</v>
      </c>
      <c r="D3166" s="392">
        <v>9.75</v>
      </c>
    </row>
    <row r="3167" spans="1:4" ht="40.5">
      <c r="A3167" s="342">
        <v>89398</v>
      </c>
      <c r="B3167" s="349" t="s">
        <v>3483</v>
      </c>
      <c r="C3167" s="392" t="s">
        <v>81</v>
      </c>
      <c r="D3167" s="392">
        <v>11.46</v>
      </c>
    </row>
    <row r="3168" spans="1:4" ht="54">
      <c r="A3168" s="342">
        <v>89399</v>
      </c>
      <c r="B3168" s="349" t="s">
        <v>3484</v>
      </c>
      <c r="C3168" s="392" t="s">
        <v>81</v>
      </c>
      <c r="D3168" s="392">
        <v>21.25</v>
      </c>
    </row>
    <row r="3169" spans="1:4" ht="54">
      <c r="A3169" s="342">
        <v>89400</v>
      </c>
      <c r="B3169" s="349" t="s">
        <v>3485</v>
      </c>
      <c r="C3169" s="392" t="s">
        <v>81</v>
      </c>
      <c r="D3169" s="392">
        <v>13.45</v>
      </c>
    </row>
    <row r="3170" spans="1:4" ht="54">
      <c r="A3170" s="342">
        <v>89404</v>
      </c>
      <c r="B3170" s="349" t="s">
        <v>3486</v>
      </c>
      <c r="C3170" s="392" t="s">
        <v>81</v>
      </c>
      <c r="D3170" s="392">
        <v>3.39</v>
      </c>
    </row>
    <row r="3171" spans="1:4" ht="54">
      <c r="A3171" s="342">
        <v>89405</v>
      </c>
      <c r="B3171" s="349" t="s">
        <v>3487</v>
      </c>
      <c r="C3171" s="392" t="s">
        <v>81</v>
      </c>
      <c r="D3171" s="392">
        <v>3.59</v>
      </c>
    </row>
    <row r="3172" spans="1:4" ht="54">
      <c r="A3172" s="342">
        <v>89406</v>
      </c>
      <c r="B3172" s="349" t="s">
        <v>3488</v>
      </c>
      <c r="C3172" s="392" t="s">
        <v>81</v>
      </c>
      <c r="D3172" s="392">
        <v>4.46</v>
      </c>
    </row>
    <row r="3173" spans="1:4" ht="54">
      <c r="A3173" s="342">
        <v>89407</v>
      </c>
      <c r="B3173" s="349" t="s">
        <v>3489</v>
      </c>
      <c r="C3173" s="392" t="s">
        <v>81</v>
      </c>
      <c r="D3173" s="392">
        <v>4.3899999999999997</v>
      </c>
    </row>
    <row r="3174" spans="1:4" ht="54">
      <c r="A3174" s="342">
        <v>89408</v>
      </c>
      <c r="B3174" s="349" t="s">
        <v>3490</v>
      </c>
      <c r="C3174" s="392" t="s">
        <v>81</v>
      </c>
      <c r="D3174" s="392">
        <v>4.13</v>
      </c>
    </row>
    <row r="3175" spans="1:4" ht="54">
      <c r="A3175" s="342">
        <v>89409</v>
      </c>
      <c r="B3175" s="349" t="s">
        <v>3491</v>
      </c>
      <c r="C3175" s="392" t="s">
        <v>81</v>
      </c>
      <c r="D3175" s="392">
        <v>4.5599999999999996</v>
      </c>
    </row>
    <row r="3176" spans="1:4" ht="54">
      <c r="A3176" s="342">
        <v>89410</v>
      </c>
      <c r="B3176" s="349" t="s">
        <v>3492</v>
      </c>
      <c r="C3176" s="392" t="s">
        <v>81</v>
      </c>
      <c r="D3176" s="392">
        <v>5.65</v>
      </c>
    </row>
    <row r="3177" spans="1:4" ht="54">
      <c r="A3177" s="342">
        <v>89411</v>
      </c>
      <c r="B3177" s="349" t="s">
        <v>3493</v>
      </c>
      <c r="C3177" s="392" t="s">
        <v>81</v>
      </c>
      <c r="D3177" s="392">
        <v>5.23</v>
      </c>
    </row>
    <row r="3178" spans="1:4" ht="54">
      <c r="A3178" s="342">
        <v>89412</v>
      </c>
      <c r="B3178" s="349" t="s">
        <v>3494</v>
      </c>
      <c r="C3178" s="392" t="s">
        <v>81</v>
      </c>
      <c r="D3178" s="392">
        <v>5.73</v>
      </c>
    </row>
    <row r="3179" spans="1:4" ht="54">
      <c r="A3179" s="342">
        <v>89413</v>
      </c>
      <c r="B3179" s="349" t="s">
        <v>3495</v>
      </c>
      <c r="C3179" s="392" t="s">
        <v>81</v>
      </c>
      <c r="D3179" s="392">
        <v>5.81</v>
      </c>
    </row>
    <row r="3180" spans="1:4" ht="54">
      <c r="A3180" s="342">
        <v>89414</v>
      </c>
      <c r="B3180" s="349" t="s">
        <v>3496</v>
      </c>
      <c r="C3180" s="392" t="s">
        <v>81</v>
      </c>
      <c r="D3180" s="392">
        <v>7.02</v>
      </c>
    </row>
    <row r="3181" spans="1:4" ht="54">
      <c r="A3181" s="342">
        <v>89415</v>
      </c>
      <c r="B3181" s="349" t="s">
        <v>3497</v>
      </c>
      <c r="C3181" s="392" t="s">
        <v>81</v>
      </c>
      <c r="D3181" s="392">
        <v>8.56</v>
      </c>
    </row>
    <row r="3182" spans="1:4" ht="54">
      <c r="A3182" s="342">
        <v>89416</v>
      </c>
      <c r="B3182" s="349" t="s">
        <v>3498</v>
      </c>
      <c r="C3182" s="392" t="s">
        <v>81</v>
      </c>
      <c r="D3182" s="392">
        <v>7.06</v>
      </c>
    </row>
    <row r="3183" spans="1:4" ht="40.5">
      <c r="A3183" s="342">
        <v>89417</v>
      </c>
      <c r="B3183" s="349" t="s">
        <v>3499</v>
      </c>
      <c r="C3183" s="392" t="s">
        <v>81</v>
      </c>
      <c r="D3183" s="392">
        <v>2.76</v>
      </c>
    </row>
    <row r="3184" spans="1:4" ht="54">
      <c r="A3184" s="342">
        <v>89418</v>
      </c>
      <c r="B3184" s="349" t="s">
        <v>3500</v>
      </c>
      <c r="C3184" s="392" t="s">
        <v>81</v>
      </c>
      <c r="D3184" s="392">
        <v>8.66</v>
      </c>
    </row>
    <row r="3185" spans="1:4" ht="54">
      <c r="A3185" s="342">
        <v>89419</v>
      </c>
      <c r="B3185" s="349" t="s">
        <v>3501</v>
      </c>
      <c r="C3185" s="392" t="s">
        <v>81</v>
      </c>
      <c r="D3185" s="392">
        <v>3.17</v>
      </c>
    </row>
    <row r="3186" spans="1:4" ht="54">
      <c r="A3186" s="342">
        <v>89420</v>
      </c>
      <c r="B3186" s="349" t="s">
        <v>3502</v>
      </c>
      <c r="C3186" s="392" t="s">
        <v>81</v>
      </c>
      <c r="D3186" s="392">
        <v>6.15</v>
      </c>
    </row>
    <row r="3187" spans="1:4" ht="54">
      <c r="A3187" s="342">
        <v>89421</v>
      </c>
      <c r="B3187" s="349" t="s">
        <v>3503</v>
      </c>
      <c r="C3187" s="392" t="s">
        <v>81</v>
      </c>
      <c r="D3187" s="392">
        <v>8.4700000000000006</v>
      </c>
    </row>
    <row r="3188" spans="1:4" ht="67.5">
      <c r="A3188" s="342">
        <v>89422</v>
      </c>
      <c r="B3188" s="349" t="s">
        <v>3504</v>
      </c>
      <c r="C3188" s="392" t="s">
        <v>81</v>
      </c>
      <c r="D3188" s="392">
        <v>2.96</v>
      </c>
    </row>
    <row r="3189" spans="1:4" ht="54">
      <c r="A3189" s="342">
        <v>89423</v>
      </c>
      <c r="B3189" s="349" t="s">
        <v>3505</v>
      </c>
      <c r="C3189" s="392" t="s">
        <v>81</v>
      </c>
      <c r="D3189" s="392">
        <v>5.1100000000000003</v>
      </c>
    </row>
    <row r="3190" spans="1:4" ht="40.5">
      <c r="A3190" s="342">
        <v>89424</v>
      </c>
      <c r="B3190" s="349" t="s">
        <v>3506</v>
      </c>
      <c r="C3190" s="392" t="s">
        <v>81</v>
      </c>
      <c r="D3190" s="392">
        <v>3.23</v>
      </c>
    </row>
    <row r="3191" spans="1:4" ht="54">
      <c r="A3191" s="342">
        <v>89425</v>
      </c>
      <c r="B3191" s="349" t="s">
        <v>3507</v>
      </c>
      <c r="C3191" s="392" t="s">
        <v>81</v>
      </c>
      <c r="D3191" s="392">
        <v>11.7</v>
      </c>
    </row>
    <row r="3192" spans="1:4" ht="54">
      <c r="A3192" s="342">
        <v>89426</v>
      </c>
      <c r="B3192" s="349" t="s">
        <v>3508</v>
      </c>
      <c r="C3192" s="392" t="s">
        <v>81</v>
      </c>
      <c r="D3192" s="392">
        <v>4.93</v>
      </c>
    </row>
    <row r="3193" spans="1:4" ht="54">
      <c r="A3193" s="342">
        <v>89427</v>
      </c>
      <c r="B3193" s="349" t="s">
        <v>3509</v>
      </c>
      <c r="C3193" s="392" t="s">
        <v>81</v>
      </c>
      <c r="D3193" s="392">
        <v>7.87</v>
      </c>
    </row>
    <row r="3194" spans="1:4" ht="54">
      <c r="A3194" s="342">
        <v>89428</v>
      </c>
      <c r="B3194" s="349" t="s">
        <v>3510</v>
      </c>
      <c r="C3194" s="392" t="s">
        <v>81</v>
      </c>
      <c r="D3194" s="392">
        <v>10</v>
      </c>
    </row>
    <row r="3195" spans="1:4" ht="67.5">
      <c r="A3195" s="342">
        <v>89429</v>
      </c>
      <c r="B3195" s="349" t="s">
        <v>3511</v>
      </c>
      <c r="C3195" s="392" t="s">
        <v>81</v>
      </c>
      <c r="D3195" s="392">
        <v>3.45</v>
      </c>
    </row>
    <row r="3196" spans="1:4" ht="54">
      <c r="A3196" s="342">
        <v>89430</v>
      </c>
      <c r="B3196" s="349" t="s">
        <v>3512</v>
      </c>
      <c r="C3196" s="392" t="s">
        <v>81</v>
      </c>
      <c r="D3196" s="392">
        <v>6.72</v>
      </c>
    </row>
    <row r="3197" spans="1:4" ht="40.5">
      <c r="A3197" s="342">
        <v>89431</v>
      </c>
      <c r="B3197" s="349" t="s">
        <v>3513</v>
      </c>
      <c r="C3197" s="392" t="s">
        <v>81</v>
      </c>
      <c r="D3197" s="392">
        <v>4.49</v>
      </c>
    </row>
    <row r="3198" spans="1:4" ht="54">
      <c r="A3198" s="342">
        <v>89432</v>
      </c>
      <c r="B3198" s="349" t="s">
        <v>3514</v>
      </c>
      <c r="C3198" s="392" t="s">
        <v>81</v>
      </c>
      <c r="D3198" s="392">
        <v>18.62</v>
      </c>
    </row>
    <row r="3199" spans="1:4" ht="54">
      <c r="A3199" s="342">
        <v>89433</v>
      </c>
      <c r="B3199" s="349" t="s">
        <v>3515</v>
      </c>
      <c r="C3199" s="392" t="s">
        <v>81</v>
      </c>
      <c r="D3199" s="392">
        <v>6.05</v>
      </c>
    </row>
    <row r="3200" spans="1:4" ht="54">
      <c r="A3200" s="342">
        <v>89434</v>
      </c>
      <c r="B3200" s="349" t="s">
        <v>3516</v>
      </c>
      <c r="C3200" s="392" t="s">
        <v>81</v>
      </c>
      <c r="D3200" s="392">
        <v>6.72</v>
      </c>
    </row>
    <row r="3201" spans="1:4" ht="54">
      <c r="A3201" s="342">
        <v>89435</v>
      </c>
      <c r="B3201" s="349" t="s">
        <v>3517</v>
      </c>
      <c r="C3201" s="392" t="s">
        <v>81</v>
      </c>
      <c r="D3201" s="392">
        <v>15.67</v>
      </c>
    </row>
    <row r="3202" spans="1:4" ht="67.5">
      <c r="A3202" s="342">
        <v>89436</v>
      </c>
      <c r="B3202" s="349" t="s">
        <v>3518</v>
      </c>
      <c r="C3202" s="392" t="s">
        <v>81</v>
      </c>
      <c r="D3202" s="392">
        <v>4.8499999999999996</v>
      </c>
    </row>
    <row r="3203" spans="1:4" ht="54">
      <c r="A3203" s="342">
        <v>89437</v>
      </c>
      <c r="B3203" s="349" t="s">
        <v>3519</v>
      </c>
      <c r="C3203" s="392" t="s">
        <v>81</v>
      </c>
      <c r="D3203" s="392">
        <v>13.81</v>
      </c>
    </row>
    <row r="3204" spans="1:4" ht="40.5">
      <c r="A3204" s="342">
        <v>89438</v>
      </c>
      <c r="B3204" s="349" t="s">
        <v>3520</v>
      </c>
      <c r="C3204" s="392" t="s">
        <v>81</v>
      </c>
      <c r="D3204" s="392">
        <v>4.83</v>
      </c>
    </row>
    <row r="3205" spans="1:4" ht="67.5">
      <c r="A3205" s="342">
        <v>89439</v>
      </c>
      <c r="B3205" s="349" t="s">
        <v>3521</v>
      </c>
      <c r="C3205" s="392" t="s">
        <v>81</v>
      </c>
      <c r="D3205" s="392">
        <v>5.87</v>
      </c>
    </row>
    <row r="3206" spans="1:4" ht="40.5">
      <c r="A3206" s="342">
        <v>89440</v>
      </c>
      <c r="B3206" s="349" t="s">
        <v>3522</v>
      </c>
      <c r="C3206" s="392" t="s">
        <v>81</v>
      </c>
      <c r="D3206" s="392">
        <v>5.86</v>
      </c>
    </row>
    <row r="3207" spans="1:4" ht="54">
      <c r="A3207" s="342">
        <v>89441</v>
      </c>
      <c r="B3207" s="349" t="s">
        <v>3523</v>
      </c>
      <c r="C3207" s="392" t="s">
        <v>81</v>
      </c>
      <c r="D3207" s="392">
        <v>11.98</v>
      </c>
    </row>
    <row r="3208" spans="1:4" ht="54">
      <c r="A3208" s="342">
        <v>89442</v>
      </c>
      <c r="B3208" s="349" t="s">
        <v>3524</v>
      </c>
      <c r="C3208" s="392" t="s">
        <v>81</v>
      </c>
      <c r="D3208" s="392">
        <v>7.15</v>
      </c>
    </row>
    <row r="3209" spans="1:4" ht="40.5">
      <c r="A3209" s="342">
        <v>89443</v>
      </c>
      <c r="B3209" s="349" t="s">
        <v>3525</v>
      </c>
      <c r="C3209" s="392" t="s">
        <v>81</v>
      </c>
      <c r="D3209" s="392">
        <v>8.3699999999999992</v>
      </c>
    </row>
    <row r="3210" spans="1:4" ht="54">
      <c r="A3210" s="342">
        <v>89444</v>
      </c>
      <c r="B3210" s="349" t="s">
        <v>3526</v>
      </c>
      <c r="C3210" s="392" t="s">
        <v>81</v>
      </c>
      <c r="D3210" s="392">
        <v>18.16</v>
      </c>
    </row>
    <row r="3211" spans="1:4" ht="54">
      <c r="A3211" s="342">
        <v>89445</v>
      </c>
      <c r="B3211" s="349" t="s">
        <v>3527</v>
      </c>
      <c r="C3211" s="392" t="s">
        <v>81</v>
      </c>
      <c r="D3211" s="392">
        <v>10.36</v>
      </c>
    </row>
    <row r="3212" spans="1:4" ht="40.5">
      <c r="A3212" s="342">
        <v>89481</v>
      </c>
      <c r="B3212" s="349" t="s">
        <v>3528</v>
      </c>
      <c r="C3212" s="392" t="s">
        <v>81</v>
      </c>
      <c r="D3212" s="392">
        <v>3.16</v>
      </c>
    </row>
    <row r="3213" spans="1:4" ht="40.5">
      <c r="A3213" s="342">
        <v>89485</v>
      </c>
      <c r="B3213" s="349" t="s">
        <v>3529</v>
      </c>
      <c r="C3213" s="392" t="s">
        <v>81</v>
      </c>
      <c r="D3213" s="392">
        <v>3.59</v>
      </c>
    </row>
    <row r="3214" spans="1:4" ht="40.5">
      <c r="A3214" s="342">
        <v>89489</v>
      </c>
      <c r="B3214" s="349" t="s">
        <v>3530</v>
      </c>
      <c r="C3214" s="392" t="s">
        <v>81</v>
      </c>
      <c r="D3214" s="392">
        <v>4.68</v>
      </c>
    </row>
    <row r="3215" spans="1:4" ht="40.5">
      <c r="A3215" s="342">
        <v>89490</v>
      </c>
      <c r="B3215" s="349" t="s">
        <v>3531</v>
      </c>
      <c r="C3215" s="392" t="s">
        <v>81</v>
      </c>
      <c r="D3215" s="392">
        <v>4.26</v>
      </c>
    </row>
    <row r="3216" spans="1:4" ht="40.5">
      <c r="A3216" s="342">
        <v>89492</v>
      </c>
      <c r="B3216" s="349" t="s">
        <v>3532</v>
      </c>
      <c r="C3216" s="392" t="s">
        <v>81</v>
      </c>
      <c r="D3216" s="392">
        <v>4.6900000000000004</v>
      </c>
    </row>
    <row r="3217" spans="1:4" ht="40.5">
      <c r="A3217" s="342">
        <v>89493</v>
      </c>
      <c r="B3217" s="349" t="s">
        <v>3533</v>
      </c>
      <c r="C3217" s="392" t="s">
        <v>81</v>
      </c>
      <c r="D3217" s="392">
        <v>5.9</v>
      </c>
    </row>
    <row r="3218" spans="1:4" ht="40.5">
      <c r="A3218" s="342">
        <v>89494</v>
      </c>
      <c r="B3218" s="349" t="s">
        <v>3534</v>
      </c>
      <c r="C3218" s="392" t="s">
        <v>81</v>
      </c>
      <c r="D3218" s="392">
        <v>7.44</v>
      </c>
    </row>
    <row r="3219" spans="1:4" ht="40.5">
      <c r="A3219" s="342">
        <v>89496</v>
      </c>
      <c r="B3219" s="349" t="s">
        <v>3535</v>
      </c>
      <c r="C3219" s="392" t="s">
        <v>81</v>
      </c>
      <c r="D3219" s="392">
        <v>5.94</v>
      </c>
    </row>
    <row r="3220" spans="1:4" ht="40.5">
      <c r="A3220" s="342">
        <v>89497</v>
      </c>
      <c r="B3220" s="349" t="s">
        <v>3536</v>
      </c>
      <c r="C3220" s="392" t="s">
        <v>81</v>
      </c>
      <c r="D3220" s="392">
        <v>7.59</v>
      </c>
    </row>
    <row r="3221" spans="1:4" ht="40.5">
      <c r="A3221" s="342">
        <v>89498</v>
      </c>
      <c r="B3221" s="349" t="s">
        <v>3537</v>
      </c>
      <c r="C3221" s="392" t="s">
        <v>81</v>
      </c>
      <c r="D3221" s="392">
        <v>7.92</v>
      </c>
    </row>
    <row r="3222" spans="1:4" ht="40.5">
      <c r="A3222" s="342">
        <v>89499</v>
      </c>
      <c r="B3222" s="349" t="s">
        <v>3538</v>
      </c>
      <c r="C3222" s="392" t="s">
        <v>81</v>
      </c>
      <c r="D3222" s="392">
        <v>11.67</v>
      </c>
    </row>
    <row r="3223" spans="1:4" ht="40.5">
      <c r="A3223" s="342">
        <v>89500</v>
      </c>
      <c r="B3223" s="349" t="s">
        <v>3539</v>
      </c>
      <c r="C3223" s="392" t="s">
        <v>81</v>
      </c>
      <c r="D3223" s="392">
        <v>7.47</v>
      </c>
    </row>
    <row r="3224" spans="1:4" ht="40.5">
      <c r="A3224" s="342">
        <v>89501</v>
      </c>
      <c r="B3224" s="349" t="s">
        <v>3540</v>
      </c>
      <c r="C3224" s="392" t="s">
        <v>81</v>
      </c>
      <c r="D3224" s="392">
        <v>9.2100000000000009</v>
      </c>
    </row>
    <row r="3225" spans="1:4" ht="40.5">
      <c r="A3225" s="342">
        <v>89502</v>
      </c>
      <c r="B3225" s="349" t="s">
        <v>3541</v>
      </c>
      <c r="C3225" s="392" t="s">
        <v>81</v>
      </c>
      <c r="D3225" s="392">
        <v>10.1</v>
      </c>
    </row>
    <row r="3226" spans="1:4" ht="40.5">
      <c r="A3226" s="342">
        <v>89503</v>
      </c>
      <c r="B3226" s="349" t="s">
        <v>3542</v>
      </c>
      <c r="C3226" s="392" t="s">
        <v>81</v>
      </c>
      <c r="D3226" s="392">
        <v>13.69</v>
      </c>
    </row>
    <row r="3227" spans="1:4" ht="40.5">
      <c r="A3227" s="342">
        <v>89504</v>
      </c>
      <c r="B3227" s="349" t="s">
        <v>3543</v>
      </c>
      <c r="C3227" s="392" t="s">
        <v>81</v>
      </c>
      <c r="D3227" s="392">
        <v>12.38</v>
      </c>
    </row>
    <row r="3228" spans="1:4" ht="40.5">
      <c r="A3228" s="342">
        <v>89505</v>
      </c>
      <c r="B3228" s="349" t="s">
        <v>3544</v>
      </c>
      <c r="C3228" s="392" t="s">
        <v>81</v>
      </c>
      <c r="D3228" s="392">
        <v>24.56</v>
      </c>
    </row>
    <row r="3229" spans="1:4" ht="40.5">
      <c r="A3229" s="342">
        <v>89506</v>
      </c>
      <c r="B3229" s="349" t="s">
        <v>3545</v>
      </c>
      <c r="C3229" s="392" t="s">
        <v>81</v>
      </c>
      <c r="D3229" s="392">
        <v>23.92</v>
      </c>
    </row>
    <row r="3230" spans="1:4" ht="40.5">
      <c r="A3230" s="342">
        <v>89507</v>
      </c>
      <c r="B3230" s="349" t="s">
        <v>3546</v>
      </c>
      <c r="C3230" s="392" t="s">
        <v>81</v>
      </c>
      <c r="D3230" s="392">
        <v>26.01</v>
      </c>
    </row>
    <row r="3231" spans="1:4" ht="40.5">
      <c r="A3231" s="342">
        <v>89510</v>
      </c>
      <c r="B3231" s="349" t="s">
        <v>3547</v>
      </c>
      <c r="C3231" s="392" t="s">
        <v>81</v>
      </c>
      <c r="D3231" s="392">
        <v>18.61</v>
      </c>
    </row>
    <row r="3232" spans="1:4" ht="40.5">
      <c r="A3232" s="342">
        <v>89513</v>
      </c>
      <c r="B3232" s="349" t="s">
        <v>3548</v>
      </c>
      <c r="C3232" s="392" t="s">
        <v>81</v>
      </c>
      <c r="D3232" s="392">
        <v>66.19</v>
      </c>
    </row>
    <row r="3233" spans="1:4" ht="54">
      <c r="A3233" s="342">
        <v>89514</v>
      </c>
      <c r="B3233" s="349" t="s">
        <v>3549</v>
      </c>
      <c r="C3233" s="392" t="s">
        <v>81</v>
      </c>
      <c r="D3233" s="392">
        <v>5.82</v>
      </c>
    </row>
    <row r="3234" spans="1:4" ht="40.5">
      <c r="A3234" s="342">
        <v>89515</v>
      </c>
      <c r="B3234" s="349" t="s">
        <v>3550</v>
      </c>
      <c r="C3234" s="392" t="s">
        <v>81</v>
      </c>
      <c r="D3234" s="392">
        <v>51.29</v>
      </c>
    </row>
    <row r="3235" spans="1:4" ht="54">
      <c r="A3235" s="342">
        <v>89516</v>
      </c>
      <c r="B3235" s="349" t="s">
        <v>3551</v>
      </c>
      <c r="C3235" s="392" t="s">
        <v>81</v>
      </c>
      <c r="D3235" s="392">
        <v>5.54</v>
      </c>
    </row>
    <row r="3236" spans="1:4" ht="40.5">
      <c r="A3236" s="342">
        <v>89517</v>
      </c>
      <c r="B3236" s="349" t="s">
        <v>3552</v>
      </c>
      <c r="C3236" s="392" t="s">
        <v>81</v>
      </c>
      <c r="D3236" s="392">
        <v>42.8</v>
      </c>
    </row>
    <row r="3237" spans="1:4" ht="54">
      <c r="A3237" s="342">
        <v>89518</v>
      </c>
      <c r="B3237" s="349" t="s">
        <v>3553</v>
      </c>
      <c r="C3237" s="392" t="s">
        <v>81</v>
      </c>
      <c r="D3237" s="392">
        <v>8.08</v>
      </c>
    </row>
    <row r="3238" spans="1:4" ht="40.5">
      <c r="A3238" s="342">
        <v>89519</v>
      </c>
      <c r="B3238" s="349" t="s">
        <v>3554</v>
      </c>
      <c r="C3238" s="392" t="s">
        <v>81</v>
      </c>
      <c r="D3238" s="392">
        <v>33.659999999999997</v>
      </c>
    </row>
    <row r="3239" spans="1:4" ht="54">
      <c r="A3239" s="342">
        <v>89520</v>
      </c>
      <c r="B3239" s="349" t="s">
        <v>3555</v>
      </c>
      <c r="C3239" s="392" t="s">
        <v>81</v>
      </c>
      <c r="D3239" s="392">
        <v>7.47</v>
      </c>
    </row>
    <row r="3240" spans="1:4" ht="40.5">
      <c r="A3240" s="342">
        <v>89521</v>
      </c>
      <c r="B3240" s="349" t="s">
        <v>3556</v>
      </c>
      <c r="C3240" s="392" t="s">
        <v>81</v>
      </c>
      <c r="D3240" s="392">
        <v>74.739999999999995</v>
      </c>
    </row>
    <row r="3241" spans="1:4" ht="54">
      <c r="A3241" s="342">
        <v>89522</v>
      </c>
      <c r="B3241" s="349" t="s">
        <v>3557</v>
      </c>
      <c r="C3241" s="392" t="s">
        <v>81</v>
      </c>
      <c r="D3241" s="392">
        <v>16.7</v>
      </c>
    </row>
    <row r="3242" spans="1:4" ht="40.5">
      <c r="A3242" s="342">
        <v>89523</v>
      </c>
      <c r="B3242" s="349" t="s">
        <v>3558</v>
      </c>
      <c r="C3242" s="392" t="s">
        <v>81</v>
      </c>
      <c r="D3242" s="392">
        <v>58.16</v>
      </c>
    </row>
    <row r="3243" spans="1:4" ht="54">
      <c r="A3243" s="342">
        <v>89524</v>
      </c>
      <c r="B3243" s="349" t="s">
        <v>3559</v>
      </c>
      <c r="C3243" s="392" t="s">
        <v>81</v>
      </c>
      <c r="D3243" s="392">
        <v>16.3</v>
      </c>
    </row>
    <row r="3244" spans="1:4" ht="40.5">
      <c r="A3244" s="342">
        <v>89525</v>
      </c>
      <c r="B3244" s="349" t="s">
        <v>3560</v>
      </c>
      <c r="C3244" s="392" t="s">
        <v>81</v>
      </c>
      <c r="D3244" s="392">
        <v>50.83</v>
      </c>
    </row>
    <row r="3245" spans="1:4" ht="54">
      <c r="A3245" s="342">
        <v>89526</v>
      </c>
      <c r="B3245" s="349" t="s">
        <v>3561</v>
      </c>
      <c r="C3245" s="392" t="s">
        <v>81</v>
      </c>
      <c r="D3245" s="392">
        <v>20.84</v>
      </c>
    </row>
    <row r="3246" spans="1:4" ht="40.5">
      <c r="A3246" s="342">
        <v>89527</v>
      </c>
      <c r="B3246" s="349" t="s">
        <v>3562</v>
      </c>
      <c r="C3246" s="392" t="s">
        <v>81</v>
      </c>
      <c r="D3246" s="392">
        <v>39.71</v>
      </c>
    </row>
    <row r="3247" spans="1:4" ht="40.5">
      <c r="A3247" s="342">
        <v>89528</v>
      </c>
      <c r="B3247" s="349" t="s">
        <v>3563</v>
      </c>
      <c r="C3247" s="392" t="s">
        <v>81</v>
      </c>
      <c r="D3247" s="392">
        <v>2.57</v>
      </c>
    </row>
    <row r="3248" spans="1:4" ht="54">
      <c r="A3248" s="342">
        <v>89529</v>
      </c>
      <c r="B3248" s="349" t="s">
        <v>3564</v>
      </c>
      <c r="C3248" s="392" t="s">
        <v>81</v>
      </c>
      <c r="D3248" s="392">
        <v>25.85</v>
      </c>
    </row>
    <row r="3249" spans="1:4" ht="40.5">
      <c r="A3249" s="342">
        <v>89530</v>
      </c>
      <c r="B3249" s="349" t="s">
        <v>3565</v>
      </c>
      <c r="C3249" s="392" t="s">
        <v>81</v>
      </c>
      <c r="D3249" s="392">
        <v>11.04</v>
      </c>
    </row>
    <row r="3250" spans="1:4" ht="54">
      <c r="A3250" s="342">
        <v>89531</v>
      </c>
      <c r="B3250" s="349" t="s">
        <v>3566</v>
      </c>
      <c r="C3250" s="392" t="s">
        <v>81</v>
      </c>
      <c r="D3250" s="392">
        <v>22.16</v>
      </c>
    </row>
    <row r="3251" spans="1:4" ht="40.5">
      <c r="A3251" s="342">
        <v>89532</v>
      </c>
      <c r="B3251" s="349" t="s">
        <v>3567</v>
      </c>
      <c r="C3251" s="392" t="s">
        <v>81</v>
      </c>
      <c r="D3251" s="392">
        <v>4.2699999999999996</v>
      </c>
    </row>
    <row r="3252" spans="1:4" ht="54">
      <c r="A3252" s="342">
        <v>89533</v>
      </c>
      <c r="B3252" s="349" t="s">
        <v>3568</v>
      </c>
      <c r="C3252" s="392" t="s">
        <v>81</v>
      </c>
      <c r="D3252" s="392">
        <v>22.16</v>
      </c>
    </row>
    <row r="3253" spans="1:4" ht="54">
      <c r="A3253" s="342">
        <v>89534</v>
      </c>
      <c r="B3253" s="349" t="s">
        <v>3569</v>
      </c>
      <c r="C3253" s="392" t="s">
        <v>81</v>
      </c>
      <c r="D3253" s="392">
        <v>3.06</v>
      </c>
    </row>
    <row r="3254" spans="1:4" ht="54">
      <c r="A3254" s="342">
        <v>89535</v>
      </c>
      <c r="B3254" s="349" t="s">
        <v>3570</v>
      </c>
      <c r="C3254" s="392" t="s">
        <v>81</v>
      </c>
      <c r="D3254" s="392">
        <v>34.01</v>
      </c>
    </row>
    <row r="3255" spans="1:4" ht="40.5">
      <c r="A3255" s="342">
        <v>89536</v>
      </c>
      <c r="B3255" s="349" t="s">
        <v>3571</v>
      </c>
      <c r="C3255" s="392" t="s">
        <v>81</v>
      </c>
      <c r="D3255" s="392">
        <v>9.34</v>
      </c>
    </row>
    <row r="3256" spans="1:4" ht="54">
      <c r="A3256" s="342">
        <v>89538</v>
      </c>
      <c r="B3256" s="349" t="s">
        <v>3572</v>
      </c>
      <c r="C3256" s="392" t="s">
        <v>81</v>
      </c>
      <c r="D3256" s="392">
        <v>2.79</v>
      </c>
    </row>
    <row r="3257" spans="1:4" ht="40.5">
      <c r="A3257" s="342">
        <v>89540</v>
      </c>
      <c r="B3257" s="349" t="s">
        <v>3573</v>
      </c>
      <c r="C3257" s="392" t="s">
        <v>81</v>
      </c>
      <c r="D3257" s="392">
        <v>6.06</v>
      </c>
    </row>
    <row r="3258" spans="1:4" ht="40.5">
      <c r="A3258" s="342">
        <v>89541</v>
      </c>
      <c r="B3258" s="349" t="s">
        <v>3574</v>
      </c>
      <c r="C3258" s="392" t="s">
        <v>81</v>
      </c>
      <c r="D3258" s="392">
        <v>3.76</v>
      </c>
    </row>
    <row r="3259" spans="1:4" ht="40.5">
      <c r="A3259" s="342">
        <v>89542</v>
      </c>
      <c r="B3259" s="349" t="s">
        <v>3575</v>
      </c>
      <c r="C3259" s="392" t="s">
        <v>81</v>
      </c>
      <c r="D3259" s="392">
        <v>17.89</v>
      </c>
    </row>
    <row r="3260" spans="1:4" ht="54">
      <c r="A3260" s="342">
        <v>89544</v>
      </c>
      <c r="B3260" s="349" t="s">
        <v>3576</v>
      </c>
      <c r="C3260" s="392" t="s">
        <v>81</v>
      </c>
      <c r="D3260" s="392">
        <v>5.51</v>
      </c>
    </row>
    <row r="3261" spans="1:4" ht="54">
      <c r="A3261" s="342">
        <v>89545</v>
      </c>
      <c r="B3261" s="349" t="s">
        <v>3577</v>
      </c>
      <c r="C3261" s="392" t="s">
        <v>81</v>
      </c>
      <c r="D3261" s="392">
        <v>7.46</v>
      </c>
    </row>
    <row r="3262" spans="1:4" ht="54">
      <c r="A3262" s="342">
        <v>89546</v>
      </c>
      <c r="B3262" s="349" t="s">
        <v>3578</v>
      </c>
      <c r="C3262" s="392" t="s">
        <v>81</v>
      </c>
      <c r="D3262" s="392">
        <v>5.77</v>
      </c>
    </row>
    <row r="3263" spans="1:4" ht="54">
      <c r="A3263" s="342">
        <v>89547</v>
      </c>
      <c r="B3263" s="349" t="s">
        <v>3579</v>
      </c>
      <c r="C3263" s="392" t="s">
        <v>81</v>
      </c>
      <c r="D3263" s="392">
        <v>11.1</v>
      </c>
    </row>
    <row r="3264" spans="1:4" ht="54">
      <c r="A3264" s="342">
        <v>89548</v>
      </c>
      <c r="B3264" s="349" t="s">
        <v>3580</v>
      </c>
      <c r="C3264" s="392" t="s">
        <v>81</v>
      </c>
      <c r="D3264" s="392">
        <v>12.32</v>
      </c>
    </row>
    <row r="3265" spans="1:4" ht="54">
      <c r="A3265" s="342">
        <v>89549</v>
      </c>
      <c r="B3265" s="349" t="s">
        <v>3581</v>
      </c>
      <c r="C3265" s="392" t="s">
        <v>81</v>
      </c>
      <c r="D3265" s="392">
        <v>9.2100000000000009</v>
      </c>
    </row>
    <row r="3266" spans="1:4" ht="54">
      <c r="A3266" s="342">
        <v>89550</v>
      </c>
      <c r="B3266" s="349" t="s">
        <v>3582</v>
      </c>
      <c r="C3266" s="392" t="s">
        <v>81</v>
      </c>
      <c r="D3266" s="392">
        <v>25.11</v>
      </c>
    </row>
    <row r="3267" spans="1:4" ht="54">
      <c r="A3267" s="342">
        <v>89551</v>
      </c>
      <c r="B3267" s="349" t="s">
        <v>3583</v>
      </c>
      <c r="C3267" s="392" t="s">
        <v>81</v>
      </c>
      <c r="D3267" s="392">
        <v>5.99</v>
      </c>
    </row>
    <row r="3268" spans="1:4" ht="40.5">
      <c r="A3268" s="342">
        <v>89552</v>
      </c>
      <c r="B3268" s="349" t="s">
        <v>3584</v>
      </c>
      <c r="C3268" s="392" t="s">
        <v>81</v>
      </c>
      <c r="D3268" s="392">
        <v>14.94</v>
      </c>
    </row>
    <row r="3269" spans="1:4" ht="54">
      <c r="A3269" s="342">
        <v>89553</v>
      </c>
      <c r="B3269" s="349" t="s">
        <v>3585</v>
      </c>
      <c r="C3269" s="392" t="s">
        <v>81</v>
      </c>
      <c r="D3269" s="392">
        <v>4.12</v>
      </c>
    </row>
    <row r="3270" spans="1:4" ht="54">
      <c r="A3270" s="342">
        <v>89554</v>
      </c>
      <c r="B3270" s="349" t="s">
        <v>3586</v>
      </c>
      <c r="C3270" s="392" t="s">
        <v>81</v>
      </c>
      <c r="D3270" s="392">
        <v>13.77</v>
      </c>
    </row>
    <row r="3271" spans="1:4" ht="40.5">
      <c r="A3271" s="342">
        <v>89555</v>
      </c>
      <c r="B3271" s="349" t="s">
        <v>3587</v>
      </c>
      <c r="C3271" s="392" t="s">
        <v>81</v>
      </c>
      <c r="D3271" s="392">
        <v>13.08</v>
      </c>
    </row>
    <row r="3272" spans="1:4" ht="54">
      <c r="A3272" s="342">
        <v>89556</v>
      </c>
      <c r="B3272" s="349" t="s">
        <v>3588</v>
      </c>
      <c r="C3272" s="392" t="s">
        <v>81</v>
      </c>
      <c r="D3272" s="392">
        <v>19.73</v>
      </c>
    </row>
    <row r="3273" spans="1:4" ht="54">
      <c r="A3273" s="342">
        <v>89557</v>
      </c>
      <c r="B3273" s="349" t="s">
        <v>3589</v>
      </c>
      <c r="C3273" s="392" t="s">
        <v>81</v>
      </c>
      <c r="D3273" s="392">
        <v>15.88</v>
      </c>
    </row>
    <row r="3274" spans="1:4" ht="40.5">
      <c r="A3274" s="342">
        <v>89558</v>
      </c>
      <c r="B3274" s="349" t="s">
        <v>3590</v>
      </c>
      <c r="C3274" s="392" t="s">
        <v>81</v>
      </c>
      <c r="D3274" s="392">
        <v>5.94</v>
      </c>
    </row>
    <row r="3275" spans="1:4" ht="54">
      <c r="A3275" s="342">
        <v>89559</v>
      </c>
      <c r="B3275" s="349" t="s">
        <v>3591</v>
      </c>
      <c r="C3275" s="392" t="s">
        <v>81</v>
      </c>
      <c r="D3275" s="392">
        <v>33.74</v>
      </c>
    </row>
    <row r="3276" spans="1:4" ht="54">
      <c r="A3276" s="342">
        <v>89561</v>
      </c>
      <c r="B3276" s="349" t="s">
        <v>3592</v>
      </c>
      <c r="C3276" s="392" t="s">
        <v>81</v>
      </c>
      <c r="D3276" s="392">
        <v>9.7200000000000006</v>
      </c>
    </row>
    <row r="3277" spans="1:4" ht="40.5">
      <c r="A3277" s="342">
        <v>89562</v>
      </c>
      <c r="B3277" s="349" t="s">
        <v>3593</v>
      </c>
      <c r="C3277" s="392" t="s">
        <v>81</v>
      </c>
      <c r="D3277" s="392">
        <v>5.93</v>
      </c>
    </row>
    <row r="3278" spans="1:4" ht="54">
      <c r="A3278" s="342">
        <v>89563</v>
      </c>
      <c r="B3278" s="349" t="s">
        <v>3594</v>
      </c>
      <c r="C3278" s="392" t="s">
        <v>81</v>
      </c>
      <c r="D3278" s="392">
        <v>13.92</v>
      </c>
    </row>
    <row r="3279" spans="1:4" ht="40.5">
      <c r="A3279" s="342">
        <v>89564</v>
      </c>
      <c r="B3279" s="349" t="s">
        <v>3595</v>
      </c>
      <c r="C3279" s="392" t="s">
        <v>81</v>
      </c>
      <c r="D3279" s="392">
        <v>10.65</v>
      </c>
    </row>
    <row r="3280" spans="1:4" ht="54">
      <c r="A3280" s="342">
        <v>89565</v>
      </c>
      <c r="B3280" s="349" t="s">
        <v>3596</v>
      </c>
      <c r="C3280" s="392" t="s">
        <v>81</v>
      </c>
      <c r="D3280" s="392">
        <v>30.46</v>
      </c>
    </row>
    <row r="3281" spans="1:4" ht="54">
      <c r="A3281" s="342">
        <v>89566</v>
      </c>
      <c r="B3281" s="349" t="s">
        <v>3597</v>
      </c>
      <c r="C3281" s="392" t="s">
        <v>81</v>
      </c>
      <c r="D3281" s="392">
        <v>25.57</v>
      </c>
    </row>
    <row r="3282" spans="1:4" ht="54">
      <c r="A3282" s="342">
        <v>89567</v>
      </c>
      <c r="B3282" s="349" t="s">
        <v>3598</v>
      </c>
      <c r="C3282" s="392" t="s">
        <v>81</v>
      </c>
      <c r="D3282" s="392">
        <v>45.61</v>
      </c>
    </row>
    <row r="3283" spans="1:4" ht="40.5">
      <c r="A3283" s="342">
        <v>89568</v>
      </c>
      <c r="B3283" s="349" t="s">
        <v>3599</v>
      </c>
      <c r="C3283" s="392" t="s">
        <v>81</v>
      </c>
      <c r="D3283" s="392">
        <v>27.44</v>
      </c>
    </row>
    <row r="3284" spans="1:4" ht="54">
      <c r="A3284" s="342">
        <v>89569</v>
      </c>
      <c r="B3284" s="349" t="s">
        <v>3600</v>
      </c>
      <c r="C3284" s="392" t="s">
        <v>81</v>
      </c>
      <c r="D3284" s="392">
        <v>44.16</v>
      </c>
    </row>
    <row r="3285" spans="1:4" ht="54">
      <c r="A3285" s="342">
        <v>89570</v>
      </c>
      <c r="B3285" s="349" t="s">
        <v>3601</v>
      </c>
      <c r="C3285" s="392" t="s">
        <v>81</v>
      </c>
      <c r="D3285" s="392">
        <v>6.97</v>
      </c>
    </row>
    <row r="3286" spans="1:4" ht="54">
      <c r="A3286" s="342">
        <v>89571</v>
      </c>
      <c r="B3286" s="349" t="s">
        <v>3602</v>
      </c>
      <c r="C3286" s="392" t="s">
        <v>81</v>
      </c>
      <c r="D3286" s="392">
        <v>40.69</v>
      </c>
    </row>
    <row r="3287" spans="1:4" ht="54">
      <c r="A3287" s="342">
        <v>89572</v>
      </c>
      <c r="B3287" s="349" t="s">
        <v>3603</v>
      </c>
      <c r="C3287" s="392" t="s">
        <v>81</v>
      </c>
      <c r="D3287" s="392">
        <v>6.05</v>
      </c>
    </row>
    <row r="3288" spans="1:4" ht="54">
      <c r="A3288" s="342">
        <v>89573</v>
      </c>
      <c r="B3288" s="349" t="s">
        <v>3604</v>
      </c>
      <c r="C3288" s="392" t="s">
        <v>81</v>
      </c>
      <c r="D3288" s="392">
        <v>32.4</v>
      </c>
    </row>
    <row r="3289" spans="1:4" ht="54">
      <c r="A3289" s="342">
        <v>89574</v>
      </c>
      <c r="B3289" s="349" t="s">
        <v>3605</v>
      </c>
      <c r="C3289" s="392" t="s">
        <v>81</v>
      </c>
      <c r="D3289" s="392">
        <v>58.86</v>
      </c>
    </row>
    <row r="3290" spans="1:4" ht="40.5">
      <c r="A3290" s="342">
        <v>89575</v>
      </c>
      <c r="B3290" s="349" t="s">
        <v>3606</v>
      </c>
      <c r="C3290" s="392" t="s">
        <v>81</v>
      </c>
      <c r="D3290" s="392">
        <v>7.49</v>
      </c>
    </row>
    <row r="3291" spans="1:4" ht="40.5">
      <c r="A3291" s="342">
        <v>89577</v>
      </c>
      <c r="B3291" s="349" t="s">
        <v>3607</v>
      </c>
      <c r="C3291" s="392" t="s">
        <v>81</v>
      </c>
      <c r="D3291" s="392">
        <v>24.85</v>
      </c>
    </row>
    <row r="3292" spans="1:4" ht="40.5">
      <c r="A3292" s="342">
        <v>89579</v>
      </c>
      <c r="B3292" s="349" t="s">
        <v>3608</v>
      </c>
      <c r="C3292" s="392" t="s">
        <v>81</v>
      </c>
      <c r="D3292" s="392">
        <v>7.39</v>
      </c>
    </row>
    <row r="3293" spans="1:4" ht="54">
      <c r="A3293" s="342">
        <v>89581</v>
      </c>
      <c r="B3293" s="349" t="s">
        <v>3609</v>
      </c>
      <c r="C3293" s="392" t="s">
        <v>81</v>
      </c>
      <c r="D3293" s="392">
        <v>15.43</v>
      </c>
    </row>
    <row r="3294" spans="1:4" ht="54">
      <c r="A3294" s="342">
        <v>89582</v>
      </c>
      <c r="B3294" s="349" t="s">
        <v>3610</v>
      </c>
      <c r="C3294" s="392" t="s">
        <v>81</v>
      </c>
      <c r="D3294" s="392">
        <v>15.03</v>
      </c>
    </row>
    <row r="3295" spans="1:4" ht="67.5">
      <c r="A3295" s="342">
        <v>89583</v>
      </c>
      <c r="B3295" s="349" t="s">
        <v>3611</v>
      </c>
      <c r="C3295" s="392" t="s">
        <v>81</v>
      </c>
      <c r="D3295" s="392">
        <v>19.57</v>
      </c>
    </row>
    <row r="3296" spans="1:4" ht="54">
      <c r="A3296" s="342">
        <v>89584</v>
      </c>
      <c r="B3296" s="349" t="s">
        <v>3612</v>
      </c>
      <c r="C3296" s="392" t="s">
        <v>81</v>
      </c>
      <c r="D3296" s="392">
        <v>24.57</v>
      </c>
    </row>
    <row r="3297" spans="1:4" ht="54">
      <c r="A3297" s="342">
        <v>89585</v>
      </c>
      <c r="B3297" s="349" t="s">
        <v>3613</v>
      </c>
      <c r="C3297" s="392" t="s">
        <v>81</v>
      </c>
      <c r="D3297" s="392">
        <v>20.88</v>
      </c>
    </row>
    <row r="3298" spans="1:4" ht="67.5">
      <c r="A3298" s="342">
        <v>89586</v>
      </c>
      <c r="B3298" s="349" t="s">
        <v>3614</v>
      </c>
      <c r="C3298" s="392" t="s">
        <v>81</v>
      </c>
      <c r="D3298" s="392">
        <v>20.88</v>
      </c>
    </row>
    <row r="3299" spans="1:4" ht="67.5">
      <c r="A3299" s="342">
        <v>89587</v>
      </c>
      <c r="B3299" s="349" t="s">
        <v>3615</v>
      </c>
      <c r="C3299" s="392" t="s">
        <v>81</v>
      </c>
      <c r="D3299" s="392">
        <v>32.729999999999997</v>
      </c>
    </row>
    <row r="3300" spans="1:4" ht="54">
      <c r="A3300" s="342">
        <v>89590</v>
      </c>
      <c r="B3300" s="349" t="s">
        <v>3616</v>
      </c>
      <c r="C3300" s="392" t="s">
        <v>81</v>
      </c>
      <c r="D3300" s="392">
        <v>75.709999999999994</v>
      </c>
    </row>
    <row r="3301" spans="1:4" ht="54">
      <c r="A3301" s="342">
        <v>89591</v>
      </c>
      <c r="B3301" s="349" t="s">
        <v>3617</v>
      </c>
      <c r="C3301" s="392" t="s">
        <v>81</v>
      </c>
      <c r="D3301" s="392">
        <v>61.93</v>
      </c>
    </row>
    <row r="3302" spans="1:4" ht="67.5">
      <c r="A3302" s="342">
        <v>89592</v>
      </c>
      <c r="B3302" s="349" t="s">
        <v>3618</v>
      </c>
      <c r="C3302" s="392" t="s">
        <v>81</v>
      </c>
      <c r="D3302" s="392">
        <v>208.74</v>
      </c>
    </row>
    <row r="3303" spans="1:4" ht="40.5">
      <c r="A3303" s="342">
        <v>89593</v>
      </c>
      <c r="B3303" s="349" t="s">
        <v>3619</v>
      </c>
      <c r="C3303" s="392" t="s">
        <v>81</v>
      </c>
      <c r="D3303" s="392">
        <v>17.47</v>
      </c>
    </row>
    <row r="3304" spans="1:4" ht="40.5">
      <c r="A3304" s="342">
        <v>89594</v>
      </c>
      <c r="B3304" s="349" t="s">
        <v>3620</v>
      </c>
      <c r="C3304" s="392" t="s">
        <v>81</v>
      </c>
      <c r="D3304" s="392">
        <v>32.770000000000003</v>
      </c>
    </row>
    <row r="3305" spans="1:4" ht="54">
      <c r="A3305" s="342">
        <v>89595</v>
      </c>
      <c r="B3305" s="349" t="s">
        <v>3621</v>
      </c>
      <c r="C3305" s="392" t="s">
        <v>81</v>
      </c>
      <c r="D3305" s="392">
        <v>10.87</v>
      </c>
    </row>
    <row r="3306" spans="1:4" ht="54">
      <c r="A3306" s="342">
        <v>89596</v>
      </c>
      <c r="B3306" s="349" t="s">
        <v>3622</v>
      </c>
      <c r="C3306" s="392" t="s">
        <v>81</v>
      </c>
      <c r="D3306" s="392">
        <v>7.78</v>
      </c>
    </row>
    <row r="3307" spans="1:4" ht="40.5">
      <c r="A3307" s="342">
        <v>89597</v>
      </c>
      <c r="B3307" s="349" t="s">
        <v>3623</v>
      </c>
      <c r="C3307" s="392" t="s">
        <v>81</v>
      </c>
      <c r="D3307" s="392">
        <v>14.37</v>
      </c>
    </row>
    <row r="3308" spans="1:4" ht="40.5">
      <c r="A3308" s="342">
        <v>89598</v>
      </c>
      <c r="B3308" s="349" t="s">
        <v>3624</v>
      </c>
      <c r="C3308" s="392" t="s">
        <v>81</v>
      </c>
      <c r="D3308" s="392">
        <v>32.81</v>
      </c>
    </row>
    <row r="3309" spans="1:4" ht="54">
      <c r="A3309" s="342">
        <v>89599</v>
      </c>
      <c r="B3309" s="349" t="s">
        <v>3625</v>
      </c>
      <c r="C3309" s="392" t="s">
        <v>81</v>
      </c>
      <c r="D3309" s="392">
        <v>10.14</v>
      </c>
    </row>
    <row r="3310" spans="1:4" ht="54">
      <c r="A3310" s="342">
        <v>89600</v>
      </c>
      <c r="B3310" s="349" t="s">
        <v>3626</v>
      </c>
      <c r="C3310" s="392" t="s">
        <v>81</v>
      </c>
      <c r="D3310" s="392">
        <v>11.36</v>
      </c>
    </row>
    <row r="3311" spans="1:4" ht="40.5">
      <c r="A3311" s="342">
        <v>89605</v>
      </c>
      <c r="B3311" s="349" t="s">
        <v>3627</v>
      </c>
      <c r="C3311" s="392" t="s">
        <v>81</v>
      </c>
      <c r="D3311" s="392">
        <v>12.95</v>
      </c>
    </row>
    <row r="3312" spans="1:4" ht="40.5">
      <c r="A3312" s="342">
        <v>89609</v>
      </c>
      <c r="B3312" s="349" t="s">
        <v>3628</v>
      </c>
      <c r="C3312" s="392" t="s">
        <v>81</v>
      </c>
      <c r="D3312" s="392">
        <v>71.45</v>
      </c>
    </row>
    <row r="3313" spans="1:4" ht="54">
      <c r="A3313" s="342">
        <v>89610</v>
      </c>
      <c r="B3313" s="349" t="s">
        <v>3629</v>
      </c>
      <c r="C3313" s="392" t="s">
        <v>81</v>
      </c>
      <c r="D3313" s="392">
        <v>14.48</v>
      </c>
    </row>
    <row r="3314" spans="1:4" ht="40.5">
      <c r="A3314" s="342">
        <v>89611</v>
      </c>
      <c r="B3314" s="349" t="s">
        <v>3630</v>
      </c>
      <c r="C3314" s="392" t="s">
        <v>81</v>
      </c>
      <c r="D3314" s="392">
        <v>21.28</v>
      </c>
    </row>
    <row r="3315" spans="1:4" ht="40.5">
      <c r="A3315" s="342">
        <v>89612</v>
      </c>
      <c r="B3315" s="349" t="s">
        <v>3631</v>
      </c>
      <c r="C3315" s="392" t="s">
        <v>81</v>
      </c>
      <c r="D3315" s="392">
        <v>145.22</v>
      </c>
    </row>
    <row r="3316" spans="1:4" ht="54">
      <c r="A3316" s="342">
        <v>89613</v>
      </c>
      <c r="B3316" s="349" t="s">
        <v>3632</v>
      </c>
      <c r="C3316" s="392" t="s">
        <v>81</v>
      </c>
      <c r="D3316" s="392">
        <v>23.57</v>
      </c>
    </row>
    <row r="3317" spans="1:4" ht="40.5">
      <c r="A3317" s="342">
        <v>89614</v>
      </c>
      <c r="B3317" s="349" t="s">
        <v>3633</v>
      </c>
      <c r="C3317" s="392" t="s">
        <v>81</v>
      </c>
      <c r="D3317" s="392">
        <v>39.92</v>
      </c>
    </row>
    <row r="3318" spans="1:4" ht="40.5">
      <c r="A3318" s="342">
        <v>89615</v>
      </c>
      <c r="B3318" s="349" t="s">
        <v>3634</v>
      </c>
      <c r="C3318" s="392" t="s">
        <v>81</v>
      </c>
      <c r="D3318" s="392">
        <v>213.03</v>
      </c>
    </row>
    <row r="3319" spans="1:4" ht="54">
      <c r="A3319" s="342">
        <v>89616</v>
      </c>
      <c r="B3319" s="349" t="s">
        <v>3635</v>
      </c>
      <c r="C3319" s="392" t="s">
        <v>81</v>
      </c>
      <c r="D3319" s="392">
        <v>32.74</v>
      </c>
    </row>
    <row r="3320" spans="1:4" ht="40.5">
      <c r="A3320" s="342">
        <v>89617</v>
      </c>
      <c r="B3320" s="349" t="s">
        <v>3636</v>
      </c>
      <c r="C3320" s="392" t="s">
        <v>81</v>
      </c>
      <c r="D3320" s="392">
        <v>4.54</v>
      </c>
    </row>
    <row r="3321" spans="1:4" ht="54">
      <c r="A3321" s="342">
        <v>89618</v>
      </c>
      <c r="B3321" s="349" t="s">
        <v>3637</v>
      </c>
      <c r="C3321" s="392" t="s">
        <v>81</v>
      </c>
      <c r="D3321" s="392">
        <v>10.66</v>
      </c>
    </row>
    <row r="3322" spans="1:4" ht="40.5">
      <c r="A3322" s="342">
        <v>89619</v>
      </c>
      <c r="B3322" s="349" t="s">
        <v>3638</v>
      </c>
      <c r="C3322" s="392" t="s">
        <v>81</v>
      </c>
      <c r="D3322" s="392">
        <v>5.83</v>
      </c>
    </row>
    <row r="3323" spans="1:4" ht="40.5">
      <c r="A3323" s="342">
        <v>89620</v>
      </c>
      <c r="B3323" s="349" t="s">
        <v>3639</v>
      </c>
      <c r="C3323" s="392" t="s">
        <v>81</v>
      </c>
      <c r="D3323" s="392">
        <v>6.9</v>
      </c>
    </row>
    <row r="3324" spans="1:4" ht="54">
      <c r="A3324" s="342">
        <v>89621</v>
      </c>
      <c r="B3324" s="349" t="s">
        <v>3640</v>
      </c>
      <c r="C3324" s="392" t="s">
        <v>81</v>
      </c>
      <c r="D3324" s="392">
        <v>16.690000000000001</v>
      </c>
    </row>
    <row r="3325" spans="1:4" ht="40.5">
      <c r="A3325" s="342">
        <v>89622</v>
      </c>
      <c r="B3325" s="349" t="s">
        <v>3641</v>
      </c>
      <c r="C3325" s="392" t="s">
        <v>81</v>
      </c>
      <c r="D3325" s="392">
        <v>8.89</v>
      </c>
    </row>
    <row r="3326" spans="1:4" ht="40.5">
      <c r="A3326" s="342">
        <v>89623</v>
      </c>
      <c r="B3326" s="349" t="s">
        <v>3642</v>
      </c>
      <c r="C3326" s="392" t="s">
        <v>81</v>
      </c>
      <c r="D3326" s="392">
        <v>11.61</v>
      </c>
    </row>
    <row r="3327" spans="1:4" ht="40.5">
      <c r="A3327" s="342">
        <v>89624</v>
      </c>
      <c r="B3327" s="349" t="s">
        <v>3643</v>
      </c>
      <c r="C3327" s="392" t="s">
        <v>81</v>
      </c>
      <c r="D3327" s="392">
        <v>11.51</v>
      </c>
    </row>
    <row r="3328" spans="1:4" ht="40.5">
      <c r="A3328" s="342">
        <v>89625</v>
      </c>
      <c r="B3328" s="349" t="s">
        <v>3644</v>
      </c>
      <c r="C3328" s="392" t="s">
        <v>81</v>
      </c>
      <c r="D3328" s="392">
        <v>14.13</v>
      </c>
    </row>
    <row r="3329" spans="1:4" ht="40.5">
      <c r="A3329" s="342">
        <v>89626</v>
      </c>
      <c r="B3329" s="349" t="s">
        <v>3645</v>
      </c>
      <c r="C3329" s="392" t="s">
        <v>81</v>
      </c>
      <c r="D3329" s="392">
        <v>17.57</v>
      </c>
    </row>
    <row r="3330" spans="1:4" ht="40.5">
      <c r="A3330" s="342">
        <v>89627</v>
      </c>
      <c r="B3330" s="349" t="s">
        <v>3646</v>
      </c>
      <c r="C3330" s="392" t="s">
        <v>81</v>
      </c>
      <c r="D3330" s="392">
        <v>13.9</v>
      </c>
    </row>
    <row r="3331" spans="1:4" ht="40.5">
      <c r="A3331" s="342">
        <v>89628</v>
      </c>
      <c r="B3331" s="349" t="s">
        <v>3647</v>
      </c>
      <c r="C3331" s="392" t="s">
        <v>81</v>
      </c>
      <c r="D3331" s="392">
        <v>28.61</v>
      </c>
    </row>
    <row r="3332" spans="1:4" ht="40.5">
      <c r="A3332" s="342">
        <v>89629</v>
      </c>
      <c r="B3332" s="349" t="s">
        <v>3648</v>
      </c>
      <c r="C3332" s="392" t="s">
        <v>81</v>
      </c>
      <c r="D3332" s="392">
        <v>50.39</v>
      </c>
    </row>
    <row r="3333" spans="1:4" ht="40.5">
      <c r="A3333" s="342">
        <v>89630</v>
      </c>
      <c r="B3333" s="349" t="s">
        <v>3649</v>
      </c>
      <c r="C3333" s="392" t="s">
        <v>81</v>
      </c>
      <c r="D3333" s="392">
        <v>43.54</v>
      </c>
    </row>
    <row r="3334" spans="1:4" ht="40.5">
      <c r="A3334" s="342">
        <v>89631</v>
      </c>
      <c r="B3334" s="349" t="s">
        <v>3650</v>
      </c>
      <c r="C3334" s="392" t="s">
        <v>81</v>
      </c>
      <c r="D3334" s="392">
        <v>73.510000000000005</v>
      </c>
    </row>
    <row r="3335" spans="1:4" ht="40.5">
      <c r="A3335" s="342">
        <v>89632</v>
      </c>
      <c r="B3335" s="349" t="s">
        <v>3651</v>
      </c>
      <c r="C3335" s="392" t="s">
        <v>81</v>
      </c>
      <c r="D3335" s="392">
        <v>63.33</v>
      </c>
    </row>
    <row r="3336" spans="1:4" ht="54">
      <c r="A3336" s="342">
        <v>89637</v>
      </c>
      <c r="B3336" s="349" t="s">
        <v>3652</v>
      </c>
      <c r="C3336" s="392" t="s">
        <v>81</v>
      </c>
      <c r="D3336" s="392">
        <v>6.7</v>
      </c>
    </row>
    <row r="3337" spans="1:4" ht="54">
      <c r="A3337" s="342">
        <v>89638</v>
      </c>
      <c r="B3337" s="349" t="s">
        <v>3653</v>
      </c>
      <c r="C3337" s="392" t="s">
        <v>81</v>
      </c>
      <c r="D3337" s="392">
        <v>7.51</v>
      </c>
    </row>
    <row r="3338" spans="1:4" ht="54">
      <c r="A3338" s="342">
        <v>89639</v>
      </c>
      <c r="B3338" s="349" t="s">
        <v>3654</v>
      </c>
      <c r="C3338" s="392" t="s">
        <v>81</v>
      </c>
      <c r="D3338" s="392">
        <v>7.83</v>
      </c>
    </row>
    <row r="3339" spans="1:4" ht="54">
      <c r="A3339" s="342">
        <v>89641</v>
      </c>
      <c r="B3339" s="349" t="s">
        <v>3655</v>
      </c>
      <c r="C3339" s="392" t="s">
        <v>81</v>
      </c>
      <c r="D3339" s="392">
        <v>9.4600000000000009</v>
      </c>
    </row>
    <row r="3340" spans="1:4" ht="54">
      <c r="A3340" s="342">
        <v>89642</v>
      </c>
      <c r="B3340" s="349" t="s">
        <v>3656</v>
      </c>
      <c r="C3340" s="392" t="s">
        <v>81</v>
      </c>
      <c r="D3340" s="392">
        <v>11.03</v>
      </c>
    </row>
    <row r="3341" spans="1:4" ht="54">
      <c r="A3341" s="342">
        <v>89643</v>
      </c>
      <c r="B3341" s="349" t="s">
        <v>3657</v>
      </c>
      <c r="C3341" s="392" t="s">
        <v>81</v>
      </c>
      <c r="D3341" s="392">
        <v>11.55</v>
      </c>
    </row>
    <row r="3342" spans="1:4" ht="54">
      <c r="A3342" s="342">
        <v>89645</v>
      </c>
      <c r="B3342" s="349" t="s">
        <v>3658</v>
      </c>
      <c r="C3342" s="392" t="s">
        <v>81</v>
      </c>
      <c r="D3342" s="392">
        <v>21.35</v>
      </c>
    </row>
    <row r="3343" spans="1:4" ht="54">
      <c r="A3343" s="342">
        <v>89646</v>
      </c>
      <c r="B3343" s="349" t="s">
        <v>3659</v>
      </c>
      <c r="C3343" s="392" t="s">
        <v>81</v>
      </c>
      <c r="D3343" s="392">
        <v>15.02</v>
      </c>
    </row>
    <row r="3344" spans="1:4" ht="54">
      <c r="A3344" s="342">
        <v>89647</v>
      </c>
      <c r="B3344" s="349" t="s">
        <v>3660</v>
      </c>
      <c r="C3344" s="392" t="s">
        <v>81</v>
      </c>
      <c r="D3344" s="392">
        <v>14.66</v>
      </c>
    </row>
    <row r="3345" spans="1:4" ht="54">
      <c r="A3345" s="342">
        <v>89648</v>
      </c>
      <c r="B3345" s="349" t="s">
        <v>3661</v>
      </c>
      <c r="C3345" s="392" t="s">
        <v>81</v>
      </c>
      <c r="D3345" s="392">
        <v>16.34</v>
      </c>
    </row>
    <row r="3346" spans="1:4" ht="54">
      <c r="A3346" s="342">
        <v>89649</v>
      </c>
      <c r="B3346" s="349" t="s">
        <v>3662</v>
      </c>
      <c r="C3346" s="392" t="s">
        <v>81</v>
      </c>
      <c r="D3346" s="392">
        <v>22.45</v>
      </c>
    </row>
    <row r="3347" spans="1:4" ht="54">
      <c r="A3347" s="342">
        <v>89650</v>
      </c>
      <c r="B3347" s="349" t="s">
        <v>3663</v>
      </c>
      <c r="C3347" s="392" t="s">
        <v>81</v>
      </c>
      <c r="D3347" s="392">
        <v>22.45</v>
      </c>
    </row>
    <row r="3348" spans="1:4" ht="40.5">
      <c r="A3348" s="342">
        <v>89651</v>
      </c>
      <c r="B3348" s="349" t="s">
        <v>3664</v>
      </c>
      <c r="C3348" s="392" t="s">
        <v>81</v>
      </c>
      <c r="D3348" s="392">
        <v>4.53</v>
      </c>
    </row>
    <row r="3349" spans="1:4" ht="54">
      <c r="A3349" s="342">
        <v>89652</v>
      </c>
      <c r="B3349" s="349" t="s">
        <v>3665</v>
      </c>
      <c r="C3349" s="392" t="s">
        <v>81</v>
      </c>
      <c r="D3349" s="392">
        <v>8.1</v>
      </c>
    </row>
    <row r="3350" spans="1:4" ht="54">
      <c r="A3350" s="342">
        <v>89653</v>
      </c>
      <c r="B3350" s="349" t="s">
        <v>3666</v>
      </c>
      <c r="C3350" s="392" t="s">
        <v>81</v>
      </c>
      <c r="D3350" s="392">
        <v>13.6</v>
      </c>
    </row>
    <row r="3351" spans="1:4" ht="40.5">
      <c r="A3351" s="342">
        <v>89654</v>
      </c>
      <c r="B3351" s="349" t="s">
        <v>3667</v>
      </c>
      <c r="C3351" s="392" t="s">
        <v>81</v>
      </c>
      <c r="D3351" s="392">
        <v>13.23</v>
      </c>
    </row>
    <row r="3352" spans="1:4" ht="54">
      <c r="A3352" s="342">
        <v>89655</v>
      </c>
      <c r="B3352" s="349" t="s">
        <v>3668</v>
      </c>
      <c r="C3352" s="392" t="s">
        <v>81</v>
      </c>
      <c r="D3352" s="392">
        <v>19.95</v>
      </c>
    </row>
    <row r="3353" spans="1:4" ht="40.5">
      <c r="A3353" s="342">
        <v>89656</v>
      </c>
      <c r="B3353" s="349" t="s">
        <v>3669</v>
      </c>
      <c r="C3353" s="392" t="s">
        <v>81</v>
      </c>
      <c r="D3353" s="392">
        <v>8.67</v>
      </c>
    </row>
    <row r="3354" spans="1:4" ht="54">
      <c r="A3354" s="342">
        <v>89657</v>
      </c>
      <c r="B3354" s="349" t="s">
        <v>3670</v>
      </c>
      <c r="C3354" s="392" t="s">
        <v>81</v>
      </c>
      <c r="D3354" s="392">
        <v>8.85</v>
      </c>
    </row>
    <row r="3355" spans="1:4" ht="40.5">
      <c r="A3355" s="342">
        <v>89658</v>
      </c>
      <c r="B3355" s="349" t="s">
        <v>3671</v>
      </c>
      <c r="C3355" s="392" t="s">
        <v>81</v>
      </c>
      <c r="D3355" s="392">
        <v>6.24</v>
      </c>
    </row>
    <row r="3356" spans="1:4" ht="54">
      <c r="A3356" s="342">
        <v>89659</v>
      </c>
      <c r="B3356" s="349" t="s">
        <v>3672</v>
      </c>
      <c r="C3356" s="392" t="s">
        <v>81</v>
      </c>
      <c r="D3356" s="392">
        <v>11.71</v>
      </c>
    </row>
    <row r="3357" spans="1:4" ht="54">
      <c r="A3357" s="342">
        <v>89660</v>
      </c>
      <c r="B3357" s="349" t="s">
        <v>3673</v>
      </c>
      <c r="C3357" s="392" t="s">
        <v>81</v>
      </c>
      <c r="D3357" s="392">
        <v>5.77</v>
      </c>
    </row>
    <row r="3358" spans="1:4" ht="40.5">
      <c r="A3358" s="342">
        <v>89661</v>
      </c>
      <c r="B3358" s="349" t="s">
        <v>3674</v>
      </c>
      <c r="C3358" s="392" t="s">
        <v>81</v>
      </c>
      <c r="D3358" s="392">
        <v>15.87</v>
      </c>
    </row>
    <row r="3359" spans="1:4" ht="54">
      <c r="A3359" s="342">
        <v>89662</v>
      </c>
      <c r="B3359" s="349" t="s">
        <v>3675</v>
      </c>
      <c r="C3359" s="392" t="s">
        <v>81</v>
      </c>
      <c r="D3359" s="392">
        <v>24.78</v>
      </c>
    </row>
    <row r="3360" spans="1:4" ht="40.5">
      <c r="A3360" s="342">
        <v>89663</v>
      </c>
      <c r="B3360" s="349" t="s">
        <v>3676</v>
      </c>
      <c r="C3360" s="392" t="s">
        <v>81</v>
      </c>
      <c r="D3360" s="392">
        <v>9.86</v>
      </c>
    </row>
    <row r="3361" spans="1:4" ht="54">
      <c r="A3361" s="342">
        <v>89664</v>
      </c>
      <c r="B3361" s="349" t="s">
        <v>3677</v>
      </c>
      <c r="C3361" s="392" t="s">
        <v>81</v>
      </c>
      <c r="D3361" s="392">
        <v>11.71</v>
      </c>
    </row>
    <row r="3362" spans="1:4" ht="54">
      <c r="A3362" s="342">
        <v>89665</v>
      </c>
      <c r="B3362" s="349" t="s">
        <v>3678</v>
      </c>
      <c r="C3362" s="392" t="s">
        <v>81</v>
      </c>
      <c r="D3362" s="392">
        <v>8.25</v>
      </c>
    </row>
    <row r="3363" spans="1:4" ht="54">
      <c r="A3363" s="342">
        <v>89666</v>
      </c>
      <c r="B3363" s="349" t="s">
        <v>3679</v>
      </c>
      <c r="C3363" s="392" t="s">
        <v>81</v>
      </c>
      <c r="D3363" s="392">
        <v>4.95</v>
      </c>
    </row>
    <row r="3364" spans="1:4" ht="54">
      <c r="A3364" s="342">
        <v>89667</v>
      </c>
      <c r="B3364" s="349" t="s">
        <v>3680</v>
      </c>
      <c r="C3364" s="392" t="s">
        <v>81</v>
      </c>
      <c r="D3364" s="392">
        <v>24.15</v>
      </c>
    </row>
    <row r="3365" spans="1:4" ht="54">
      <c r="A3365" s="342">
        <v>89668</v>
      </c>
      <c r="B3365" s="349" t="s">
        <v>3681</v>
      </c>
      <c r="C3365" s="392" t="s">
        <v>81</v>
      </c>
      <c r="D3365" s="392">
        <v>23.47</v>
      </c>
    </row>
    <row r="3366" spans="1:4" ht="54">
      <c r="A3366" s="342">
        <v>89669</v>
      </c>
      <c r="B3366" s="349" t="s">
        <v>3682</v>
      </c>
      <c r="C3366" s="392" t="s">
        <v>81</v>
      </c>
      <c r="D3366" s="392">
        <v>12.98</v>
      </c>
    </row>
    <row r="3367" spans="1:4" ht="40.5">
      <c r="A3367" s="342">
        <v>89670</v>
      </c>
      <c r="B3367" s="349" t="s">
        <v>3683</v>
      </c>
      <c r="C3367" s="392" t="s">
        <v>81</v>
      </c>
      <c r="D3367" s="392">
        <v>9.4</v>
      </c>
    </row>
    <row r="3368" spans="1:4" ht="54">
      <c r="A3368" s="342">
        <v>89671</v>
      </c>
      <c r="B3368" s="349" t="s">
        <v>3684</v>
      </c>
      <c r="C3368" s="392" t="s">
        <v>81</v>
      </c>
      <c r="D3368" s="392">
        <v>18.940000000000001</v>
      </c>
    </row>
    <row r="3369" spans="1:4" ht="54">
      <c r="A3369" s="342">
        <v>89672</v>
      </c>
      <c r="B3369" s="349" t="s">
        <v>3685</v>
      </c>
      <c r="C3369" s="392" t="s">
        <v>81</v>
      </c>
      <c r="D3369" s="392">
        <v>15.67</v>
      </c>
    </row>
    <row r="3370" spans="1:4" ht="67.5">
      <c r="A3370" s="342">
        <v>89673</v>
      </c>
      <c r="B3370" s="349" t="s">
        <v>3686</v>
      </c>
      <c r="C3370" s="392" t="s">
        <v>81</v>
      </c>
      <c r="D3370" s="392">
        <v>15.09</v>
      </c>
    </row>
    <row r="3371" spans="1:4" ht="40.5">
      <c r="A3371" s="342">
        <v>89674</v>
      </c>
      <c r="B3371" s="349" t="s">
        <v>3687</v>
      </c>
      <c r="C3371" s="392" t="s">
        <v>81</v>
      </c>
      <c r="D3371" s="392">
        <v>23.65</v>
      </c>
    </row>
    <row r="3372" spans="1:4" ht="54">
      <c r="A3372" s="342">
        <v>89675</v>
      </c>
      <c r="B3372" s="349" t="s">
        <v>3688</v>
      </c>
      <c r="C3372" s="392" t="s">
        <v>81</v>
      </c>
      <c r="D3372" s="392">
        <v>32.950000000000003</v>
      </c>
    </row>
    <row r="3373" spans="1:4" ht="40.5">
      <c r="A3373" s="342">
        <v>89676</v>
      </c>
      <c r="B3373" s="349" t="s">
        <v>3689</v>
      </c>
      <c r="C3373" s="392" t="s">
        <v>81</v>
      </c>
      <c r="D3373" s="392">
        <v>36.68</v>
      </c>
    </row>
    <row r="3374" spans="1:4" ht="54">
      <c r="A3374" s="342">
        <v>89677</v>
      </c>
      <c r="B3374" s="349" t="s">
        <v>3690</v>
      </c>
      <c r="C3374" s="392" t="s">
        <v>81</v>
      </c>
      <c r="D3374" s="392">
        <v>37.700000000000003</v>
      </c>
    </row>
    <row r="3375" spans="1:4" ht="54">
      <c r="A3375" s="342">
        <v>89678</v>
      </c>
      <c r="B3375" s="349" t="s">
        <v>3691</v>
      </c>
      <c r="C3375" s="392" t="s">
        <v>81</v>
      </c>
      <c r="D3375" s="392">
        <v>6.62</v>
      </c>
    </row>
    <row r="3376" spans="1:4" ht="54">
      <c r="A3376" s="342">
        <v>89679</v>
      </c>
      <c r="B3376" s="349" t="s">
        <v>3692</v>
      </c>
      <c r="C3376" s="392" t="s">
        <v>81</v>
      </c>
      <c r="D3376" s="392">
        <v>61.43</v>
      </c>
    </row>
    <row r="3377" spans="1:4" ht="40.5">
      <c r="A3377" s="342">
        <v>89680</v>
      </c>
      <c r="B3377" s="349" t="s">
        <v>3693</v>
      </c>
      <c r="C3377" s="392" t="s">
        <v>81</v>
      </c>
      <c r="D3377" s="392">
        <v>15.1</v>
      </c>
    </row>
    <row r="3378" spans="1:4" ht="67.5">
      <c r="A3378" s="342">
        <v>89681</v>
      </c>
      <c r="B3378" s="349" t="s">
        <v>3694</v>
      </c>
      <c r="C3378" s="392" t="s">
        <v>81</v>
      </c>
      <c r="D3378" s="392">
        <v>41.84</v>
      </c>
    </row>
    <row r="3379" spans="1:4" ht="54">
      <c r="A3379" s="342">
        <v>89682</v>
      </c>
      <c r="B3379" s="349" t="s">
        <v>3695</v>
      </c>
      <c r="C3379" s="392" t="s">
        <v>81</v>
      </c>
      <c r="D3379" s="392">
        <v>24.46</v>
      </c>
    </row>
    <row r="3380" spans="1:4" ht="40.5">
      <c r="A3380" s="342">
        <v>89684</v>
      </c>
      <c r="B3380" s="349" t="s">
        <v>3696</v>
      </c>
      <c r="C3380" s="392" t="s">
        <v>81</v>
      </c>
      <c r="D3380" s="392">
        <v>34.5</v>
      </c>
    </row>
    <row r="3381" spans="1:4" ht="54">
      <c r="A3381" s="342">
        <v>89685</v>
      </c>
      <c r="B3381" s="349" t="s">
        <v>3697</v>
      </c>
      <c r="C3381" s="392" t="s">
        <v>81</v>
      </c>
      <c r="D3381" s="392">
        <v>28.7</v>
      </c>
    </row>
    <row r="3382" spans="1:4" ht="54">
      <c r="A3382" s="342">
        <v>89686</v>
      </c>
      <c r="B3382" s="349" t="s">
        <v>3698</v>
      </c>
      <c r="C3382" s="392" t="s">
        <v>81</v>
      </c>
      <c r="D3382" s="392">
        <v>133.82</v>
      </c>
    </row>
    <row r="3383" spans="1:4" ht="54">
      <c r="A3383" s="342">
        <v>89687</v>
      </c>
      <c r="B3383" s="349" t="s">
        <v>3699</v>
      </c>
      <c r="C3383" s="392" t="s">
        <v>81</v>
      </c>
      <c r="D3383" s="392">
        <v>23.81</v>
      </c>
    </row>
    <row r="3384" spans="1:4" ht="54">
      <c r="A3384" s="342">
        <v>89689</v>
      </c>
      <c r="B3384" s="349" t="s">
        <v>3700</v>
      </c>
      <c r="C3384" s="392" t="s">
        <v>81</v>
      </c>
      <c r="D3384" s="392">
        <v>26.48</v>
      </c>
    </row>
    <row r="3385" spans="1:4" ht="67.5">
      <c r="A3385" s="342">
        <v>89690</v>
      </c>
      <c r="B3385" s="349" t="s">
        <v>3701</v>
      </c>
      <c r="C3385" s="392" t="s">
        <v>81</v>
      </c>
      <c r="D3385" s="392">
        <v>43.86</v>
      </c>
    </row>
    <row r="3386" spans="1:4" ht="40.5">
      <c r="A3386" s="342">
        <v>89691</v>
      </c>
      <c r="B3386" s="349" t="s">
        <v>3702</v>
      </c>
      <c r="C3386" s="392" t="s">
        <v>81</v>
      </c>
      <c r="D3386" s="392">
        <v>8.56</v>
      </c>
    </row>
    <row r="3387" spans="1:4" ht="67.5">
      <c r="A3387" s="342">
        <v>89692</v>
      </c>
      <c r="B3387" s="349" t="s">
        <v>3703</v>
      </c>
      <c r="C3387" s="392" t="s">
        <v>81</v>
      </c>
      <c r="D3387" s="392">
        <v>42.41</v>
      </c>
    </row>
    <row r="3388" spans="1:4" ht="54">
      <c r="A3388" s="342">
        <v>89693</v>
      </c>
      <c r="B3388" s="349" t="s">
        <v>3704</v>
      </c>
      <c r="C3388" s="392" t="s">
        <v>81</v>
      </c>
      <c r="D3388" s="392">
        <v>38.94</v>
      </c>
    </row>
    <row r="3389" spans="1:4" ht="54">
      <c r="A3389" s="342">
        <v>89694</v>
      </c>
      <c r="B3389" s="349" t="s">
        <v>3705</v>
      </c>
      <c r="C3389" s="392" t="s">
        <v>81</v>
      </c>
      <c r="D3389" s="392">
        <v>14.69</v>
      </c>
    </row>
    <row r="3390" spans="1:4" ht="40.5">
      <c r="A3390" s="342">
        <v>89695</v>
      </c>
      <c r="B3390" s="349" t="s">
        <v>3706</v>
      </c>
      <c r="C3390" s="392" t="s">
        <v>81</v>
      </c>
      <c r="D3390" s="392">
        <v>13.54</v>
      </c>
    </row>
    <row r="3391" spans="1:4" ht="54">
      <c r="A3391" s="342">
        <v>89696</v>
      </c>
      <c r="B3391" s="349" t="s">
        <v>3707</v>
      </c>
      <c r="C3391" s="392" t="s">
        <v>81</v>
      </c>
      <c r="D3391" s="392">
        <v>30.65</v>
      </c>
    </row>
    <row r="3392" spans="1:4" ht="40.5">
      <c r="A3392" s="342">
        <v>89697</v>
      </c>
      <c r="B3392" s="349" t="s">
        <v>3708</v>
      </c>
      <c r="C3392" s="392" t="s">
        <v>81</v>
      </c>
      <c r="D3392" s="392">
        <v>10.63</v>
      </c>
    </row>
    <row r="3393" spans="1:4" ht="67.5">
      <c r="A3393" s="342">
        <v>89698</v>
      </c>
      <c r="B3393" s="349" t="s">
        <v>3709</v>
      </c>
      <c r="C3393" s="392" t="s">
        <v>81</v>
      </c>
      <c r="D3393" s="392">
        <v>121.36</v>
      </c>
    </row>
    <row r="3394" spans="1:4" ht="67.5">
      <c r="A3394" s="342">
        <v>89699</v>
      </c>
      <c r="B3394" s="349" t="s">
        <v>3710</v>
      </c>
      <c r="C3394" s="392" t="s">
        <v>81</v>
      </c>
      <c r="D3394" s="392">
        <v>98.64</v>
      </c>
    </row>
    <row r="3395" spans="1:4" ht="54">
      <c r="A3395" s="342">
        <v>89700</v>
      </c>
      <c r="B3395" s="349" t="s">
        <v>3711</v>
      </c>
      <c r="C3395" s="392" t="s">
        <v>81</v>
      </c>
      <c r="D3395" s="392">
        <v>15.88</v>
      </c>
    </row>
    <row r="3396" spans="1:4" ht="54">
      <c r="A3396" s="342">
        <v>89701</v>
      </c>
      <c r="B3396" s="349" t="s">
        <v>3712</v>
      </c>
      <c r="C3396" s="392" t="s">
        <v>81</v>
      </c>
      <c r="D3396" s="392">
        <v>88.1</v>
      </c>
    </row>
    <row r="3397" spans="1:4" ht="40.5">
      <c r="A3397" s="342">
        <v>89702</v>
      </c>
      <c r="B3397" s="349" t="s">
        <v>3713</v>
      </c>
      <c r="C3397" s="392" t="s">
        <v>81</v>
      </c>
      <c r="D3397" s="392">
        <v>15.88</v>
      </c>
    </row>
    <row r="3398" spans="1:4" ht="54">
      <c r="A3398" s="342">
        <v>89703</v>
      </c>
      <c r="B3398" s="349" t="s">
        <v>3714</v>
      </c>
      <c r="C3398" s="392" t="s">
        <v>81</v>
      </c>
      <c r="D3398" s="392">
        <v>37.18</v>
      </c>
    </row>
    <row r="3399" spans="1:4" ht="54">
      <c r="A3399" s="342">
        <v>89704</v>
      </c>
      <c r="B3399" s="349" t="s">
        <v>3715</v>
      </c>
      <c r="C3399" s="392" t="s">
        <v>81</v>
      </c>
      <c r="D3399" s="392">
        <v>69.48</v>
      </c>
    </row>
    <row r="3400" spans="1:4" ht="40.5">
      <c r="A3400" s="342">
        <v>89705</v>
      </c>
      <c r="B3400" s="349" t="s">
        <v>3716</v>
      </c>
      <c r="C3400" s="392" t="s">
        <v>81</v>
      </c>
      <c r="D3400" s="392">
        <v>17.68</v>
      </c>
    </row>
    <row r="3401" spans="1:4" ht="40.5">
      <c r="A3401" s="342">
        <v>89706</v>
      </c>
      <c r="B3401" s="349" t="s">
        <v>3717</v>
      </c>
      <c r="C3401" s="392" t="s">
        <v>81</v>
      </c>
      <c r="D3401" s="392">
        <v>40.24</v>
      </c>
    </row>
    <row r="3402" spans="1:4" ht="54">
      <c r="A3402" s="342">
        <v>89718</v>
      </c>
      <c r="B3402" s="349" t="s">
        <v>3718</v>
      </c>
      <c r="C3402" s="392" t="s">
        <v>1</v>
      </c>
      <c r="D3402" s="392">
        <v>32.049999999999997</v>
      </c>
    </row>
    <row r="3403" spans="1:4" ht="54">
      <c r="A3403" s="342">
        <v>89719</v>
      </c>
      <c r="B3403" s="349" t="s">
        <v>3719</v>
      </c>
      <c r="C3403" s="392" t="s">
        <v>81</v>
      </c>
      <c r="D3403" s="392">
        <v>7.68</v>
      </c>
    </row>
    <row r="3404" spans="1:4" ht="54">
      <c r="A3404" s="342">
        <v>89720</v>
      </c>
      <c r="B3404" s="349" t="s">
        <v>3720</v>
      </c>
      <c r="C3404" s="392" t="s">
        <v>81</v>
      </c>
      <c r="D3404" s="392">
        <v>9.25</v>
      </c>
    </row>
    <row r="3405" spans="1:4" ht="54">
      <c r="A3405" s="342">
        <v>89721</v>
      </c>
      <c r="B3405" s="349" t="s">
        <v>3721</v>
      </c>
      <c r="C3405" s="392" t="s">
        <v>81</v>
      </c>
      <c r="D3405" s="392">
        <v>9.77</v>
      </c>
    </row>
    <row r="3406" spans="1:4" ht="54">
      <c r="A3406" s="342">
        <v>89723</v>
      </c>
      <c r="B3406" s="349" t="s">
        <v>3722</v>
      </c>
      <c r="C3406" s="392" t="s">
        <v>81</v>
      </c>
      <c r="D3406" s="392">
        <v>12.95</v>
      </c>
    </row>
    <row r="3407" spans="1:4" ht="67.5">
      <c r="A3407" s="342">
        <v>89724</v>
      </c>
      <c r="B3407" s="349" t="s">
        <v>3723</v>
      </c>
      <c r="C3407" s="392" t="s">
        <v>81</v>
      </c>
      <c r="D3407" s="392">
        <v>5.45</v>
      </c>
    </row>
    <row r="3408" spans="1:4" ht="54">
      <c r="A3408" s="342">
        <v>89725</v>
      </c>
      <c r="B3408" s="349" t="s">
        <v>3724</v>
      </c>
      <c r="C3408" s="392" t="s">
        <v>81</v>
      </c>
      <c r="D3408" s="392">
        <v>12.59</v>
      </c>
    </row>
    <row r="3409" spans="1:4" ht="67.5">
      <c r="A3409" s="342">
        <v>89726</v>
      </c>
      <c r="B3409" s="349" t="s">
        <v>3725</v>
      </c>
      <c r="C3409" s="392" t="s">
        <v>81</v>
      </c>
      <c r="D3409" s="392">
        <v>6.17</v>
      </c>
    </row>
    <row r="3410" spans="1:4" ht="54">
      <c r="A3410" s="342">
        <v>89727</v>
      </c>
      <c r="B3410" s="349" t="s">
        <v>3726</v>
      </c>
      <c r="C3410" s="392" t="s">
        <v>81</v>
      </c>
      <c r="D3410" s="392">
        <v>14.27</v>
      </c>
    </row>
    <row r="3411" spans="1:4" ht="67.5">
      <c r="A3411" s="342">
        <v>89728</v>
      </c>
      <c r="B3411" s="349" t="s">
        <v>3727</v>
      </c>
      <c r="C3411" s="392" t="s">
        <v>81</v>
      </c>
      <c r="D3411" s="392">
        <v>7.25</v>
      </c>
    </row>
    <row r="3412" spans="1:4" ht="54">
      <c r="A3412" s="342">
        <v>89729</v>
      </c>
      <c r="B3412" s="349" t="s">
        <v>3728</v>
      </c>
      <c r="C3412" s="392" t="s">
        <v>81</v>
      </c>
      <c r="D3412" s="392">
        <v>20</v>
      </c>
    </row>
    <row r="3413" spans="1:4" ht="67.5">
      <c r="A3413" s="342">
        <v>89730</v>
      </c>
      <c r="B3413" s="349" t="s">
        <v>3729</v>
      </c>
      <c r="C3413" s="392" t="s">
        <v>81</v>
      </c>
      <c r="D3413" s="392">
        <v>7.35</v>
      </c>
    </row>
    <row r="3414" spans="1:4" ht="67.5">
      <c r="A3414" s="342">
        <v>89731</v>
      </c>
      <c r="B3414" s="349" t="s">
        <v>3730</v>
      </c>
      <c r="C3414" s="392" t="s">
        <v>81</v>
      </c>
      <c r="D3414" s="392">
        <v>7.17</v>
      </c>
    </row>
    <row r="3415" spans="1:4" ht="67.5">
      <c r="A3415" s="342">
        <v>89732</v>
      </c>
      <c r="B3415" s="349" t="s">
        <v>3731</v>
      </c>
      <c r="C3415" s="392" t="s">
        <v>81</v>
      </c>
      <c r="D3415" s="392">
        <v>7.69</v>
      </c>
    </row>
    <row r="3416" spans="1:4" ht="67.5">
      <c r="A3416" s="342">
        <v>89733</v>
      </c>
      <c r="B3416" s="349" t="s">
        <v>3732</v>
      </c>
      <c r="C3416" s="392" t="s">
        <v>81</v>
      </c>
      <c r="D3416" s="392">
        <v>12.09</v>
      </c>
    </row>
    <row r="3417" spans="1:4" ht="54">
      <c r="A3417" s="342">
        <v>89734</v>
      </c>
      <c r="B3417" s="349" t="s">
        <v>3733</v>
      </c>
      <c r="C3417" s="392" t="s">
        <v>81</v>
      </c>
      <c r="D3417" s="392">
        <v>20</v>
      </c>
    </row>
    <row r="3418" spans="1:4" ht="67.5">
      <c r="A3418" s="342">
        <v>89735</v>
      </c>
      <c r="B3418" s="349" t="s">
        <v>3734</v>
      </c>
      <c r="C3418" s="392" t="s">
        <v>81</v>
      </c>
      <c r="D3418" s="392">
        <v>11.99</v>
      </c>
    </row>
    <row r="3419" spans="1:4" ht="54">
      <c r="A3419" s="342">
        <v>89736</v>
      </c>
      <c r="B3419" s="349" t="s">
        <v>3735</v>
      </c>
      <c r="C3419" s="392" t="s">
        <v>81</v>
      </c>
      <c r="D3419" s="392">
        <v>5.0599999999999996</v>
      </c>
    </row>
    <row r="3420" spans="1:4" ht="67.5">
      <c r="A3420" s="342">
        <v>89737</v>
      </c>
      <c r="B3420" s="349" t="s">
        <v>3736</v>
      </c>
      <c r="C3420" s="392" t="s">
        <v>81</v>
      </c>
      <c r="D3420" s="392">
        <v>12.31</v>
      </c>
    </row>
    <row r="3421" spans="1:4" ht="54">
      <c r="A3421" s="342">
        <v>89738</v>
      </c>
      <c r="B3421" s="349" t="s">
        <v>3737</v>
      </c>
      <c r="C3421" s="392" t="s">
        <v>81</v>
      </c>
      <c r="D3421" s="392">
        <v>10.53</v>
      </c>
    </row>
    <row r="3422" spans="1:4" ht="67.5">
      <c r="A3422" s="342">
        <v>89739</v>
      </c>
      <c r="B3422" s="349" t="s">
        <v>3738</v>
      </c>
      <c r="C3422" s="392" t="s">
        <v>81</v>
      </c>
      <c r="D3422" s="392">
        <v>13.07</v>
      </c>
    </row>
    <row r="3423" spans="1:4" ht="54">
      <c r="A3423" s="342">
        <v>89740</v>
      </c>
      <c r="B3423" s="349" t="s">
        <v>3739</v>
      </c>
      <c r="C3423" s="392" t="s">
        <v>81</v>
      </c>
      <c r="D3423" s="392">
        <v>4.59</v>
      </c>
    </row>
    <row r="3424" spans="1:4" ht="54">
      <c r="A3424" s="342">
        <v>89741</v>
      </c>
      <c r="B3424" s="349" t="s">
        <v>3740</v>
      </c>
      <c r="C3424" s="392" t="s">
        <v>81</v>
      </c>
      <c r="D3424" s="392">
        <v>14.69</v>
      </c>
    </row>
    <row r="3425" spans="1:4" ht="67.5">
      <c r="A3425" s="342">
        <v>89742</v>
      </c>
      <c r="B3425" s="349" t="s">
        <v>3741</v>
      </c>
      <c r="C3425" s="392" t="s">
        <v>81</v>
      </c>
      <c r="D3425" s="392">
        <v>21.33</v>
      </c>
    </row>
    <row r="3426" spans="1:4" ht="67.5">
      <c r="A3426" s="342">
        <v>89743</v>
      </c>
      <c r="B3426" s="349" t="s">
        <v>3742</v>
      </c>
      <c r="C3426" s="392" t="s">
        <v>81</v>
      </c>
      <c r="D3426" s="392">
        <v>28.36</v>
      </c>
    </row>
    <row r="3427" spans="1:4" ht="67.5">
      <c r="A3427" s="342">
        <v>89744</v>
      </c>
      <c r="B3427" s="349" t="s">
        <v>3743</v>
      </c>
      <c r="C3427" s="392" t="s">
        <v>81</v>
      </c>
      <c r="D3427" s="392">
        <v>16.239999999999998</v>
      </c>
    </row>
    <row r="3428" spans="1:4" ht="54">
      <c r="A3428" s="342">
        <v>89745</v>
      </c>
      <c r="B3428" s="349" t="s">
        <v>3744</v>
      </c>
      <c r="C3428" s="392" t="s">
        <v>81</v>
      </c>
      <c r="D3428" s="392">
        <v>23.6</v>
      </c>
    </row>
    <row r="3429" spans="1:4" ht="67.5">
      <c r="A3429" s="342">
        <v>89746</v>
      </c>
      <c r="B3429" s="349" t="s">
        <v>3745</v>
      </c>
      <c r="C3429" s="392" t="s">
        <v>81</v>
      </c>
      <c r="D3429" s="392">
        <v>16.3</v>
      </c>
    </row>
    <row r="3430" spans="1:4" ht="54">
      <c r="A3430" s="342">
        <v>89747</v>
      </c>
      <c r="B3430" s="349" t="s">
        <v>3746</v>
      </c>
      <c r="C3430" s="392" t="s">
        <v>81</v>
      </c>
      <c r="D3430" s="392">
        <v>8.68</v>
      </c>
    </row>
    <row r="3431" spans="1:4" ht="67.5">
      <c r="A3431" s="342">
        <v>89748</v>
      </c>
      <c r="B3431" s="349" t="s">
        <v>3747</v>
      </c>
      <c r="C3431" s="392" t="s">
        <v>81</v>
      </c>
      <c r="D3431" s="392">
        <v>24.69</v>
      </c>
    </row>
    <row r="3432" spans="1:4" ht="54">
      <c r="A3432" s="342">
        <v>89749</v>
      </c>
      <c r="B3432" s="349" t="s">
        <v>3748</v>
      </c>
      <c r="C3432" s="392" t="s">
        <v>81</v>
      </c>
      <c r="D3432" s="392">
        <v>10.53</v>
      </c>
    </row>
    <row r="3433" spans="1:4" ht="67.5">
      <c r="A3433" s="342">
        <v>89750</v>
      </c>
      <c r="B3433" s="349" t="s">
        <v>3749</v>
      </c>
      <c r="C3433" s="392" t="s">
        <v>81</v>
      </c>
      <c r="D3433" s="392">
        <v>43.15</v>
      </c>
    </row>
    <row r="3434" spans="1:4" ht="54">
      <c r="A3434" s="342">
        <v>89751</v>
      </c>
      <c r="B3434" s="349" t="s">
        <v>3750</v>
      </c>
      <c r="C3434" s="392" t="s">
        <v>81</v>
      </c>
      <c r="D3434" s="392">
        <v>3.77</v>
      </c>
    </row>
    <row r="3435" spans="1:4" ht="67.5">
      <c r="A3435" s="342">
        <v>89752</v>
      </c>
      <c r="B3435" s="349" t="s">
        <v>3751</v>
      </c>
      <c r="C3435" s="392" t="s">
        <v>81</v>
      </c>
      <c r="D3435" s="392">
        <v>4.34</v>
      </c>
    </row>
    <row r="3436" spans="1:4" ht="67.5">
      <c r="A3436" s="342">
        <v>89753</v>
      </c>
      <c r="B3436" s="349" t="s">
        <v>3752</v>
      </c>
      <c r="C3436" s="392" t="s">
        <v>81</v>
      </c>
      <c r="D3436" s="392">
        <v>6.09</v>
      </c>
    </row>
    <row r="3437" spans="1:4" ht="67.5">
      <c r="A3437" s="342">
        <v>89754</v>
      </c>
      <c r="B3437" s="349" t="s">
        <v>3753</v>
      </c>
      <c r="C3437" s="392" t="s">
        <v>81</v>
      </c>
      <c r="D3437" s="392">
        <v>10.88</v>
      </c>
    </row>
    <row r="3438" spans="1:4" ht="54">
      <c r="A3438" s="342">
        <v>89755</v>
      </c>
      <c r="B3438" s="349" t="s">
        <v>3754</v>
      </c>
      <c r="C3438" s="392" t="s">
        <v>81</v>
      </c>
      <c r="D3438" s="392">
        <v>8.0399999999999991</v>
      </c>
    </row>
    <row r="3439" spans="1:4" ht="54">
      <c r="A3439" s="342">
        <v>89756</v>
      </c>
      <c r="B3439" s="349" t="s">
        <v>3755</v>
      </c>
      <c r="C3439" s="392" t="s">
        <v>81</v>
      </c>
      <c r="D3439" s="392">
        <v>14.31</v>
      </c>
    </row>
    <row r="3440" spans="1:4" ht="54">
      <c r="A3440" s="342">
        <v>89757</v>
      </c>
      <c r="B3440" s="349" t="s">
        <v>3756</v>
      </c>
      <c r="C3440" s="392" t="s">
        <v>81</v>
      </c>
      <c r="D3440" s="392">
        <v>22.29</v>
      </c>
    </row>
    <row r="3441" spans="1:4" ht="54">
      <c r="A3441" s="342">
        <v>89758</v>
      </c>
      <c r="B3441" s="349" t="s">
        <v>3757</v>
      </c>
      <c r="C3441" s="392" t="s">
        <v>81</v>
      </c>
      <c r="D3441" s="392">
        <v>35.32</v>
      </c>
    </row>
    <row r="3442" spans="1:4" ht="54">
      <c r="A3442" s="342">
        <v>89759</v>
      </c>
      <c r="B3442" s="349" t="s">
        <v>3758</v>
      </c>
      <c r="C3442" s="392" t="s">
        <v>81</v>
      </c>
      <c r="D3442" s="392">
        <v>5.26</v>
      </c>
    </row>
    <row r="3443" spans="1:4" ht="54">
      <c r="A3443" s="342">
        <v>89760</v>
      </c>
      <c r="B3443" s="349" t="s">
        <v>3759</v>
      </c>
      <c r="C3443" s="392" t="s">
        <v>81</v>
      </c>
      <c r="D3443" s="392">
        <v>13.48</v>
      </c>
    </row>
    <row r="3444" spans="1:4" ht="54">
      <c r="A3444" s="342">
        <v>89761</v>
      </c>
      <c r="B3444" s="349" t="s">
        <v>3760</v>
      </c>
      <c r="C3444" s="392" t="s">
        <v>81</v>
      </c>
      <c r="D3444" s="392">
        <v>22.84</v>
      </c>
    </row>
    <row r="3445" spans="1:4" ht="54">
      <c r="A3445" s="342">
        <v>89762</v>
      </c>
      <c r="B3445" s="349" t="s">
        <v>3761</v>
      </c>
      <c r="C3445" s="392" t="s">
        <v>81</v>
      </c>
      <c r="D3445" s="392">
        <v>32.880000000000003</v>
      </c>
    </row>
    <row r="3446" spans="1:4" ht="54">
      <c r="A3446" s="342">
        <v>89763</v>
      </c>
      <c r="B3446" s="349" t="s">
        <v>3762</v>
      </c>
      <c r="C3446" s="392" t="s">
        <v>81</v>
      </c>
      <c r="D3446" s="392">
        <v>132.19999999999999</v>
      </c>
    </row>
    <row r="3447" spans="1:4" ht="54">
      <c r="A3447" s="342">
        <v>89764</v>
      </c>
      <c r="B3447" s="349" t="s">
        <v>3763</v>
      </c>
      <c r="C3447" s="392" t="s">
        <v>81</v>
      </c>
      <c r="D3447" s="392">
        <v>24.86</v>
      </c>
    </row>
    <row r="3448" spans="1:4" ht="40.5">
      <c r="A3448" s="342">
        <v>89765</v>
      </c>
      <c r="B3448" s="349" t="s">
        <v>3764</v>
      </c>
      <c r="C3448" s="392" t="s">
        <v>81</v>
      </c>
      <c r="D3448" s="392">
        <v>9.81</v>
      </c>
    </row>
    <row r="3449" spans="1:4" ht="54">
      <c r="A3449" s="342">
        <v>89766</v>
      </c>
      <c r="B3449" s="349" t="s">
        <v>3765</v>
      </c>
      <c r="C3449" s="392" t="s">
        <v>81</v>
      </c>
      <c r="D3449" s="392">
        <v>15.06</v>
      </c>
    </row>
    <row r="3450" spans="1:4" ht="54">
      <c r="A3450" s="342">
        <v>89767</v>
      </c>
      <c r="B3450" s="349" t="s">
        <v>3766</v>
      </c>
      <c r="C3450" s="392" t="s">
        <v>81</v>
      </c>
      <c r="D3450" s="392">
        <v>15.06</v>
      </c>
    </row>
    <row r="3451" spans="1:4" ht="40.5">
      <c r="A3451" s="342">
        <v>89768</v>
      </c>
      <c r="B3451" s="349" t="s">
        <v>3767</v>
      </c>
      <c r="C3451" s="392" t="s">
        <v>81</v>
      </c>
      <c r="D3451" s="392">
        <v>14.92</v>
      </c>
    </row>
    <row r="3452" spans="1:4" ht="40.5">
      <c r="A3452" s="342">
        <v>89769</v>
      </c>
      <c r="B3452" s="349" t="s">
        <v>3768</v>
      </c>
      <c r="C3452" s="392" t="s">
        <v>81</v>
      </c>
      <c r="D3452" s="392">
        <v>36.96</v>
      </c>
    </row>
    <row r="3453" spans="1:4" ht="40.5">
      <c r="A3453" s="342">
        <v>89772</v>
      </c>
      <c r="B3453" s="349" t="s">
        <v>3769</v>
      </c>
      <c r="C3453" s="392" t="s">
        <v>1</v>
      </c>
      <c r="D3453" s="392">
        <v>58.38</v>
      </c>
    </row>
    <row r="3454" spans="1:4" ht="67.5">
      <c r="A3454" s="342">
        <v>89774</v>
      </c>
      <c r="B3454" s="349" t="s">
        <v>3770</v>
      </c>
      <c r="C3454" s="392" t="s">
        <v>81</v>
      </c>
      <c r="D3454" s="392">
        <v>10.18</v>
      </c>
    </row>
    <row r="3455" spans="1:4" ht="67.5">
      <c r="A3455" s="342">
        <v>89776</v>
      </c>
      <c r="B3455" s="349" t="s">
        <v>3771</v>
      </c>
      <c r="C3455" s="392" t="s">
        <v>81</v>
      </c>
      <c r="D3455" s="392">
        <v>13.55</v>
      </c>
    </row>
    <row r="3456" spans="1:4" ht="40.5">
      <c r="A3456" s="342">
        <v>89777</v>
      </c>
      <c r="B3456" s="349" t="s">
        <v>3772</v>
      </c>
      <c r="C3456" s="392" t="s">
        <v>81</v>
      </c>
      <c r="D3456" s="392">
        <v>18.89</v>
      </c>
    </row>
    <row r="3457" spans="1:4" ht="67.5">
      <c r="A3457" s="342">
        <v>89778</v>
      </c>
      <c r="B3457" s="349" t="s">
        <v>3773</v>
      </c>
      <c r="C3457" s="392" t="s">
        <v>81</v>
      </c>
      <c r="D3457" s="392">
        <v>12.77</v>
      </c>
    </row>
    <row r="3458" spans="1:4" ht="67.5">
      <c r="A3458" s="342">
        <v>89779</v>
      </c>
      <c r="B3458" s="349" t="s">
        <v>3774</v>
      </c>
      <c r="C3458" s="392" t="s">
        <v>81</v>
      </c>
      <c r="D3458" s="392">
        <v>19.510000000000002</v>
      </c>
    </row>
    <row r="3459" spans="1:4" ht="40.5">
      <c r="A3459" s="342">
        <v>89780</v>
      </c>
      <c r="B3459" s="349" t="s">
        <v>3775</v>
      </c>
      <c r="C3459" s="392" t="s">
        <v>81</v>
      </c>
      <c r="D3459" s="392">
        <v>18.89</v>
      </c>
    </row>
    <row r="3460" spans="1:4" ht="40.5">
      <c r="A3460" s="342">
        <v>89781</v>
      </c>
      <c r="B3460" s="349" t="s">
        <v>3776</v>
      </c>
      <c r="C3460" s="392" t="s">
        <v>81</v>
      </c>
      <c r="D3460" s="392">
        <v>28.49</v>
      </c>
    </row>
    <row r="3461" spans="1:4" ht="67.5">
      <c r="A3461" s="342">
        <v>89782</v>
      </c>
      <c r="B3461" s="349" t="s">
        <v>3777</v>
      </c>
      <c r="C3461" s="392" t="s">
        <v>81</v>
      </c>
      <c r="D3461" s="392">
        <v>7.91</v>
      </c>
    </row>
    <row r="3462" spans="1:4" ht="67.5">
      <c r="A3462" s="342">
        <v>89783</v>
      </c>
      <c r="B3462" s="349" t="s">
        <v>3778</v>
      </c>
      <c r="C3462" s="392" t="s">
        <v>81</v>
      </c>
      <c r="D3462" s="392">
        <v>8.27</v>
      </c>
    </row>
    <row r="3463" spans="1:4" ht="67.5">
      <c r="A3463" s="342">
        <v>89784</v>
      </c>
      <c r="B3463" s="349" t="s">
        <v>3779</v>
      </c>
      <c r="C3463" s="392" t="s">
        <v>81</v>
      </c>
      <c r="D3463" s="392">
        <v>12.89</v>
      </c>
    </row>
    <row r="3464" spans="1:4" ht="67.5">
      <c r="A3464" s="342">
        <v>89785</v>
      </c>
      <c r="B3464" s="349" t="s">
        <v>3780</v>
      </c>
      <c r="C3464" s="392" t="s">
        <v>81</v>
      </c>
      <c r="D3464" s="392">
        <v>13.7</v>
      </c>
    </row>
    <row r="3465" spans="1:4" ht="67.5">
      <c r="A3465" s="342">
        <v>89786</v>
      </c>
      <c r="B3465" s="349" t="s">
        <v>3781</v>
      </c>
      <c r="C3465" s="392" t="s">
        <v>81</v>
      </c>
      <c r="D3465" s="392">
        <v>21.33</v>
      </c>
    </row>
    <row r="3466" spans="1:4" ht="40.5">
      <c r="A3466" s="342">
        <v>89787</v>
      </c>
      <c r="B3466" s="349" t="s">
        <v>3782</v>
      </c>
      <c r="C3466" s="392" t="s">
        <v>81</v>
      </c>
      <c r="D3466" s="392">
        <v>28.49</v>
      </c>
    </row>
    <row r="3467" spans="1:4" ht="40.5">
      <c r="A3467" s="342">
        <v>89788</v>
      </c>
      <c r="B3467" s="349" t="s">
        <v>3783</v>
      </c>
      <c r="C3467" s="392" t="s">
        <v>81</v>
      </c>
      <c r="D3467" s="392">
        <v>56.67</v>
      </c>
    </row>
    <row r="3468" spans="1:4" ht="40.5">
      <c r="A3468" s="342">
        <v>89789</v>
      </c>
      <c r="B3468" s="349" t="s">
        <v>3784</v>
      </c>
      <c r="C3468" s="392" t="s">
        <v>81</v>
      </c>
      <c r="D3468" s="392">
        <v>57.59</v>
      </c>
    </row>
    <row r="3469" spans="1:4" ht="40.5">
      <c r="A3469" s="342">
        <v>89790</v>
      </c>
      <c r="B3469" s="349" t="s">
        <v>3785</v>
      </c>
      <c r="C3469" s="392" t="s">
        <v>81</v>
      </c>
      <c r="D3469" s="392">
        <v>142.12</v>
      </c>
    </row>
    <row r="3470" spans="1:4" ht="40.5">
      <c r="A3470" s="342">
        <v>89791</v>
      </c>
      <c r="B3470" s="349" t="s">
        <v>3786</v>
      </c>
      <c r="C3470" s="392" t="s">
        <v>81</v>
      </c>
      <c r="D3470" s="392">
        <v>145.52000000000001</v>
      </c>
    </row>
    <row r="3471" spans="1:4" ht="40.5">
      <c r="A3471" s="342">
        <v>89792</v>
      </c>
      <c r="B3471" s="349" t="s">
        <v>3787</v>
      </c>
      <c r="C3471" s="392" t="s">
        <v>81</v>
      </c>
      <c r="D3471" s="392">
        <v>166.56</v>
      </c>
    </row>
    <row r="3472" spans="1:4" ht="40.5">
      <c r="A3472" s="342">
        <v>89793</v>
      </c>
      <c r="B3472" s="349" t="s">
        <v>3788</v>
      </c>
      <c r="C3472" s="392" t="s">
        <v>81</v>
      </c>
      <c r="D3472" s="392">
        <v>171.12</v>
      </c>
    </row>
    <row r="3473" spans="1:4" ht="40.5">
      <c r="A3473" s="342">
        <v>89794</v>
      </c>
      <c r="B3473" s="349" t="s">
        <v>3789</v>
      </c>
      <c r="C3473" s="392" t="s">
        <v>81</v>
      </c>
      <c r="D3473" s="392">
        <v>12.75</v>
      </c>
    </row>
    <row r="3474" spans="1:4" ht="67.5">
      <c r="A3474" s="342">
        <v>89795</v>
      </c>
      <c r="B3474" s="349" t="s">
        <v>3790</v>
      </c>
      <c r="C3474" s="392" t="s">
        <v>81</v>
      </c>
      <c r="D3474" s="392">
        <v>22.45</v>
      </c>
    </row>
    <row r="3475" spans="1:4" ht="67.5">
      <c r="A3475" s="342">
        <v>89796</v>
      </c>
      <c r="B3475" s="349" t="s">
        <v>3791</v>
      </c>
      <c r="C3475" s="392" t="s">
        <v>81</v>
      </c>
      <c r="D3475" s="392">
        <v>26.49</v>
      </c>
    </row>
    <row r="3476" spans="1:4" ht="67.5">
      <c r="A3476" s="342">
        <v>89797</v>
      </c>
      <c r="B3476" s="349" t="s">
        <v>3792</v>
      </c>
      <c r="C3476" s="392" t="s">
        <v>81</v>
      </c>
      <c r="D3476" s="392">
        <v>30.72</v>
      </c>
    </row>
    <row r="3477" spans="1:4" ht="67.5">
      <c r="A3477" s="342">
        <v>89801</v>
      </c>
      <c r="B3477" s="349" t="s">
        <v>3793</v>
      </c>
      <c r="C3477" s="392" t="s">
        <v>81</v>
      </c>
      <c r="D3477" s="392">
        <v>4.3</v>
      </c>
    </row>
    <row r="3478" spans="1:4" ht="67.5">
      <c r="A3478" s="342">
        <v>89802</v>
      </c>
      <c r="B3478" s="349" t="s">
        <v>3794</v>
      </c>
      <c r="C3478" s="392" t="s">
        <v>81</v>
      </c>
      <c r="D3478" s="392">
        <v>4.82</v>
      </c>
    </row>
    <row r="3479" spans="1:4" ht="67.5">
      <c r="A3479" s="342">
        <v>89803</v>
      </c>
      <c r="B3479" s="349" t="s">
        <v>3795</v>
      </c>
      <c r="C3479" s="392" t="s">
        <v>81</v>
      </c>
      <c r="D3479" s="392">
        <v>9.2200000000000006</v>
      </c>
    </row>
    <row r="3480" spans="1:4" ht="67.5">
      <c r="A3480" s="342">
        <v>89804</v>
      </c>
      <c r="B3480" s="349" t="s">
        <v>3796</v>
      </c>
      <c r="C3480" s="392" t="s">
        <v>81</v>
      </c>
      <c r="D3480" s="392">
        <v>9.1199999999999992</v>
      </c>
    </row>
    <row r="3481" spans="1:4" ht="67.5">
      <c r="A3481" s="342">
        <v>89805</v>
      </c>
      <c r="B3481" s="349" t="s">
        <v>3797</v>
      </c>
      <c r="C3481" s="392" t="s">
        <v>81</v>
      </c>
      <c r="D3481" s="392">
        <v>8.8000000000000007</v>
      </c>
    </row>
    <row r="3482" spans="1:4" ht="67.5">
      <c r="A3482" s="342">
        <v>89806</v>
      </c>
      <c r="B3482" s="349" t="s">
        <v>3798</v>
      </c>
      <c r="C3482" s="392" t="s">
        <v>81</v>
      </c>
      <c r="D3482" s="392">
        <v>9.56</v>
      </c>
    </row>
    <row r="3483" spans="1:4" ht="67.5">
      <c r="A3483" s="342">
        <v>89807</v>
      </c>
      <c r="B3483" s="349" t="s">
        <v>3799</v>
      </c>
      <c r="C3483" s="392" t="s">
        <v>81</v>
      </c>
      <c r="D3483" s="392">
        <v>17.82</v>
      </c>
    </row>
    <row r="3484" spans="1:4" ht="67.5">
      <c r="A3484" s="342">
        <v>89808</v>
      </c>
      <c r="B3484" s="349" t="s">
        <v>3800</v>
      </c>
      <c r="C3484" s="392" t="s">
        <v>81</v>
      </c>
      <c r="D3484" s="392">
        <v>24.85</v>
      </c>
    </row>
    <row r="3485" spans="1:4" ht="67.5">
      <c r="A3485" s="342">
        <v>89809</v>
      </c>
      <c r="B3485" s="349" t="s">
        <v>3801</v>
      </c>
      <c r="C3485" s="392" t="s">
        <v>81</v>
      </c>
      <c r="D3485" s="392">
        <v>12.1</v>
      </c>
    </row>
    <row r="3486" spans="1:4" ht="67.5">
      <c r="A3486" s="342">
        <v>89810</v>
      </c>
      <c r="B3486" s="349" t="s">
        <v>3802</v>
      </c>
      <c r="C3486" s="392" t="s">
        <v>81</v>
      </c>
      <c r="D3486" s="392">
        <v>12.16</v>
      </c>
    </row>
    <row r="3487" spans="1:4" ht="67.5">
      <c r="A3487" s="342">
        <v>89811</v>
      </c>
      <c r="B3487" s="349" t="s">
        <v>3803</v>
      </c>
      <c r="C3487" s="392" t="s">
        <v>81</v>
      </c>
      <c r="D3487" s="392">
        <v>20.55</v>
      </c>
    </row>
    <row r="3488" spans="1:4" ht="67.5">
      <c r="A3488" s="342">
        <v>89812</v>
      </c>
      <c r="B3488" s="349" t="s">
        <v>3804</v>
      </c>
      <c r="C3488" s="392" t="s">
        <v>81</v>
      </c>
      <c r="D3488" s="392">
        <v>39.01</v>
      </c>
    </row>
    <row r="3489" spans="1:4" ht="67.5">
      <c r="A3489" s="342">
        <v>89813</v>
      </c>
      <c r="B3489" s="349" t="s">
        <v>3805</v>
      </c>
      <c r="C3489" s="392" t="s">
        <v>81</v>
      </c>
      <c r="D3489" s="392">
        <v>4.5</v>
      </c>
    </row>
    <row r="3490" spans="1:4" ht="67.5">
      <c r="A3490" s="342">
        <v>89814</v>
      </c>
      <c r="B3490" s="349" t="s">
        <v>3806</v>
      </c>
      <c r="C3490" s="392" t="s">
        <v>81</v>
      </c>
      <c r="D3490" s="392">
        <v>9.2899999999999991</v>
      </c>
    </row>
    <row r="3491" spans="1:4" ht="40.5">
      <c r="A3491" s="342">
        <v>89815</v>
      </c>
      <c r="B3491" s="349" t="s">
        <v>3807</v>
      </c>
      <c r="C3491" s="392" t="s">
        <v>81</v>
      </c>
      <c r="D3491" s="392">
        <v>22.11</v>
      </c>
    </row>
    <row r="3492" spans="1:4" ht="40.5">
      <c r="A3492" s="342">
        <v>89816</v>
      </c>
      <c r="B3492" s="349" t="s">
        <v>3808</v>
      </c>
      <c r="C3492" s="392" t="s">
        <v>81</v>
      </c>
      <c r="D3492" s="392">
        <v>32.15</v>
      </c>
    </row>
    <row r="3493" spans="1:4" ht="67.5">
      <c r="A3493" s="342">
        <v>89817</v>
      </c>
      <c r="B3493" s="349" t="s">
        <v>3809</v>
      </c>
      <c r="C3493" s="392" t="s">
        <v>81</v>
      </c>
      <c r="D3493" s="392">
        <v>7.95</v>
      </c>
    </row>
    <row r="3494" spans="1:4" ht="40.5">
      <c r="A3494" s="342">
        <v>89818</v>
      </c>
      <c r="B3494" s="349" t="s">
        <v>3810</v>
      </c>
      <c r="C3494" s="392" t="s">
        <v>81</v>
      </c>
      <c r="D3494" s="392">
        <v>131.47</v>
      </c>
    </row>
    <row r="3495" spans="1:4" ht="67.5">
      <c r="A3495" s="342">
        <v>89819</v>
      </c>
      <c r="B3495" s="349" t="s">
        <v>3811</v>
      </c>
      <c r="C3495" s="392" t="s">
        <v>81</v>
      </c>
      <c r="D3495" s="392">
        <v>11.32</v>
      </c>
    </row>
    <row r="3496" spans="1:4" ht="54">
      <c r="A3496" s="342">
        <v>89820</v>
      </c>
      <c r="B3496" s="349" t="s">
        <v>3812</v>
      </c>
      <c r="C3496" s="392" t="s">
        <v>81</v>
      </c>
      <c r="D3496" s="392">
        <v>24.13</v>
      </c>
    </row>
    <row r="3497" spans="1:4" ht="67.5">
      <c r="A3497" s="342">
        <v>89821</v>
      </c>
      <c r="B3497" s="349" t="s">
        <v>3813</v>
      </c>
      <c r="C3497" s="392" t="s">
        <v>81</v>
      </c>
      <c r="D3497" s="392">
        <v>9.9</v>
      </c>
    </row>
    <row r="3498" spans="1:4" ht="40.5">
      <c r="A3498" s="342">
        <v>89822</v>
      </c>
      <c r="B3498" s="349" t="s">
        <v>3814</v>
      </c>
      <c r="C3498" s="392" t="s">
        <v>81</v>
      </c>
      <c r="D3498" s="392">
        <v>16.87</v>
      </c>
    </row>
    <row r="3499" spans="1:4" ht="67.5">
      <c r="A3499" s="342">
        <v>89823</v>
      </c>
      <c r="B3499" s="349" t="s">
        <v>3815</v>
      </c>
      <c r="C3499" s="392" t="s">
        <v>81</v>
      </c>
      <c r="D3499" s="392">
        <v>16.64</v>
      </c>
    </row>
    <row r="3500" spans="1:4" ht="40.5">
      <c r="A3500" s="342">
        <v>89824</v>
      </c>
      <c r="B3500" s="349" t="s">
        <v>3816</v>
      </c>
      <c r="C3500" s="392" t="s">
        <v>81</v>
      </c>
      <c r="D3500" s="392">
        <v>30.21</v>
      </c>
    </row>
    <row r="3501" spans="1:4" ht="67.5">
      <c r="A3501" s="342">
        <v>89825</v>
      </c>
      <c r="B3501" s="349" t="s">
        <v>3817</v>
      </c>
      <c r="C3501" s="392" t="s">
        <v>81</v>
      </c>
      <c r="D3501" s="392">
        <v>9.39</v>
      </c>
    </row>
    <row r="3502" spans="1:4" ht="54">
      <c r="A3502" s="342">
        <v>89826</v>
      </c>
      <c r="B3502" s="349" t="s">
        <v>3818</v>
      </c>
      <c r="C3502" s="392" t="s">
        <v>81</v>
      </c>
      <c r="D3502" s="392">
        <v>134.07</v>
      </c>
    </row>
    <row r="3503" spans="1:4" ht="67.5">
      <c r="A3503" s="342">
        <v>89827</v>
      </c>
      <c r="B3503" s="349" t="s">
        <v>3819</v>
      </c>
      <c r="C3503" s="392" t="s">
        <v>81</v>
      </c>
      <c r="D3503" s="392">
        <v>10.199999999999999</v>
      </c>
    </row>
    <row r="3504" spans="1:4" ht="40.5">
      <c r="A3504" s="342">
        <v>89828</v>
      </c>
      <c r="B3504" s="349" t="s">
        <v>3820</v>
      </c>
      <c r="C3504" s="392" t="s">
        <v>81</v>
      </c>
      <c r="D3504" s="392">
        <v>46.67</v>
      </c>
    </row>
    <row r="3505" spans="1:4" ht="67.5">
      <c r="A3505" s="342">
        <v>89829</v>
      </c>
      <c r="B3505" s="349" t="s">
        <v>3821</v>
      </c>
      <c r="C3505" s="392" t="s">
        <v>81</v>
      </c>
      <c r="D3505" s="392">
        <v>16.87</v>
      </c>
    </row>
    <row r="3506" spans="1:4" ht="67.5">
      <c r="A3506" s="342">
        <v>89830</v>
      </c>
      <c r="B3506" s="349" t="s">
        <v>3822</v>
      </c>
      <c r="C3506" s="392" t="s">
        <v>81</v>
      </c>
      <c r="D3506" s="392">
        <v>17.989999999999998</v>
      </c>
    </row>
    <row r="3507" spans="1:4" ht="40.5">
      <c r="A3507" s="342">
        <v>89831</v>
      </c>
      <c r="B3507" s="349" t="s">
        <v>3823</v>
      </c>
      <c r="C3507" s="392" t="s">
        <v>81</v>
      </c>
      <c r="D3507" s="392">
        <v>160.55000000000001</v>
      </c>
    </row>
    <row r="3508" spans="1:4" ht="54">
      <c r="A3508" s="342">
        <v>89832</v>
      </c>
      <c r="B3508" s="349" t="s">
        <v>3824</v>
      </c>
      <c r="C3508" s="392" t="s">
        <v>81</v>
      </c>
      <c r="D3508" s="392">
        <v>31.73</v>
      </c>
    </row>
    <row r="3509" spans="1:4" ht="67.5">
      <c r="A3509" s="342">
        <v>89833</v>
      </c>
      <c r="B3509" s="349" t="s">
        <v>3825</v>
      </c>
      <c r="C3509" s="392" t="s">
        <v>81</v>
      </c>
      <c r="D3509" s="392">
        <v>21.07</v>
      </c>
    </row>
    <row r="3510" spans="1:4" ht="67.5">
      <c r="A3510" s="342">
        <v>89834</v>
      </c>
      <c r="B3510" s="349" t="s">
        <v>3826</v>
      </c>
      <c r="C3510" s="392" t="s">
        <v>81</v>
      </c>
      <c r="D3510" s="392">
        <v>25.3</v>
      </c>
    </row>
    <row r="3511" spans="1:4" ht="40.5">
      <c r="A3511" s="342">
        <v>89835</v>
      </c>
      <c r="B3511" s="349" t="s">
        <v>3827</v>
      </c>
      <c r="C3511" s="392" t="s">
        <v>81</v>
      </c>
      <c r="D3511" s="392">
        <v>30.93</v>
      </c>
    </row>
    <row r="3512" spans="1:4" ht="40.5">
      <c r="A3512" s="342">
        <v>89836</v>
      </c>
      <c r="B3512" s="349" t="s">
        <v>3828</v>
      </c>
      <c r="C3512" s="392" t="s">
        <v>81</v>
      </c>
      <c r="D3512" s="392">
        <v>217.07</v>
      </c>
    </row>
    <row r="3513" spans="1:4" ht="40.5">
      <c r="A3513" s="342">
        <v>89837</v>
      </c>
      <c r="B3513" s="349" t="s">
        <v>3829</v>
      </c>
      <c r="C3513" s="392" t="s">
        <v>81</v>
      </c>
      <c r="D3513" s="392">
        <v>107.31</v>
      </c>
    </row>
    <row r="3514" spans="1:4" ht="40.5">
      <c r="A3514" s="342">
        <v>89838</v>
      </c>
      <c r="B3514" s="349" t="s">
        <v>3830</v>
      </c>
      <c r="C3514" s="392" t="s">
        <v>81</v>
      </c>
      <c r="D3514" s="392">
        <v>117.02</v>
      </c>
    </row>
    <row r="3515" spans="1:4" ht="40.5">
      <c r="A3515" s="342">
        <v>89839</v>
      </c>
      <c r="B3515" s="349" t="s">
        <v>3831</v>
      </c>
      <c r="C3515" s="392" t="s">
        <v>81</v>
      </c>
      <c r="D3515" s="392">
        <v>155.5</v>
      </c>
    </row>
    <row r="3516" spans="1:4" ht="40.5">
      <c r="A3516" s="342">
        <v>89840</v>
      </c>
      <c r="B3516" s="349" t="s">
        <v>3832</v>
      </c>
      <c r="C3516" s="392" t="s">
        <v>81</v>
      </c>
      <c r="D3516" s="392">
        <v>133.97</v>
      </c>
    </row>
    <row r="3517" spans="1:4" ht="40.5">
      <c r="A3517" s="342">
        <v>89841</v>
      </c>
      <c r="B3517" s="349" t="s">
        <v>3833</v>
      </c>
      <c r="C3517" s="392" t="s">
        <v>81</v>
      </c>
      <c r="D3517" s="392">
        <v>228.33</v>
      </c>
    </row>
    <row r="3518" spans="1:4" ht="40.5">
      <c r="A3518" s="342">
        <v>89842</v>
      </c>
      <c r="B3518" s="349" t="s">
        <v>3834</v>
      </c>
      <c r="C3518" s="392" t="s">
        <v>81</v>
      </c>
      <c r="D3518" s="392">
        <v>35.5</v>
      </c>
    </row>
    <row r="3519" spans="1:4" ht="40.5">
      <c r="A3519" s="342">
        <v>89844</v>
      </c>
      <c r="B3519" s="349" t="s">
        <v>3835</v>
      </c>
      <c r="C3519" s="392" t="s">
        <v>81</v>
      </c>
      <c r="D3519" s="392">
        <v>45.38</v>
      </c>
    </row>
    <row r="3520" spans="1:4" ht="40.5">
      <c r="A3520" s="342">
        <v>89845</v>
      </c>
      <c r="B3520" s="349" t="s">
        <v>3836</v>
      </c>
      <c r="C3520" s="392" t="s">
        <v>81</v>
      </c>
      <c r="D3520" s="392">
        <v>71.099999999999994</v>
      </c>
    </row>
    <row r="3521" spans="1:4" ht="40.5">
      <c r="A3521" s="342">
        <v>89846</v>
      </c>
      <c r="B3521" s="349" t="s">
        <v>3837</v>
      </c>
      <c r="C3521" s="392" t="s">
        <v>81</v>
      </c>
      <c r="D3521" s="392">
        <v>162.32</v>
      </c>
    </row>
    <row r="3522" spans="1:4" ht="40.5">
      <c r="A3522" s="342">
        <v>89847</v>
      </c>
      <c r="B3522" s="349" t="s">
        <v>3838</v>
      </c>
      <c r="C3522" s="392" t="s">
        <v>81</v>
      </c>
      <c r="D3522" s="392">
        <v>198.87</v>
      </c>
    </row>
    <row r="3523" spans="1:4" ht="67.5">
      <c r="A3523" s="342">
        <v>89850</v>
      </c>
      <c r="B3523" s="349" t="s">
        <v>3839</v>
      </c>
      <c r="C3523" s="392" t="s">
        <v>81</v>
      </c>
      <c r="D3523" s="392">
        <v>15.92</v>
      </c>
    </row>
    <row r="3524" spans="1:4" ht="67.5">
      <c r="A3524" s="342">
        <v>89851</v>
      </c>
      <c r="B3524" s="349" t="s">
        <v>3840</v>
      </c>
      <c r="C3524" s="392" t="s">
        <v>81</v>
      </c>
      <c r="D3524" s="392">
        <v>15.98</v>
      </c>
    </row>
    <row r="3525" spans="1:4" ht="67.5">
      <c r="A3525" s="342">
        <v>89852</v>
      </c>
      <c r="B3525" s="349" t="s">
        <v>3841</v>
      </c>
      <c r="C3525" s="392" t="s">
        <v>81</v>
      </c>
      <c r="D3525" s="392">
        <v>24.37</v>
      </c>
    </row>
    <row r="3526" spans="1:4" ht="67.5">
      <c r="A3526" s="342">
        <v>89853</v>
      </c>
      <c r="B3526" s="349" t="s">
        <v>3842</v>
      </c>
      <c r="C3526" s="392" t="s">
        <v>81</v>
      </c>
      <c r="D3526" s="392">
        <v>42.83</v>
      </c>
    </row>
    <row r="3527" spans="1:4" ht="67.5">
      <c r="A3527" s="342">
        <v>89854</v>
      </c>
      <c r="B3527" s="349" t="s">
        <v>3843</v>
      </c>
      <c r="C3527" s="392" t="s">
        <v>81</v>
      </c>
      <c r="D3527" s="392">
        <v>46.68</v>
      </c>
    </row>
    <row r="3528" spans="1:4" ht="67.5">
      <c r="A3528" s="342">
        <v>89855</v>
      </c>
      <c r="B3528" s="349" t="s">
        <v>3844</v>
      </c>
      <c r="C3528" s="392" t="s">
        <v>81</v>
      </c>
      <c r="D3528" s="392">
        <v>49.86</v>
      </c>
    </row>
    <row r="3529" spans="1:4" ht="54">
      <c r="A3529" s="342">
        <v>89856</v>
      </c>
      <c r="B3529" s="349" t="s">
        <v>3845</v>
      </c>
      <c r="C3529" s="392" t="s">
        <v>81</v>
      </c>
      <c r="D3529" s="392">
        <v>12.45</v>
      </c>
    </row>
    <row r="3530" spans="1:4" ht="67.5">
      <c r="A3530" s="342">
        <v>89857</v>
      </c>
      <c r="B3530" s="349" t="s">
        <v>3846</v>
      </c>
      <c r="C3530" s="392" t="s">
        <v>81</v>
      </c>
      <c r="D3530" s="392">
        <v>19.190000000000001</v>
      </c>
    </row>
    <row r="3531" spans="1:4" ht="67.5">
      <c r="A3531" s="342">
        <v>89859</v>
      </c>
      <c r="B3531" s="349" t="s">
        <v>3847</v>
      </c>
      <c r="C3531" s="392" t="s">
        <v>81</v>
      </c>
      <c r="D3531" s="392">
        <v>37.9</v>
      </c>
    </row>
    <row r="3532" spans="1:4" ht="54">
      <c r="A3532" s="342">
        <v>89860</v>
      </c>
      <c r="B3532" s="349" t="s">
        <v>3848</v>
      </c>
      <c r="C3532" s="392" t="s">
        <v>81</v>
      </c>
      <c r="D3532" s="392">
        <v>26.17</v>
      </c>
    </row>
    <row r="3533" spans="1:4" ht="67.5">
      <c r="A3533" s="342">
        <v>89861</v>
      </c>
      <c r="B3533" s="349" t="s">
        <v>3849</v>
      </c>
      <c r="C3533" s="392" t="s">
        <v>81</v>
      </c>
      <c r="D3533" s="392">
        <v>30.4</v>
      </c>
    </row>
    <row r="3534" spans="1:4" ht="54">
      <c r="A3534" s="342">
        <v>89862</v>
      </c>
      <c r="B3534" s="349" t="s">
        <v>3850</v>
      </c>
      <c r="C3534" s="392" t="s">
        <v>81</v>
      </c>
      <c r="D3534" s="392">
        <v>75.73</v>
      </c>
    </row>
    <row r="3535" spans="1:4" ht="67.5">
      <c r="A3535" s="342">
        <v>89863</v>
      </c>
      <c r="B3535" s="349" t="s">
        <v>3851</v>
      </c>
      <c r="C3535" s="392" t="s">
        <v>81</v>
      </c>
      <c r="D3535" s="392">
        <v>124.41</v>
      </c>
    </row>
    <row r="3536" spans="1:4" ht="54">
      <c r="A3536" s="342">
        <v>89866</v>
      </c>
      <c r="B3536" s="349" t="s">
        <v>3852</v>
      </c>
      <c r="C3536" s="392" t="s">
        <v>81</v>
      </c>
      <c r="D3536" s="392">
        <v>3.5</v>
      </c>
    </row>
    <row r="3537" spans="1:4" ht="54">
      <c r="A3537" s="342">
        <v>89867</v>
      </c>
      <c r="B3537" s="349" t="s">
        <v>3853</v>
      </c>
      <c r="C3537" s="392" t="s">
        <v>81</v>
      </c>
      <c r="D3537" s="392">
        <v>3.93</v>
      </c>
    </row>
    <row r="3538" spans="1:4" ht="40.5">
      <c r="A3538" s="342">
        <v>89868</v>
      </c>
      <c r="B3538" s="349" t="s">
        <v>3854</v>
      </c>
      <c r="C3538" s="392" t="s">
        <v>81</v>
      </c>
      <c r="D3538" s="392">
        <v>2.59</v>
      </c>
    </row>
    <row r="3539" spans="1:4" ht="40.5">
      <c r="A3539" s="342">
        <v>89869</v>
      </c>
      <c r="B3539" s="349" t="s">
        <v>3855</v>
      </c>
      <c r="C3539" s="392" t="s">
        <v>81</v>
      </c>
      <c r="D3539" s="392">
        <v>5.53</v>
      </c>
    </row>
    <row r="3540" spans="1:4" ht="54">
      <c r="A3540" s="342">
        <v>89979</v>
      </c>
      <c r="B3540" s="349" t="s">
        <v>3856</v>
      </c>
      <c r="C3540" s="392" t="s">
        <v>81</v>
      </c>
      <c r="D3540" s="392">
        <v>16.88</v>
      </c>
    </row>
    <row r="3541" spans="1:4" ht="54">
      <c r="A3541" s="342">
        <v>89980</v>
      </c>
      <c r="B3541" s="349" t="s">
        <v>3857</v>
      </c>
      <c r="C3541" s="392" t="s">
        <v>81</v>
      </c>
      <c r="D3541" s="392">
        <v>7.21</v>
      </c>
    </row>
    <row r="3542" spans="1:4" ht="54">
      <c r="A3542" s="342">
        <v>89981</v>
      </c>
      <c r="B3542" s="349" t="s">
        <v>3858</v>
      </c>
      <c r="C3542" s="392" t="s">
        <v>81</v>
      </c>
      <c r="D3542" s="392">
        <v>14.58</v>
      </c>
    </row>
    <row r="3543" spans="1:4" ht="54">
      <c r="A3543" s="342">
        <v>90373</v>
      </c>
      <c r="B3543" s="349" t="s">
        <v>3859</v>
      </c>
      <c r="C3543" s="392" t="s">
        <v>81</v>
      </c>
      <c r="D3543" s="392">
        <v>9.81</v>
      </c>
    </row>
    <row r="3544" spans="1:4" ht="54">
      <c r="A3544" s="342">
        <v>90374</v>
      </c>
      <c r="B3544" s="349" t="s">
        <v>3860</v>
      </c>
      <c r="C3544" s="392" t="s">
        <v>81</v>
      </c>
      <c r="D3544" s="392">
        <v>14.79</v>
      </c>
    </row>
    <row r="3545" spans="1:4" ht="54">
      <c r="A3545" s="342">
        <v>90375</v>
      </c>
      <c r="B3545" s="349" t="s">
        <v>3861</v>
      </c>
      <c r="C3545" s="392" t="s">
        <v>81</v>
      </c>
      <c r="D3545" s="392">
        <v>6.43</v>
      </c>
    </row>
    <row r="3546" spans="1:4" ht="54">
      <c r="A3546" s="342">
        <v>92287</v>
      </c>
      <c r="B3546" s="349" t="s">
        <v>3862</v>
      </c>
      <c r="C3546" s="392" t="s">
        <v>81</v>
      </c>
      <c r="D3546" s="392">
        <v>9.02</v>
      </c>
    </row>
    <row r="3547" spans="1:4" ht="54">
      <c r="A3547" s="342">
        <v>92288</v>
      </c>
      <c r="B3547" s="349" t="s">
        <v>3863</v>
      </c>
      <c r="C3547" s="392" t="s">
        <v>81</v>
      </c>
      <c r="D3547" s="392">
        <v>13.25</v>
      </c>
    </row>
    <row r="3548" spans="1:4" ht="54">
      <c r="A3548" s="342">
        <v>92289</v>
      </c>
      <c r="B3548" s="349" t="s">
        <v>3864</v>
      </c>
      <c r="C3548" s="392" t="s">
        <v>81</v>
      </c>
      <c r="D3548" s="392">
        <v>21.89</v>
      </c>
    </row>
    <row r="3549" spans="1:4" ht="54">
      <c r="A3549" s="342">
        <v>92290</v>
      </c>
      <c r="B3549" s="349" t="s">
        <v>3865</v>
      </c>
      <c r="C3549" s="392" t="s">
        <v>81</v>
      </c>
      <c r="D3549" s="392">
        <v>32.25</v>
      </c>
    </row>
    <row r="3550" spans="1:4" ht="54">
      <c r="A3550" s="342">
        <v>92291</v>
      </c>
      <c r="B3550" s="349" t="s">
        <v>3866</v>
      </c>
      <c r="C3550" s="392" t="s">
        <v>81</v>
      </c>
      <c r="D3550" s="392">
        <v>48.43</v>
      </c>
    </row>
    <row r="3551" spans="1:4" ht="54">
      <c r="A3551" s="342">
        <v>92292</v>
      </c>
      <c r="B3551" s="349" t="s">
        <v>3867</v>
      </c>
      <c r="C3551" s="392" t="s">
        <v>81</v>
      </c>
      <c r="D3551" s="392">
        <v>143.94999999999999</v>
      </c>
    </row>
    <row r="3552" spans="1:4" ht="40.5">
      <c r="A3552" s="342">
        <v>92293</v>
      </c>
      <c r="B3552" s="349" t="s">
        <v>3868</v>
      </c>
      <c r="C3552" s="392" t="s">
        <v>81</v>
      </c>
      <c r="D3552" s="392">
        <v>5.36</v>
      </c>
    </row>
    <row r="3553" spans="1:4" ht="40.5">
      <c r="A3553" s="342">
        <v>92294</v>
      </c>
      <c r="B3553" s="349" t="s">
        <v>3869</v>
      </c>
      <c r="C3553" s="392" t="s">
        <v>81</v>
      </c>
      <c r="D3553" s="392">
        <v>8.24</v>
      </c>
    </row>
    <row r="3554" spans="1:4" ht="40.5">
      <c r="A3554" s="342">
        <v>92295</v>
      </c>
      <c r="B3554" s="349" t="s">
        <v>3870</v>
      </c>
      <c r="C3554" s="392" t="s">
        <v>81</v>
      </c>
      <c r="D3554" s="392">
        <v>14.29</v>
      </c>
    </row>
    <row r="3555" spans="1:4" ht="40.5">
      <c r="A3555" s="342">
        <v>92296</v>
      </c>
      <c r="B3555" s="349" t="s">
        <v>3871</v>
      </c>
      <c r="C3555" s="392" t="s">
        <v>81</v>
      </c>
      <c r="D3555" s="392">
        <v>18.690000000000001</v>
      </c>
    </row>
    <row r="3556" spans="1:4" ht="40.5">
      <c r="A3556" s="342">
        <v>92297</v>
      </c>
      <c r="B3556" s="349" t="s">
        <v>3872</v>
      </c>
      <c r="C3556" s="392" t="s">
        <v>81</v>
      </c>
      <c r="D3556" s="392">
        <v>28.22</v>
      </c>
    </row>
    <row r="3557" spans="1:4" ht="40.5">
      <c r="A3557" s="342">
        <v>92298</v>
      </c>
      <c r="B3557" s="349" t="s">
        <v>3873</v>
      </c>
      <c r="C3557" s="392" t="s">
        <v>81</v>
      </c>
      <c r="D3557" s="392">
        <v>75.17</v>
      </c>
    </row>
    <row r="3558" spans="1:4" ht="40.5">
      <c r="A3558" s="342">
        <v>92299</v>
      </c>
      <c r="B3558" s="349" t="s">
        <v>3874</v>
      </c>
      <c r="C3558" s="392" t="s">
        <v>81</v>
      </c>
      <c r="D3558" s="392">
        <v>11.95</v>
      </c>
    </row>
    <row r="3559" spans="1:4" ht="40.5">
      <c r="A3559" s="342">
        <v>92300</v>
      </c>
      <c r="B3559" s="349" t="s">
        <v>3875</v>
      </c>
      <c r="C3559" s="392" t="s">
        <v>81</v>
      </c>
      <c r="D3559" s="392">
        <v>17.02</v>
      </c>
    </row>
    <row r="3560" spans="1:4" ht="40.5">
      <c r="A3560" s="342">
        <v>92301</v>
      </c>
      <c r="B3560" s="349" t="s">
        <v>3876</v>
      </c>
      <c r="C3560" s="392" t="s">
        <v>81</v>
      </c>
      <c r="D3560" s="392">
        <v>30.91</v>
      </c>
    </row>
    <row r="3561" spans="1:4" ht="40.5">
      <c r="A3561" s="342">
        <v>92302</v>
      </c>
      <c r="B3561" s="349" t="s">
        <v>3877</v>
      </c>
      <c r="C3561" s="392" t="s">
        <v>81</v>
      </c>
      <c r="D3561" s="392">
        <v>40.28</v>
      </c>
    </row>
    <row r="3562" spans="1:4" ht="40.5">
      <c r="A3562" s="342">
        <v>92303</v>
      </c>
      <c r="B3562" s="349" t="s">
        <v>3878</v>
      </c>
      <c r="C3562" s="392" t="s">
        <v>81</v>
      </c>
      <c r="D3562" s="392">
        <v>71.239999999999995</v>
      </c>
    </row>
    <row r="3563" spans="1:4" ht="40.5">
      <c r="A3563" s="342">
        <v>92304</v>
      </c>
      <c r="B3563" s="349" t="s">
        <v>3879</v>
      </c>
      <c r="C3563" s="392" t="s">
        <v>81</v>
      </c>
      <c r="D3563" s="392">
        <v>178.09</v>
      </c>
    </row>
    <row r="3564" spans="1:4" ht="54">
      <c r="A3564" s="342">
        <v>92311</v>
      </c>
      <c r="B3564" s="349" t="s">
        <v>3880</v>
      </c>
      <c r="C3564" s="392" t="s">
        <v>81</v>
      </c>
      <c r="D3564" s="392">
        <v>7.8</v>
      </c>
    </row>
    <row r="3565" spans="1:4" ht="54">
      <c r="A3565" s="342">
        <v>92312</v>
      </c>
      <c r="B3565" s="349" t="s">
        <v>3881</v>
      </c>
      <c r="C3565" s="392" t="s">
        <v>81</v>
      </c>
      <c r="D3565" s="392">
        <v>11.46</v>
      </c>
    </row>
    <row r="3566" spans="1:4" ht="54">
      <c r="A3566" s="342">
        <v>92313</v>
      </c>
      <c r="B3566" s="349" t="s">
        <v>3882</v>
      </c>
      <c r="C3566" s="392" t="s">
        <v>81</v>
      </c>
      <c r="D3566" s="392">
        <v>15.66</v>
      </c>
    </row>
    <row r="3567" spans="1:4" ht="40.5">
      <c r="A3567" s="342">
        <v>92314</v>
      </c>
      <c r="B3567" s="349" t="s">
        <v>3883</v>
      </c>
      <c r="C3567" s="392" t="s">
        <v>81</v>
      </c>
      <c r="D3567" s="392">
        <v>5.1100000000000003</v>
      </c>
    </row>
    <row r="3568" spans="1:4" ht="40.5">
      <c r="A3568" s="342">
        <v>92315</v>
      </c>
      <c r="B3568" s="349" t="s">
        <v>3884</v>
      </c>
      <c r="C3568" s="392" t="s">
        <v>81</v>
      </c>
      <c r="D3568" s="392">
        <v>7.02</v>
      </c>
    </row>
    <row r="3569" spans="1:4" ht="40.5">
      <c r="A3569" s="342">
        <v>92316</v>
      </c>
      <c r="B3569" s="349" t="s">
        <v>3885</v>
      </c>
      <c r="C3569" s="392" t="s">
        <v>81</v>
      </c>
      <c r="D3569" s="392">
        <v>9.89</v>
      </c>
    </row>
    <row r="3570" spans="1:4" ht="40.5">
      <c r="A3570" s="342">
        <v>92317</v>
      </c>
      <c r="B3570" s="349" t="s">
        <v>3886</v>
      </c>
      <c r="C3570" s="392" t="s">
        <v>81</v>
      </c>
      <c r="D3570" s="392">
        <v>10.57</v>
      </c>
    </row>
    <row r="3571" spans="1:4" ht="40.5">
      <c r="A3571" s="342">
        <v>92318</v>
      </c>
      <c r="B3571" s="349" t="s">
        <v>3887</v>
      </c>
      <c r="C3571" s="392" t="s">
        <v>81</v>
      </c>
      <c r="D3571" s="392">
        <v>15.2</v>
      </c>
    </row>
    <row r="3572" spans="1:4" ht="40.5">
      <c r="A3572" s="342">
        <v>92319</v>
      </c>
      <c r="B3572" s="349" t="s">
        <v>3888</v>
      </c>
      <c r="C3572" s="392" t="s">
        <v>81</v>
      </c>
      <c r="D3572" s="392">
        <v>20.28</v>
      </c>
    </row>
    <row r="3573" spans="1:4" ht="54">
      <c r="A3573" s="342">
        <v>92326</v>
      </c>
      <c r="B3573" s="349" t="s">
        <v>3889</v>
      </c>
      <c r="C3573" s="392" t="s">
        <v>81</v>
      </c>
      <c r="D3573" s="392">
        <v>7.98</v>
      </c>
    </row>
    <row r="3574" spans="1:4" ht="54">
      <c r="A3574" s="342">
        <v>92327</v>
      </c>
      <c r="B3574" s="349" t="s">
        <v>3890</v>
      </c>
      <c r="C3574" s="392" t="s">
        <v>81</v>
      </c>
      <c r="D3574" s="392">
        <v>13.72</v>
      </c>
    </row>
    <row r="3575" spans="1:4" ht="54">
      <c r="A3575" s="342">
        <v>92328</v>
      </c>
      <c r="B3575" s="349" t="s">
        <v>3891</v>
      </c>
      <c r="C3575" s="392" t="s">
        <v>81</v>
      </c>
      <c r="D3575" s="392">
        <v>19.66</v>
      </c>
    </row>
    <row r="3576" spans="1:4" ht="40.5">
      <c r="A3576" s="342">
        <v>92329</v>
      </c>
      <c r="B3576" s="349" t="s">
        <v>3892</v>
      </c>
      <c r="C3576" s="392" t="s">
        <v>81</v>
      </c>
      <c r="D3576" s="392">
        <v>5.25</v>
      </c>
    </row>
    <row r="3577" spans="1:4" ht="40.5">
      <c r="A3577" s="342">
        <v>92330</v>
      </c>
      <c r="B3577" s="349" t="s">
        <v>3893</v>
      </c>
      <c r="C3577" s="392" t="s">
        <v>81</v>
      </c>
      <c r="D3577" s="392">
        <v>8.49</v>
      </c>
    </row>
    <row r="3578" spans="1:4" ht="40.5">
      <c r="A3578" s="342">
        <v>92331</v>
      </c>
      <c r="B3578" s="349" t="s">
        <v>3894</v>
      </c>
      <c r="C3578" s="392" t="s">
        <v>81</v>
      </c>
      <c r="D3578" s="392">
        <v>12.56</v>
      </c>
    </row>
    <row r="3579" spans="1:4" ht="40.5">
      <c r="A3579" s="342">
        <v>92332</v>
      </c>
      <c r="B3579" s="349" t="s">
        <v>3895</v>
      </c>
      <c r="C3579" s="392" t="s">
        <v>81</v>
      </c>
      <c r="D3579" s="392">
        <v>10.81</v>
      </c>
    </row>
    <row r="3580" spans="1:4" ht="40.5">
      <c r="A3580" s="342">
        <v>92333</v>
      </c>
      <c r="B3580" s="349" t="s">
        <v>3896</v>
      </c>
      <c r="C3580" s="392" t="s">
        <v>81</v>
      </c>
      <c r="D3580" s="392">
        <v>18.18</v>
      </c>
    </row>
    <row r="3581" spans="1:4" ht="40.5">
      <c r="A3581" s="342">
        <v>92334</v>
      </c>
      <c r="B3581" s="349" t="s">
        <v>3897</v>
      </c>
      <c r="C3581" s="392" t="s">
        <v>81</v>
      </c>
      <c r="D3581" s="392">
        <v>25.58</v>
      </c>
    </row>
    <row r="3582" spans="1:4" ht="54">
      <c r="A3582" s="342">
        <v>92344</v>
      </c>
      <c r="B3582" s="349" t="s">
        <v>3898</v>
      </c>
      <c r="C3582" s="392" t="s">
        <v>81</v>
      </c>
      <c r="D3582" s="392">
        <v>38.72</v>
      </c>
    </row>
    <row r="3583" spans="1:4" ht="54">
      <c r="A3583" s="342">
        <v>92345</v>
      </c>
      <c r="B3583" s="349" t="s">
        <v>3899</v>
      </c>
      <c r="C3583" s="392" t="s">
        <v>81</v>
      </c>
      <c r="D3583" s="392">
        <v>38.71</v>
      </c>
    </row>
    <row r="3584" spans="1:4" ht="54">
      <c r="A3584" s="342">
        <v>92346</v>
      </c>
      <c r="B3584" s="349" t="s">
        <v>3900</v>
      </c>
      <c r="C3584" s="392" t="s">
        <v>81</v>
      </c>
      <c r="D3584" s="392">
        <v>50.05</v>
      </c>
    </row>
    <row r="3585" spans="1:4" ht="54">
      <c r="A3585" s="342">
        <v>92347</v>
      </c>
      <c r="B3585" s="349" t="s">
        <v>3901</v>
      </c>
      <c r="C3585" s="392" t="s">
        <v>81</v>
      </c>
      <c r="D3585" s="392">
        <v>55.25</v>
      </c>
    </row>
    <row r="3586" spans="1:4" ht="54">
      <c r="A3586" s="342">
        <v>92348</v>
      </c>
      <c r="B3586" s="349" t="s">
        <v>3902</v>
      </c>
      <c r="C3586" s="392" t="s">
        <v>81</v>
      </c>
      <c r="D3586" s="392">
        <v>68.97</v>
      </c>
    </row>
    <row r="3587" spans="1:4" ht="54">
      <c r="A3587" s="342">
        <v>92349</v>
      </c>
      <c r="B3587" s="349" t="s">
        <v>3903</v>
      </c>
      <c r="C3587" s="392" t="s">
        <v>81</v>
      </c>
      <c r="D3587" s="392">
        <v>73.59</v>
      </c>
    </row>
    <row r="3588" spans="1:4" ht="54">
      <c r="A3588" s="342">
        <v>92350</v>
      </c>
      <c r="B3588" s="349" t="s">
        <v>3904</v>
      </c>
      <c r="C3588" s="392" t="s">
        <v>81</v>
      </c>
      <c r="D3588" s="392">
        <v>57.59</v>
      </c>
    </row>
    <row r="3589" spans="1:4" ht="54">
      <c r="A3589" s="342">
        <v>92351</v>
      </c>
      <c r="B3589" s="349" t="s">
        <v>3905</v>
      </c>
      <c r="C3589" s="392" t="s">
        <v>81</v>
      </c>
      <c r="D3589" s="392">
        <v>56.43</v>
      </c>
    </row>
    <row r="3590" spans="1:4" ht="54">
      <c r="A3590" s="342">
        <v>92352</v>
      </c>
      <c r="B3590" s="349" t="s">
        <v>3906</v>
      </c>
      <c r="C3590" s="392" t="s">
        <v>81</v>
      </c>
      <c r="D3590" s="392">
        <v>84.99</v>
      </c>
    </row>
    <row r="3591" spans="1:4" ht="54">
      <c r="A3591" s="342">
        <v>92353</v>
      </c>
      <c r="B3591" s="349" t="s">
        <v>3907</v>
      </c>
      <c r="C3591" s="392" t="s">
        <v>81</v>
      </c>
      <c r="D3591" s="392">
        <v>79.91</v>
      </c>
    </row>
    <row r="3592" spans="1:4" ht="54">
      <c r="A3592" s="342">
        <v>92354</v>
      </c>
      <c r="B3592" s="349" t="s">
        <v>3908</v>
      </c>
      <c r="C3592" s="392" t="s">
        <v>81</v>
      </c>
      <c r="D3592" s="392">
        <v>111.35</v>
      </c>
    </row>
    <row r="3593" spans="1:4" ht="54">
      <c r="A3593" s="342">
        <v>92355</v>
      </c>
      <c r="B3593" s="349" t="s">
        <v>3909</v>
      </c>
      <c r="C3593" s="392" t="s">
        <v>81</v>
      </c>
      <c r="D3593" s="392">
        <v>101.55</v>
      </c>
    </row>
    <row r="3594" spans="1:4" ht="54">
      <c r="A3594" s="342">
        <v>92356</v>
      </c>
      <c r="B3594" s="349" t="s">
        <v>3910</v>
      </c>
      <c r="C3594" s="392" t="s">
        <v>81</v>
      </c>
      <c r="D3594" s="392">
        <v>75.239999999999995</v>
      </c>
    </row>
    <row r="3595" spans="1:4" ht="54">
      <c r="A3595" s="342">
        <v>92357</v>
      </c>
      <c r="B3595" s="349" t="s">
        <v>3911</v>
      </c>
      <c r="C3595" s="392" t="s">
        <v>81</v>
      </c>
      <c r="D3595" s="392">
        <v>109.14</v>
      </c>
    </row>
    <row r="3596" spans="1:4" ht="54">
      <c r="A3596" s="342">
        <v>92358</v>
      </c>
      <c r="B3596" s="349" t="s">
        <v>3912</v>
      </c>
      <c r="C3596" s="392" t="s">
        <v>81</v>
      </c>
      <c r="D3596" s="392">
        <v>134.49</v>
      </c>
    </row>
    <row r="3597" spans="1:4" ht="54">
      <c r="A3597" s="342">
        <v>92369</v>
      </c>
      <c r="B3597" s="349" t="s">
        <v>3913</v>
      </c>
      <c r="C3597" s="392" t="s">
        <v>81</v>
      </c>
      <c r="D3597" s="392">
        <v>21.65</v>
      </c>
    </row>
    <row r="3598" spans="1:4" ht="54">
      <c r="A3598" s="342">
        <v>92370</v>
      </c>
      <c r="B3598" s="349" t="s">
        <v>3914</v>
      </c>
      <c r="C3598" s="392" t="s">
        <v>81</v>
      </c>
      <c r="D3598" s="392">
        <v>22.59</v>
      </c>
    </row>
    <row r="3599" spans="1:4" ht="54">
      <c r="A3599" s="342">
        <v>92371</v>
      </c>
      <c r="B3599" s="349" t="s">
        <v>3915</v>
      </c>
      <c r="C3599" s="392" t="s">
        <v>81</v>
      </c>
      <c r="D3599" s="392">
        <v>25.85</v>
      </c>
    </row>
    <row r="3600" spans="1:4" ht="54">
      <c r="A3600" s="342">
        <v>92372</v>
      </c>
      <c r="B3600" s="349" t="s">
        <v>3916</v>
      </c>
      <c r="C3600" s="392" t="s">
        <v>81</v>
      </c>
      <c r="D3600" s="392">
        <v>26.72</v>
      </c>
    </row>
    <row r="3601" spans="1:4" ht="54">
      <c r="A3601" s="342">
        <v>92373</v>
      </c>
      <c r="B3601" s="349" t="s">
        <v>3917</v>
      </c>
      <c r="C3601" s="392" t="s">
        <v>81</v>
      </c>
      <c r="D3601" s="392">
        <v>30.29</v>
      </c>
    </row>
    <row r="3602" spans="1:4" ht="54">
      <c r="A3602" s="342">
        <v>92374</v>
      </c>
      <c r="B3602" s="349" t="s">
        <v>3918</v>
      </c>
      <c r="C3602" s="392" t="s">
        <v>81</v>
      </c>
      <c r="D3602" s="392">
        <v>30.46</v>
      </c>
    </row>
    <row r="3603" spans="1:4" ht="54">
      <c r="A3603" s="342">
        <v>92375</v>
      </c>
      <c r="B3603" s="349" t="s">
        <v>3919</v>
      </c>
      <c r="C3603" s="392" t="s">
        <v>81</v>
      </c>
      <c r="D3603" s="392">
        <v>38.68</v>
      </c>
    </row>
    <row r="3604" spans="1:4" ht="54">
      <c r="A3604" s="342">
        <v>92376</v>
      </c>
      <c r="B3604" s="349" t="s">
        <v>3920</v>
      </c>
      <c r="C3604" s="392" t="s">
        <v>81</v>
      </c>
      <c r="D3604" s="392">
        <v>38.67</v>
      </c>
    </row>
    <row r="3605" spans="1:4" ht="54">
      <c r="A3605" s="342">
        <v>92377</v>
      </c>
      <c r="B3605" s="349" t="s">
        <v>3921</v>
      </c>
      <c r="C3605" s="392" t="s">
        <v>81</v>
      </c>
      <c r="D3605" s="392">
        <v>51.14</v>
      </c>
    </row>
    <row r="3606" spans="1:4" ht="54">
      <c r="A3606" s="342">
        <v>92378</v>
      </c>
      <c r="B3606" s="349" t="s">
        <v>3922</v>
      </c>
      <c r="C3606" s="392" t="s">
        <v>81</v>
      </c>
      <c r="D3606" s="392">
        <v>56.34</v>
      </c>
    </row>
    <row r="3607" spans="1:4" ht="54">
      <c r="A3607" s="342">
        <v>92379</v>
      </c>
      <c r="B3607" s="349" t="s">
        <v>3923</v>
      </c>
      <c r="C3607" s="392" t="s">
        <v>81</v>
      </c>
      <c r="D3607" s="392">
        <v>71.2</v>
      </c>
    </row>
    <row r="3608" spans="1:4" ht="54">
      <c r="A3608" s="342">
        <v>92380</v>
      </c>
      <c r="B3608" s="349" t="s">
        <v>3924</v>
      </c>
      <c r="C3608" s="392" t="s">
        <v>81</v>
      </c>
      <c r="D3608" s="392">
        <v>75.819999999999993</v>
      </c>
    </row>
    <row r="3609" spans="1:4" ht="67.5">
      <c r="A3609" s="342">
        <v>92381</v>
      </c>
      <c r="B3609" s="349" t="s">
        <v>3925</v>
      </c>
      <c r="C3609" s="392" t="s">
        <v>81</v>
      </c>
      <c r="D3609" s="392">
        <v>32.72</v>
      </c>
    </row>
    <row r="3610" spans="1:4" ht="67.5">
      <c r="A3610" s="342">
        <v>92382</v>
      </c>
      <c r="B3610" s="349" t="s">
        <v>3926</v>
      </c>
      <c r="C3610" s="392" t="s">
        <v>81</v>
      </c>
      <c r="D3610" s="392">
        <v>31.48</v>
      </c>
    </row>
    <row r="3611" spans="1:4" ht="67.5">
      <c r="A3611" s="342">
        <v>92383</v>
      </c>
      <c r="B3611" s="349" t="s">
        <v>3927</v>
      </c>
      <c r="C3611" s="392" t="s">
        <v>81</v>
      </c>
      <c r="D3611" s="392">
        <v>40.53</v>
      </c>
    </row>
    <row r="3612" spans="1:4" ht="67.5">
      <c r="A3612" s="342">
        <v>92384</v>
      </c>
      <c r="B3612" s="349" t="s">
        <v>3928</v>
      </c>
      <c r="C3612" s="392" t="s">
        <v>81</v>
      </c>
      <c r="D3612" s="392">
        <v>38.06</v>
      </c>
    </row>
    <row r="3613" spans="1:4" ht="67.5">
      <c r="A3613" s="342">
        <v>92385</v>
      </c>
      <c r="B3613" s="349" t="s">
        <v>3929</v>
      </c>
      <c r="C3613" s="392" t="s">
        <v>81</v>
      </c>
      <c r="D3613" s="392">
        <v>46.22</v>
      </c>
    </row>
    <row r="3614" spans="1:4" ht="67.5">
      <c r="A3614" s="342">
        <v>92386</v>
      </c>
      <c r="B3614" s="349" t="s">
        <v>3930</v>
      </c>
      <c r="C3614" s="392" t="s">
        <v>81</v>
      </c>
      <c r="D3614" s="392">
        <v>44.52</v>
      </c>
    </row>
    <row r="3615" spans="1:4" ht="67.5">
      <c r="A3615" s="342">
        <v>92387</v>
      </c>
      <c r="B3615" s="349" t="s">
        <v>3931</v>
      </c>
      <c r="C3615" s="392" t="s">
        <v>81</v>
      </c>
      <c r="D3615" s="392">
        <v>57.53</v>
      </c>
    </row>
    <row r="3616" spans="1:4" ht="67.5">
      <c r="A3616" s="342">
        <v>92388</v>
      </c>
      <c r="B3616" s="349" t="s">
        <v>3932</v>
      </c>
      <c r="C3616" s="392" t="s">
        <v>81</v>
      </c>
      <c r="D3616" s="392">
        <v>56.37</v>
      </c>
    </row>
    <row r="3617" spans="1:4" ht="67.5">
      <c r="A3617" s="342">
        <v>92389</v>
      </c>
      <c r="B3617" s="349" t="s">
        <v>3933</v>
      </c>
      <c r="C3617" s="392" t="s">
        <v>81</v>
      </c>
      <c r="D3617" s="392">
        <v>86.65</v>
      </c>
    </row>
    <row r="3618" spans="1:4" ht="67.5">
      <c r="A3618" s="342">
        <v>92390</v>
      </c>
      <c r="B3618" s="349" t="s">
        <v>3934</v>
      </c>
      <c r="C3618" s="392" t="s">
        <v>81</v>
      </c>
      <c r="D3618" s="392">
        <v>81.569999999999993</v>
      </c>
    </row>
    <row r="3619" spans="1:4" ht="67.5">
      <c r="A3619" s="342">
        <v>92635</v>
      </c>
      <c r="B3619" s="349" t="s">
        <v>3935</v>
      </c>
      <c r="C3619" s="392" t="s">
        <v>81</v>
      </c>
      <c r="D3619" s="392">
        <v>114.7</v>
      </c>
    </row>
    <row r="3620" spans="1:4" ht="67.5">
      <c r="A3620" s="342">
        <v>92636</v>
      </c>
      <c r="B3620" s="349" t="s">
        <v>3936</v>
      </c>
      <c r="C3620" s="392" t="s">
        <v>81</v>
      </c>
      <c r="D3620" s="392">
        <v>104.9</v>
      </c>
    </row>
    <row r="3621" spans="1:4" ht="54">
      <c r="A3621" s="342">
        <v>92637</v>
      </c>
      <c r="B3621" s="349" t="s">
        <v>3937</v>
      </c>
      <c r="C3621" s="392" t="s">
        <v>81</v>
      </c>
      <c r="D3621" s="392">
        <v>42.47</v>
      </c>
    </row>
    <row r="3622" spans="1:4" ht="54">
      <c r="A3622" s="342">
        <v>92638</v>
      </c>
      <c r="B3622" s="349" t="s">
        <v>3938</v>
      </c>
      <c r="C3622" s="392" t="s">
        <v>81</v>
      </c>
      <c r="D3622" s="392">
        <v>51.07</v>
      </c>
    </row>
    <row r="3623" spans="1:4" ht="54">
      <c r="A3623" s="342">
        <v>92639</v>
      </c>
      <c r="B3623" s="349" t="s">
        <v>3939</v>
      </c>
      <c r="C3623" s="392" t="s">
        <v>81</v>
      </c>
      <c r="D3623" s="392">
        <v>58.74</v>
      </c>
    </row>
    <row r="3624" spans="1:4" ht="54">
      <c r="A3624" s="342">
        <v>92640</v>
      </c>
      <c r="B3624" s="349" t="s">
        <v>3940</v>
      </c>
      <c r="C3624" s="392" t="s">
        <v>81</v>
      </c>
      <c r="D3624" s="392">
        <v>75.13</v>
      </c>
    </row>
    <row r="3625" spans="1:4" ht="54">
      <c r="A3625" s="342">
        <v>92642</v>
      </c>
      <c r="B3625" s="349" t="s">
        <v>3941</v>
      </c>
      <c r="C3625" s="392" t="s">
        <v>81</v>
      </c>
      <c r="D3625" s="392">
        <v>111.3</v>
      </c>
    </row>
    <row r="3626" spans="1:4" ht="54">
      <c r="A3626" s="342">
        <v>92644</v>
      </c>
      <c r="B3626" s="349" t="s">
        <v>3942</v>
      </c>
      <c r="C3626" s="392" t="s">
        <v>81</v>
      </c>
      <c r="D3626" s="392">
        <v>138.94999999999999</v>
      </c>
    </row>
    <row r="3627" spans="1:4" ht="54">
      <c r="A3627" s="342">
        <v>92657</v>
      </c>
      <c r="B3627" s="349" t="s">
        <v>3943</v>
      </c>
      <c r="C3627" s="392" t="s">
        <v>81</v>
      </c>
      <c r="D3627" s="392">
        <v>15.63</v>
      </c>
    </row>
    <row r="3628" spans="1:4" ht="54">
      <c r="A3628" s="342">
        <v>92658</v>
      </c>
      <c r="B3628" s="349" t="s">
        <v>3944</v>
      </c>
      <c r="C3628" s="392" t="s">
        <v>81</v>
      </c>
      <c r="D3628" s="392">
        <v>16.57</v>
      </c>
    </row>
    <row r="3629" spans="1:4" ht="54">
      <c r="A3629" s="342">
        <v>92659</v>
      </c>
      <c r="B3629" s="349" t="s">
        <v>3945</v>
      </c>
      <c r="C3629" s="392" t="s">
        <v>81</v>
      </c>
      <c r="D3629" s="392">
        <v>19.010000000000002</v>
      </c>
    </row>
    <row r="3630" spans="1:4" ht="54">
      <c r="A3630" s="342">
        <v>92660</v>
      </c>
      <c r="B3630" s="349" t="s">
        <v>3946</v>
      </c>
      <c r="C3630" s="392" t="s">
        <v>81</v>
      </c>
      <c r="D3630" s="392">
        <v>19.88</v>
      </c>
    </row>
    <row r="3631" spans="1:4" ht="54">
      <c r="A3631" s="342">
        <v>92661</v>
      </c>
      <c r="B3631" s="349" t="s">
        <v>3947</v>
      </c>
      <c r="C3631" s="392" t="s">
        <v>81</v>
      </c>
      <c r="D3631" s="392">
        <v>22.48</v>
      </c>
    </row>
    <row r="3632" spans="1:4" ht="54">
      <c r="A3632" s="342">
        <v>92662</v>
      </c>
      <c r="B3632" s="349" t="s">
        <v>3948</v>
      </c>
      <c r="C3632" s="392" t="s">
        <v>81</v>
      </c>
      <c r="D3632" s="392">
        <v>22.65</v>
      </c>
    </row>
    <row r="3633" spans="1:4" ht="54">
      <c r="A3633" s="342">
        <v>92663</v>
      </c>
      <c r="B3633" s="349" t="s">
        <v>3949</v>
      </c>
      <c r="C3633" s="392" t="s">
        <v>81</v>
      </c>
      <c r="D3633" s="392">
        <v>29.7</v>
      </c>
    </row>
    <row r="3634" spans="1:4" ht="54">
      <c r="A3634" s="342">
        <v>92664</v>
      </c>
      <c r="B3634" s="349" t="s">
        <v>3950</v>
      </c>
      <c r="C3634" s="392" t="s">
        <v>81</v>
      </c>
      <c r="D3634" s="392">
        <v>29.69</v>
      </c>
    </row>
    <row r="3635" spans="1:4" ht="54">
      <c r="A3635" s="342">
        <v>92665</v>
      </c>
      <c r="B3635" s="349" t="s">
        <v>3951</v>
      </c>
      <c r="C3635" s="392" t="s">
        <v>81</v>
      </c>
      <c r="D3635" s="392">
        <v>40.380000000000003</v>
      </c>
    </row>
    <row r="3636" spans="1:4" ht="54">
      <c r="A3636" s="342">
        <v>92666</v>
      </c>
      <c r="B3636" s="349" t="s">
        <v>3952</v>
      </c>
      <c r="C3636" s="392" t="s">
        <v>81</v>
      </c>
      <c r="D3636" s="392">
        <v>45.58</v>
      </c>
    </row>
    <row r="3637" spans="1:4" ht="54">
      <c r="A3637" s="342">
        <v>92667</v>
      </c>
      <c r="B3637" s="349" t="s">
        <v>3953</v>
      </c>
      <c r="C3637" s="392" t="s">
        <v>81</v>
      </c>
      <c r="D3637" s="392">
        <v>58.69</v>
      </c>
    </row>
    <row r="3638" spans="1:4" ht="54">
      <c r="A3638" s="342">
        <v>92668</v>
      </c>
      <c r="B3638" s="349" t="s">
        <v>3954</v>
      </c>
      <c r="C3638" s="392" t="s">
        <v>81</v>
      </c>
      <c r="D3638" s="392">
        <v>63.31</v>
      </c>
    </row>
    <row r="3639" spans="1:4" ht="67.5">
      <c r="A3639" s="342">
        <v>92669</v>
      </c>
      <c r="B3639" s="349" t="s">
        <v>3955</v>
      </c>
      <c r="C3639" s="392" t="s">
        <v>81</v>
      </c>
      <c r="D3639" s="392">
        <v>23.68</v>
      </c>
    </row>
    <row r="3640" spans="1:4" ht="67.5">
      <c r="A3640" s="342">
        <v>92670</v>
      </c>
      <c r="B3640" s="349" t="s">
        <v>3956</v>
      </c>
      <c r="C3640" s="392" t="s">
        <v>81</v>
      </c>
      <c r="D3640" s="392">
        <v>22.44</v>
      </c>
    </row>
    <row r="3641" spans="1:4" ht="67.5">
      <c r="A3641" s="342">
        <v>92671</v>
      </c>
      <c r="B3641" s="349" t="s">
        <v>3957</v>
      </c>
      <c r="C3641" s="392" t="s">
        <v>81</v>
      </c>
      <c r="D3641" s="392">
        <v>30.28</v>
      </c>
    </row>
    <row r="3642" spans="1:4" ht="67.5">
      <c r="A3642" s="342">
        <v>92672</v>
      </c>
      <c r="B3642" s="349" t="s">
        <v>3958</v>
      </c>
      <c r="C3642" s="392" t="s">
        <v>81</v>
      </c>
      <c r="D3642" s="392">
        <v>27.81</v>
      </c>
    </row>
    <row r="3643" spans="1:4" ht="67.5">
      <c r="A3643" s="342">
        <v>92673</v>
      </c>
      <c r="B3643" s="349" t="s">
        <v>3959</v>
      </c>
      <c r="C3643" s="392" t="s">
        <v>81</v>
      </c>
      <c r="D3643" s="392">
        <v>34.53</v>
      </c>
    </row>
    <row r="3644" spans="1:4" ht="67.5">
      <c r="A3644" s="342">
        <v>92674</v>
      </c>
      <c r="B3644" s="349" t="s">
        <v>3960</v>
      </c>
      <c r="C3644" s="392" t="s">
        <v>81</v>
      </c>
      <c r="D3644" s="392">
        <v>32.83</v>
      </c>
    </row>
    <row r="3645" spans="1:4" ht="67.5">
      <c r="A3645" s="342">
        <v>92675</v>
      </c>
      <c r="B3645" s="349" t="s">
        <v>3961</v>
      </c>
      <c r="C3645" s="392" t="s">
        <v>81</v>
      </c>
      <c r="D3645" s="392">
        <v>44.09</v>
      </c>
    </row>
    <row r="3646" spans="1:4" ht="67.5">
      <c r="A3646" s="342">
        <v>92676</v>
      </c>
      <c r="B3646" s="349" t="s">
        <v>3962</v>
      </c>
      <c r="C3646" s="392" t="s">
        <v>81</v>
      </c>
      <c r="D3646" s="392">
        <v>42.93</v>
      </c>
    </row>
    <row r="3647" spans="1:4" ht="67.5">
      <c r="A3647" s="342">
        <v>92677</v>
      </c>
      <c r="B3647" s="349" t="s">
        <v>3963</v>
      </c>
      <c r="C3647" s="392" t="s">
        <v>81</v>
      </c>
      <c r="D3647" s="392">
        <v>70.540000000000006</v>
      </c>
    </row>
    <row r="3648" spans="1:4" ht="67.5">
      <c r="A3648" s="342">
        <v>92678</v>
      </c>
      <c r="B3648" s="349" t="s">
        <v>3964</v>
      </c>
      <c r="C3648" s="392" t="s">
        <v>81</v>
      </c>
      <c r="D3648" s="392">
        <v>65.459999999999994</v>
      </c>
    </row>
    <row r="3649" spans="1:4" ht="67.5">
      <c r="A3649" s="342">
        <v>92679</v>
      </c>
      <c r="B3649" s="349" t="s">
        <v>3965</v>
      </c>
      <c r="C3649" s="392" t="s">
        <v>81</v>
      </c>
      <c r="D3649" s="392">
        <v>95.94</v>
      </c>
    </row>
    <row r="3650" spans="1:4" ht="67.5">
      <c r="A3650" s="342">
        <v>92680</v>
      </c>
      <c r="B3650" s="349" t="s">
        <v>3966</v>
      </c>
      <c r="C3650" s="392" t="s">
        <v>81</v>
      </c>
      <c r="D3650" s="392">
        <v>86.14</v>
      </c>
    </row>
    <row r="3651" spans="1:4" ht="54">
      <c r="A3651" s="342">
        <v>92681</v>
      </c>
      <c r="B3651" s="349" t="s">
        <v>3967</v>
      </c>
      <c r="C3651" s="392" t="s">
        <v>81</v>
      </c>
      <c r="D3651" s="392">
        <v>30.39</v>
      </c>
    </row>
    <row r="3652" spans="1:4" ht="54">
      <c r="A3652" s="342">
        <v>92682</v>
      </c>
      <c r="B3652" s="349" t="s">
        <v>3968</v>
      </c>
      <c r="C3652" s="392" t="s">
        <v>81</v>
      </c>
      <c r="D3652" s="392">
        <v>37.35</v>
      </c>
    </row>
    <row r="3653" spans="1:4" ht="54">
      <c r="A3653" s="342">
        <v>92683</v>
      </c>
      <c r="B3653" s="349" t="s">
        <v>3969</v>
      </c>
      <c r="C3653" s="392" t="s">
        <v>81</v>
      </c>
      <c r="D3653" s="392">
        <v>43.16</v>
      </c>
    </row>
    <row r="3654" spans="1:4" ht="54">
      <c r="A3654" s="342">
        <v>92684</v>
      </c>
      <c r="B3654" s="349" t="s">
        <v>3970</v>
      </c>
      <c r="C3654" s="392" t="s">
        <v>81</v>
      </c>
      <c r="D3654" s="392">
        <v>57.21</v>
      </c>
    </row>
    <row r="3655" spans="1:4" ht="54">
      <c r="A3655" s="342">
        <v>92685</v>
      </c>
      <c r="B3655" s="349" t="s">
        <v>3971</v>
      </c>
      <c r="C3655" s="392" t="s">
        <v>81</v>
      </c>
      <c r="D3655" s="392">
        <v>89.85</v>
      </c>
    </row>
    <row r="3656" spans="1:4" ht="54">
      <c r="A3656" s="342">
        <v>92686</v>
      </c>
      <c r="B3656" s="349" t="s">
        <v>3972</v>
      </c>
      <c r="C3656" s="392" t="s">
        <v>81</v>
      </c>
      <c r="D3656" s="392">
        <v>113.92</v>
      </c>
    </row>
    <row r="3657" spans="1:4" ht="54">
      <c r="A3657" s="342">
        <v>92692</v>
      </c>
      <c r="B3657" s="349" t="s">
        <v>3973</v>
      </c>
      <c r="C3657" s="392" t="s">
        <v>81</v>
      </c>
      <c r="D3657" s="392">
        <v>8.49</v>
      </c>
    </row>
    <row r="3658" spans="1:4" ht="54">
      <c r="A3658" s="342">
        <v>92693</v>
      </c>
      <c r="B3658" s="349" t="s">
        <v>3974</v>
      </c>
      <c r="C3658" s="392" t="s">
        <v>81</v>
      </c>
      <c r="D3658" s="392">
        <v>8.6999999999999993</v>
      </c>
    </row>
    <row r="3659" spans="1:4" ht="54">
      <c r="A3659" s="342">
        <v>92694</v>
      </c>
      <c r="B3659" s="349" t="s">
        <v>3975</v>
      </c>
      <c r="C3659" s="392" t="s">
        <v>81</v>
      </c>
      <c r="D3659" s="392">
        <v>13.59</v>
      </c>
    </row>
    <row r="3660" spans="1:4" ht="54">
      <c r="A3660" s="342">
        <v>92695</v>
      </c>
      <c r="B3660" s="349" t="s">
        <v>3976</v>
      </c>
      <c r="C3660" s="392" t="s">
        <v>81</v>
      </c>
      <c r="D3660" s="392">
        <v>13.8</v>
      </c>
    </row>
    <row r="3661" spans="1:4" ht="54">
      <c r="A3661" s="342">
        <v>92696</v>
      </c>
      <c r="B3661" s="349" t="s">
        <v>3977</v>
      </c>
      <c r="C3661" s="392" t="s">
        <v>81</v>
      </c>
      <c r="D3661" s="392">
        <v>21.4</v>
      </c>
    </row>
    <row r="3662" spans="1:4" ht="54">
      <c r="A3662" s="342">
        <v>92697</v>
      </c>
      <c r="B3662" s="349" t="s">
        <v>3978</v>
      </c>
      <c r="C3662" s="392" t="s">
        <v>81</v>
      </c>
      <c r="D3662" s="392">
        <v>22.34</v>
      </c>
    </row>
    <row r="3663" spans="1:4" ht="54">
      <c r="A3663" s="342">
        <v>92698</v>
      </c>
      <c r="B3663" s="349" t="s">
        <v>3979</v>
      </c>
      <c r="C3663" s="392" t="s">
        <v>81</v>
      </c>
      <c r="D3663" s="392">
        <v>12.55</v>
      </c>
    </row>
    <row r="3664" spans="1:4" ht="54">
      <c r="A3664" s="342">
        <v>92699</v>
      </c>
      <c r="B3664" s="349" t="s">
        <v>3980</v>
      </c>
      <c r="C3664" s="392" t="s">
        <v>81</v>
      </c>
      <c r="D3664" s="392">
        <v>11.87</v>
      </c>
    </row>
    <row r="3665" spans="1:4" ht="54">
      <c r="A3665" s="342">
        <v>92700</v>
      </c>
      <c r="B3665" s="349" t="s">
        <v>3981</v>
      </c>
      <c r="C3665" s="392" t="s">
        <v>81</v>
      </c>
      <c r="D3665" s="392">
        <v>20.6</v>
      </c>
    </row>
    <row r="3666" spans="1:4" ht="54">
      <c r="A3666" s="342">
        <v>92701</v>
      </c>
      <c r="B3666" s="349" t="s">
        <v>3982</v>
      </c>
      <c r="C3666" s="392" t="s">
        <v>81</v>
      </c>
      <c r="D3666" s="392">
        <v>19.59</v>
      </c>
    </row>
    <row r="3667" spans="1:4" ht="54">
      <c r="A3667" s="342">
        <v>92702</v>
      </c>
      <c r="B3667" s="349" t="s">
        <v>3983</v>
      </c>
      <c r="C3667" s="392" t="s">
        <v>81</v>
      </c>
      <c r="D3667" s="392">
        <v>32.369999999999997</v>
      </c>
    </row>
    <row r="3668" spans="1:4" ht="54">
      <c r="A3668" s="342">
        <v>92703</v>
      </c>
      <c r="B3668" s="349" t="s">
        <v>3984</v>
      </c>
      <c r="C3668" s="392" t="s">
        <v>81</v>
      </c>
      <c r="D3668" s="392">
        <v>31.13</v>
      </c>
    </row>
    <row r="3669" spans="1:4" ht="54">
      <c r="A3669" s="342">
        <v>92704</v>
      </c>
      <c r="B3669" s="349" t="s">
        <v>3985</v>
      </c>
      <c r="C3669" s="392" t="s">
        <v>81</v>
      </c>
      <c r="D3669" s="392">
        <v>15.99</v>
      </c>
    </row>
    <row r="3670" spans="1:4" ht="54">
      <c r="A3670" s="342">
        <v>92705</v>
      </c>
      <c r="B3670" s="349" t="s">
        <v>3986</v>
      </c>
      <c r="C3670" s="392" t="s">
        <v>81</v>
      </c>
      <c r="D3670" s="392">
        <v>25.93</v>
      </c>
    </row>
    <row r="3671" spans="1:4" ht="54">
      <c r="A3671" s="342">
        <v>92706</v>
      </c>
      <c r="B3671" s="349" t="s">
        <v>3987</v>
      </c>
      <c r="C3671" s="392" t="s">
        <v>81</v>
      </c>
      <c r="D3671" s="392">
        <v>41.99</v>
      </c>
    </row>
    <row r="3672" spans="1:4" ht="54">
      <c r="A3672" s="342">
        <v>92889</v>
      </c>
      <c r="B3672" s="349" t="s">
        <v>3988</v>
      </c>
      <c r="C3672" s="392" t="s">
        <v>81</v>
      </c>
      <c r="D3672" s="392">
        <v>72.45</v>
      </c>
    </row>
    <row r="3673" spans="1:4" ht="54">
      <c r="A3673" s="342">
        <v>92890</v>
      </c>
      <c r="B3673" s="349" t="s">
        <v>3989</v>
      </c>
      <c r="C3673" s="392" t="s">
        <v>81</v>
      </c>
      <c r="D3673" s="392">
        <v>108.07</v>
      </c>
    </row>
    <row r="3674" spans="1:4" ht="54">
      <c r="A3674" s="342">
        <v>92891</v>
      </c>
      <c r="B3674" s="349" t="s">
        <v>3990</v>
      </c>
      <c r="C3674" s="392" t="s">
        <v>81</v>
      </c>
      <c r="D3674" s="392">
        <v>156.72999999999999</v>
      </c>
    </row>
    <row r="3675" spans="1:4" ht="54">
      <c r="A3675" s="342">
        <v>92892</v>
      </c>
      <c r="B3675" s="349" t="s">
        <v>3991</v>
      </c>
      <c r="C3675" s="392" t="s">
        <v>81</v>
      </c>
      <c r="D3675" s="392">
        <v>32.630000000000003</v>
      </c>
    </row>
    <row r="3676" spans="1:4" ht="54">
      <c r="A3676" s="342">
        <v>92893</v>
      </c>
      <c r="B3676" s="349" t="s">
        <v>3992</v>
      </c>
      <c r="C3676" s="392" t="s">
        <v>81</v>
      </c>
      <c r="D3676" s="392">
        <v>45.39</v>
      </c>
    </row>
    <row r="3677" spans="1:4" ht="54">
      <c r="A3677" s="342">
        <v>92894</v>
      </c>
      <c r="B3677" s="349" t="s">
        <v>3993</v>
      </c>
      <c r="C3677" s="392" t="s">
        <v>81</v>
      </c>
      <c r="D3677" s="392">
        <v>53.89</v>
      </c>
    </row>
    <row r="3678" spans="1:4" ht="54">
      <c r="A3678" s="342">
        <v>92895</v>
      </c>
      <c r="B3678" s="349" t="s">
        <v>3994</v>
      </c>
      <c r="C3678" s="392" t="s">
        <v>81</v>
      </c>
      <c r="D3678" s="392">
        <v>72.41</v>
      </c>
    </row>
    <row r="3679" spans="1:4" ht="54">
      <c r="A3679" s="342">
        <v>92896</v>
      </c>
      <c r="B3679" s="349" t="s">
        <v>3995</v>
      </c>
      <c r="C3679" s="392" t="s">
        <v>81</v>
      </c>
      <c r="D3679" s="392">
        <v>109.16</v>
      </c>
    </row>
    <row r="3680" spans="1:4" ht="54">
      <c r="A3680" s="342">
        <v>92897</v>
      </c>
      <c r="B3680" s="349" t="s">
        <v>3996</v>
      </c>
      <c r="C3680" s="392" t="s">
        <v>81</v>
      </c>
      <c r="D3680" s="392">
        <v>158.96</v>
      </c>
    </row>
    <row r="3681" spans="1:4" ht="54">
      <c r="A3681" s="342">
        <v>92898</v>
      </c>
      <c r="B3681" s="349" t="s">
        <v>3997</v>
      </c>
      <c r="C3681" s="392" t="s">
        <v>81</v>
      </c>
      <c r="D3681" s="392">
        <v>26.61</v>
      </c>
    </row>
    <row r="3682" spans="1:4" ht="54">
      <c r="A3682" s="342">
        <v>92899</v>
      </c>
      <c r="B3682" s="349" t="s">
        <v>3998</v>
      </c>
      <c r="C3682" s="392" t="s">
        <v>81</v>
      </c>
      <c r="D3682" s="392">
        <v>38.549999999999997</v>
      </c>
    </row>
    <row r="3683" spans="1:4" ht="54">
      <c r="A3683" s="342">
        <v>92900</v>
      </c>
      <c r="B3683" s="349" t="s">
        <v>3999</v>
      </c>
      <c r="C3683" s="392" t="s">
        <v>81</v>
      </c>
      <c r="D3683" s="392">
        <v>46.08</v>
      </c>
    </row>
    <row r="3684" spans="1:4" ht="54">
      <c r="A3684" s="342">
        <v>92901</v>
      </c>
      <c r="B3684" s="349" t="s">
        <v>4000</v>
      </c>
      <c r="C3684" s="392" t="s">
        <v>81</v>
      </c>
      <c r="D3684" s="392">
        <v>63.43</v>
      </c>
    </row>
    <row r="3685" spans="1:4" ht="54">
      <c r="A3685" s="342">
        <v>92902</v>
      </c>
      <c r="B3685" s="349" t="s">
        <v>4001</v>
      </c>
      <c r="C3685" s="392" t="s">
        <v>81</v>
      </c>
      <c r="D3685" s="392">
        <v>98.4</v>
      </c>
    </row>
    <row r="3686" spans="1:4" ht="54">
      <c r="A3686" s="342">
        <v>92903</v>
      </c>
      <c r="B3686" s="349" t="s">
        <v>4002</v>
      </c>
      <c r="C3686" s="392" t="s">
        <v>81</v>
      </c>
      <c r="D3686" s="392">
        <v>146.44999999999999</v>
      </c>
    </row>
    <row r="3687" spans="1:4" ht="54">
      <c r="A3687" s="342">
        <v>92904</v>
      </c>
      <c r="B3687" s="349" t="s">
        <v>4003</v>
      </c>
      <c r="C3687" s="392" t="s">
        <v>81</v>
      </c>
      <c r="D3687" s="392">
        <v>17.920000000000002</v>
      </c>
    </row>
    <row r="3688" spans="1:4" ht="54">
      <c r="A3688" s="342">
        <v>92905</v>
      </c>
      <c r="B3688" s="349" t="s">
        <v>4004</v>
      </c>
      <c r="C3688" s="392" t="s">
        <v>81</v>
      </c>
      <c r="D3688" s="392">
        <v>25.89</v>
      </c>
    </row>
    <row r="3689" spans="1:4" ht="54">
      <c r="A3689" s="342">
        <v>92906</v>
      </c>
      <c r="B3689" s="349" t="s">
        <v>4005</v>
      </c>
      <c r="C3689" s="392" t="s">
        <v>81</v>
      </c>
      <c r="D3689" s="392">
        <v>32.380000000000003</v>
      </c>
    </row>
    <row r="3690" spans="1:4" ht="54">
      <c r="A3690" s="342">
        <v>92907</v>
      </c>
      <c r="B3690" s="349" t="s">
        <v>4006</v>
      </c>
      <c r="C3690" s="392" t="s">
        <v>81</v>
      </c>
      <c r="D3690" s="392">
        <v>40.67</v>
      </c>
    </row>
    <row r="3691" spans="1:4" ht="54">
      <c r="A3691" s="342">
        <v>92908</v>
      </c>
      <c r="B3691" s="349" t="s">
        <v>4007</v>
      </c>
      <c r="C3691" s="392" t="s">
        <v>81</v>
      </c>
      <c r="D3691" s="392">
        <v>40.67</v>
      </c>
    </row>
    <row r="3692" spans="1:4" ht="54">
      <c r="A3692" s="342">
        <v>92909</v>
      </c>
      <c r="B3692" s="349" t="s">
        <v>4008</v>
      </c>
      <c r="C3692" s="392" t="s">
        <v>81</v>
      </c>
      <c r="D3692" s="392">
        <v>40.67</v>
      </c>
    </row>
    <row r="3693" spans="1:4" ht="54">
      <c r="A3693" s="342">
        <v>92910</v>
      </c>
      <c r="B3693" s="349" t="s">
        <v>4009</v>
      </c>
      <c r="C3693" s="392" t="s">
        <v>81</v>
      </c>
      <c r="D3693" s="392">
        <v>57.45</v>
      </c>
    </row>
    <row r="3694" spans="1:4" ht="54">
      <c r="A3694" s="342">
        <v>92911</v>
      </c>
      <c r="B3694" s="349" t="s">
        <v>4010</v>
      </c>
      <c r="C3694" s="392" t="s">
        <v>81</v>
      </c>
      <c r="D3694" s="392">
        <v>57.45</v>
      </c>
    </row>
    <row r="3695" spans="1:4" ht="54">
      <c r="A3695" s="342">
        <v>92912</v>
      </c>
      <c r="B3695" s="349" t="s">
        <v>4011</v>
      </c>
      <c r="C3695" s="392" t="s">
        <v>81</v>
      </c>
      <c r="D3695" s="392">
        <v>75.56</v>
      </c>
    </row>
    <row r="3696" spans="1:4" ht="54">
      <c r="A3696" s="342">
        <v>92913</v>
      </c>
      <c r="B3696" s="349" t="s">
        <v>4012</v>
      </c>
      <c r="C3696" s="392" t="s">
        <v>81</v>
      </c>
      <c r="D3696" s="392">
        <v>77.42</v>
      </c>
    </row>
    <row r="3697" spans="1:4" ht="54">
      <c r="A3697" s="342">
        <v>92914</v>
      </c>
      <c r="B3697" s="349" t="s">
        <v>4013</v>
      </c>
      <c r="C3697" s="392" t="s">
        <v>81</v>
      </c>
      <c r="D3697" s="392">
        <v>77.42</v>
      </c>
    </row>
    <row r="3698" spans="1:4" ht="54">
      <c r="A3698" s="342">
        <v>92918</v>
      </c>
      <c r="B3698" s="349" t="s">
        <v>4014</v>
      </c>
      <c r="C3698" s="392" t="s">
        <v>81</v>
      </c>
      <c r="D3698" s="392">
        <v>22.51</v>
      </c>
    </row>
    <row r="3699" spans="1:4" ht="54">
      <c r="A3699" s="342">
        <v>92920</v>
      </c>
      <c r="B3699" s="349" t="s">
        <v>4015</v>
      </c>
      <c r="C3699" s="392" t="s">
        <v>81</v>
      </c>
      <c r="D3699" s="392">
        <v>22.64</v>
      </c>
    </row>
    <row r="3700" spans="1:4" ht="67.5">
      <c r="A3700" s="342">
        <v>92925</v>
      </c>
      <c r="B3700" s="349" t="s">
        <v>4016</v>
      </c>
      <c r="C3700" s="392" t="s">
        <v>81</v>
      </c>
      <c r="D3700" s="392">
        <v>27.42</v>
      </c>
    </row>
    <row r="3701" spans="1:4" ht="67.5">
      <c r="A3701" s="342">
        <v>92926</v>
      </c>
      <c r="B3701" s="349" t="s">
        <v>4017</v>
      </c>
      <c r="C3701" s="392" t="s">
        <v>81</v>
      </c>
      <c r="D3701" s="392">
        <v>27.41</v>
      </c>
    </row>
    <row r="3702" spans="1:4" ht="67.5">
      <c r="A3702" s="342">
        <v>92927</v>
      </c>
      <c r="B3702" s="349" t="s">
        <v>4018</v>
      </c>
      <c r="C3702" s="392" t="s">
        <v>81</v>
      </c>
      <c r="D3702" s="392">
        <v>27.41</v>
      </c>
    </row>
    <row r="3703" spans="1:4" ht="67.5">
      <c r="A3703" s="342">
        <v>92928</v>
      </c>
      <c r="B3703" s="349" t="s">
        <v>4019</v>
      </c>
      <c r="C3703" s="392" t="s">
        <v>81</v>
      </c>
      <c r="D3703" s="392">
        <v>31.18</v>
      </c>
    </row>
    <row r="3704" spans="1:4" ht="67.5">
      <c r="A3704" s="342">
        <v>92929</v>
      </c>
      <c r="B3704" s="349" t="s">
        <v>4020</v>
      </c>
      <c r="C3704" s="392" t="s">
        <v>81</v>
      </c>
      <c r="D3704" s="392">
        <v>31.18</v>
      </c>
    </row>
    <row r="3705" spans="1:4" ht="67.5">
      <c r="A3705" s="342">
        <v>92930</v>
      </c>
      <c r="B3705" s="349" t="s">
        <v>4021</v>
      </c>
      <c r="C3705" s="392" t="s">
        <v>81</v>
      </c>
      <c r="D3705" s="392">
        <v>31.18</v>
      </c>
    </row>
    <row r="3706" spans="1:4" ht="67.5">
      <c r="A3706" s="342">
        <v>92931</v>
      </c>
      <c r="B3706" s="349" t="s">
        <v>4022</v>
      </c>
      <c r="C3706" s="392" t="s">
        <v>81</v>
      </c>
      <c r="D3706" s="392">
        <v>40.630000000000003</v>
      </c>
    </row>
    <row r="3707" spans="1:4" ht="67.5">
      <c r="A3707" s="342">
        <v>92932</v>
      </c>
      <c r="B3707" s="349" t="s">
        <v>4023</v>
      </c>
      <c r="C3707" s="392" t="s">
        <v>81</v>
      </c>
      <c r="D3707" s="392">
        <v>40.630000000000003</v>
      </c>
    </row>
    <row r="3708" spans="1:4" ht="54">
      <c r="A3708" s="342">
        <v>92933</v>
      </c>
      <c r="B3708" s="349" t="s">
        <v>4024</v>
      </c>
      <c r="C3708" s="392" t="s">
        <v>81</v>
      </c>
      <c r="D3708" s="392">
        <v>40.630000000000003</v>
      </c>
    </row>
    <row r="3709" spans="1:4" ht="67.5">
      <c r="A3709" s="342">
        <v>92934</v>
      </c>
      <c r="B3709" s="349" t="s">
        <v>4025</v>
      </c>
      <c r="C3709" s="392" t="s">
        <v>81</v>
      </c>
      <c r="D3709" s="392">
        <v>58.54</v>
      </c>
    </row>
    <row r="3710" spans="1:4" ht="67.5">
      <c r="A3710" s="342">
        <v>92935</v>
      </c>
      <c r="B3710" s="349" t="s">
        <v>4026</v>
      </c>
      <c r="C3710" s="392" t="s">
        <v>81</v>
      </c>
      <c r="D3710" s="392">
        <v>58.54</v>
      </c>
    </row>
    <row r="3711" spans="1:4" ht="67.5">
      <c r="A3711" s="342">
        <v>92936</v>
      </c>
      <c r="B3711" s="349" t="s">
        <v>4027</v>
      </c>
      <c r="C3711" s="392" t="s">
        <v>81</v>
      </c>
      <c r="D3711" s="392">
        <v>79.650000000000006</v>
      </c>
    </row>
    <row r="3712" spans="1:4" ht="54">
      <c r="A3712" s="342">
        <v>92937</v>
      </c>
      <c r="B3712" s="349" t="s">
        <v>4028</v>
      </c>
      <c r="C3712" s="392" t="s">
        <v>81</v>
      </c>
      <c r="D3712" s="392">
        <v>79.650000000000006</v>
      </c>
    </row>
    <row r="3713" spans="1:4" ht="54">
      <c r="A3713" s="342">
        <v>92938</v>
      </c>
      <c r="B3713" s="349" t="s">
        <v>4029</v>
      </c>
      <c r="C3713" s="392" t="s">
        <v>81</v>
      </c>
      <c r="D3713" s="392">
        <v>16.489999999999998</v>
      </c>
    </row>
    <row r="3714" spans="1:4" ht="54">
      <c r="A3714" s="342">
        <v>92939</v>
      </c>
      <c r="B3714" s="349" t="s">
        <v>4030</v>
      </c>
      <c r="C3714" s="392" t="s">
        <v>81</v>
      </c>
      <c r="D3714" s="392">
        <v>16.62</v>
      </c>
    </row>
    <row r="3715" spans="1:4" ht="67.5">
      <c r="A3715" s="342">
        <v>92940</v>
      </c>
      <c r="B3715" s="349" t="s">
        <v>4031</v>
      </c>
      <c r="C3715" s="392" t="s">
        <v>81</v>
      </c>
      <c r="D3715" s="392">
        <v>20.58</v>
      </c>
    </row>
    <row r="3716" spans="1:4" ht="67.5">
      <c r="A3716" s="342">
        <v>92941</v>
      </c>
      <c r="B3716" s="349" t="s">
        <v>4032</v>
      </c>
      <c r="C3716" s="392" t="s">
        <v>81</v>
      </c>
      <c r="D3716" s="392">
        <v>20.57</v>
      </c>
    </row>
    <row r="3717" spans="1:4" ht="67.5">
      <c r="A3717" s="342">
        <v>92942</v>
      </c>
      <c r="B3717" s="349" t="s">
        <v>4033</v>
      </c>
      <c r="C3717" s="392" t="s">
        <v>81</v>
      </c>
      <c r="D3717" s="392">
        <v>20.57</v>
      </c>
    </row>
    <row r="3718" spans="1:4" ht="67.5">
      <c r="A3718" s="342">
        <v>92943</v>
      </c>
      <c r="B3718" s="349" t="s">
        <v>4034</v>
      </c>
      <c r="C3718" s="392" t="s">
        <v>81</v>
      </c>
      <c r="D3718" s="392">
        <v>23.37</v>
      </c>
    </row>
    <row r="3719" spans="1:4" ht="67.5">
      <c r="A3719" s="342">
        <v>92944</v>
      </c>
      <c r="B3719" s="349" t="s">
        <v>4035</v>
      </c>
      <c r="C3719" s="392" t="s">
        <v>81</v>
      </c>
      <c r="D3719" s="392">
        <v>23.37</v>
      </c>
    </row>
    <row r="3720" spans="1:4" ht="67.5">
      <c r="A3720" s="342">
        <v>92945</v>
      </c>
      <c r="B3720" s="349" t="s">
        <v>4036</v>
      </c>
      <c r="C3720" s="392" t="s">
        <v>81</v>
      </c>
      <c r="D3720" s="392">
        <v>23.37</v>
      </c>
    </row>
    <row r="3721" spans="1:4" ht="67.5">
      <c r="A3721" s="342">
        <v>92946</v>
      </c>
      <c r="B3721" s="349" t="s">
        <v>4037</v>
      </c>
      <c r="C3721" s="392" t="s">
        <v>81</v>
      </c>
      <c r="D3721" s="392">
        <v>31.65</v>
      </c>
    </row>
    <row r="3722" spans="1:4" ht="67.5">
      <c r="A3722" s="342">
        <v>92947</v>
      </c>
      <c r="B3722" s="349" t="s">
        <v>4038</v>
      </c>
      <c r="C3722" s="392" t="s">
        <v>81</v>
      </c>
      <c r="D3722" s="392">
        <v>31.65</v>
      </c>
    </row>
    <row r="3723" spans="1:4" ht="54">
      <c r="A3723" s="342">
        <v>92948</v>
      </c>
      <c r="B3723" s="349" t="s">
        <v>4039</v>
      </c>
      <c r="C3723" s="392" t="s">
        <v>81</v>
      </c>
      <c r="D3723" s="392">
        <v>31.65</v>
      </c>
    </row>
    <row r="3724" spans="1:4" ht="67.5">
      <c r="A3724" s="342">
        <v>92949</v>
      </c>
      <c r="B3724" s="349" t="s">
        <v>4040</v>
      </c>
      <c r="C3724" s="392" t="s">
        <v>81</v>
      </c>
      <c r="D3724" s="392">
        <v>47.78</v>
      </c>
    </row>
    <row r="3725" spans="1:4" ht="67.5">
      <c r="A3725" s="342">
        <v>92950</v>
      </c>
      <c r="B3725" s="349" t="s">
        <v>4041</v>
      </c>
      <c r="C3725" s="392" t="s">
        <v>81</v>
      </c>
      <c r="D3725" s="392">
        <v>47.78</v>
      </c>
    </row>
    <row r="3726" spans="1:4" ht="67.5">
      <c r="A3726" s="342">
        <v>92951</v>
      </c>
      <c r="B3726" s="349" t="s">
        <v>4042</v>
      </c>
      <c r="C3726" s="392" t="s">
        <v>81</v>
      </c>
      <c r="D3726" s="392">
        <v>67.14</v>
      </c>
    </row>
    <row r="3727" spans="1:4" ht="54">
      <c r="A3727" s="342">
        <v>92952</v>
      </c>
      <c r="B3727" s="349" t="s">
        <v>4043</v>
      </c>
      <c r="C3727" s="392" t="s">
        <v>81</v>
      </c>
      <c r="D3727" s="392">
        <v>67.14</v>
      </c>
    </row>
    <row r="3728" spans="1:4" ht="54">
      <c r="A3728" s="342">
        <v>92953</v>
      </c>
      <c r="B3728" s="349" t="s">
        <v>4044</v>
      </c>
      <c r="C3728" s="392" t="s">
        <v>81</v>
      </c>
      <c r="D3728" s="392">
        <v>14.47</v>
      </c>
    </row>
    <row r="3729" spans="1:4" ht="40.5">
      <c r="A3729" s="342">
        <v>93050</v>
      </c>
      <c r="B3729" s="349" t="s">
        <v>4045</v>
      </c>
      <c r="C3729" s="392" t="s">
        <v>81</v>
      </c>
      <c r="D3729" s="392">
        <v>5.88</v>
      </c>
    </row>
    <row r="3730" spans="1:4" ht="54">
      <c r="A3730" s="342">
        <v>93051</v>
      </c>
      <c r="B3730" s="349" t="s">
        <v>4046</v>
      </c>
      <c r="C3730" s="392" t="s">
        <v>81</v>
      </c>
      <c r="D3730" s="392">
        <v>5.53</v>
      </c>
    </row>
    <row r="3731" spans="1:4" ht="40.5">
      <c r="A3731" s="342">
        <v>93052</v>
      </c>
      <c r="B3731" s="349" t="s">
        <v>4047</v>
      </c>
      <c r="C3731" s="392" t="s">
        <v>81</v>
      </c>
      <c r="D3731" s="392">
        <v>205.8</v>
      </c>
    </row>
    <row r="3732" spans="1:4" ht="54">
      <c r="A3732" s="342">
        <v>93054</v>
      </c>
      <c r="B3732" s="349" t="s">
        <v>4048</v>
      </c>
      <c r="C3732" s="392" t="s">
        <v>81</v>
      </c>
      <c r="D3732" s="392">
        <v>10.050000000000001</v>
      </c>
    </row>
    <row r="3733" spans="1:4" ht="54">
      <c r="A3733" s="342">
        <v>93055</v>
      </c>
      <c r="B3733" s="349" t="s">
        <v>4049</v>
      </c>
      <c r="C3733" s="392" t="s">
        <v>81</v>
      </c>
      <c r="D3733" s="392">
        <v>19.12</v>
      </c>
    </row>
    <row r="3734" spans="1:4" ht="40.5">
      <c r="A3734" s="342">
        <v>93056</v>
      </c>
      <c r="B3734" s="349" t="s">
        <v>4050</v>
      </c>
      <c r="C3734" s="392" t="s">
        <v>81</v>
      </c>
      <c r="D3734" s="392">
        <v>8.24</v>
      </c>
    </row>
    <row r="3735" spans="1:4" ht="54">
      <c r="A3735" s="342">
        <v>93057</v>
      </c>
      <c r="B3735" s="349" t="s">
        <v>4051</v>
      </c>
      <c r="C3735" s="392" t="s">
        <v>81</v>
      </c>
      <c r="D3735" s="392">
        <v>7.39</v>
      </c>
    </row>
    <row r="3736" spans="1:4" ht="40.5">
      <c r="A3736" s="342">
        <v>93058</v>
      </c>
      <c r="B3736" s="349" t="s">
        <v>4052</v>
      </c>
      <c r="C3736" s="392" t="s">
        <v>81</v>
      </c>
      <c r="D3736" s="392">
        <v>226.43</v>
      </c>
    </row>
    <row r="3737" spans="1:4" ht="54">
      <c r="A3737" s="342">
        <v>93059</v>
      </c>
      <c r="B3737" s="349" t="s">
        <v>4053</v>
      </c>
      <c r="C3737" s="392" t="s">
        <v>81</v>
      </c>
      <c r="D3737" s="392">
        <v>13.56</v>
      </c>
    </row>
    <row r="3738" spans="1:4" ht="54">
      <c r="A3738" s="342">
        <v>93060</v>
      </c>
      <c r="B3738" s="349" t="s">
        <v>4054</v>
      </c>
      <c r="C3738" s="392" t="s">
        <v>81</v>
      </c>
      <c r="D3738" s="392">
        <v>32.58</v>
      </c>
    </row>
    <row r="3739" spans="1:4" ht="40.5">
      <c r="A3739" s="342">
        <v>93061</v>
      </c>
      <c r="B3739" s="349" t="s">
        <v>4055</v>
      </c>
      <c r="C3739" s="392" t="s">
        <v>81</v>
      </c>
      <c r="D3739" s="392">
        <v>14.34</v>
      </c>
    </row>
    <row r="3740" spans="1:4" ht="54">
      <c r="A3740" s="342">
        <v>93062</v>
      </c>
      <c r="B3740" s="349" t="s">
        <v>4056</v>
      </c>
      <c r="C3740" s="392" t="s">
        <v>81</v>
      </c>
      <c r="D3740" s="392">
        <v>12.69</v>
      </c>
    </row>
    <row r="3741" spans="1:4" ht="54">
      <c r="A3741" s="342">
        <v>93063</v>
      </c>
      <c r="B3741" s="349" t="s">
        <v>4057</v>
      </c>
      <c r="C3741" s="392" t="s">
        <v>81</v>
      </c>
      <c r="D3741" s="392">
        <v>259.39</v>
      </c>
    </row>
    <row r="3742" spans="1:4" ht="40.5">
      <c r="A3742" s="342">
        <v>93064</v>
      </c>
      <c r="B3742" s="349" t="s">
        <v>4058</v>
      </c>
      <c r="C3742" s="392" t="s">
        <v>81</v>
      </c>
      <c r="D3742" s="392">
        <v>21.39</v>
      </c>
    </row>
    <row r="3743" spans="1:4" ht="54">
      <c r="A3743" s="342">
        <v>93065</v>
      </c>
      <c r="B3743" s="349" t="s">
        <v>4059</v>
      </c>
      <c r="C3743" s="392" t="s">
        <v>81</v>
      </c>
      <c r="D3743" s="392">
        <v>20.170000000000002</v>
      </c>
    </row>
    <row r="3744" spans="1:4" ht="54">
      <c r="A3744" s="342">
        <v>93066</v>
      </c>
      <c r="B3744" s="349" t="s">
        <v>4060</v>
      </c>
      <c r="C3744" s="392" t="s">
        <v>81</v>
      </c>
      <c r="D3744" s="392">
        <v>325.41000000000003</v>
      </c>
    </row>
    <row r="3745" spans="1:4" ht="40.5">
      <c r="A3745" s="342">
        <v>93067</v>
      </c>
      <c r="B3745" s="349" t="s">
        <v>4061</v>
      </c>
      <c r="C3745" s="392" t="s">
        <v>81</v>
      </c>
      <c r="D3745" s="392">
        <v>31.16</v>
      </c>
    </row>
    <row r="3746" spans="1:4" ht="54">
      <c r="A3746" s="342">
        <v>93068</v>
      </c>
      <c r="B3746" s="349" t="s">
        <v>4062</v>
      </c>
      <c r="C3746" s="392" t="s">
        <v>81</v>
      </c>
      <c r="D3746" s="392">
        <v>27.59</v>
      </c>
    </row>
    <row r="3747" spans="1:4" ht="54">
      <c r="A3747" s="342">
        <v>93069</v>
      </c>
      <c r="B3747" s="349" t="s">
        <v>4063</v>
      </c>
      <c r="C3747" s="392" t="s">
        <v>81</v>
      </c>
      <c r="D3747" s="392">
        <v>450.63</v>
      </c>
    </row>
    <row r="3748" spans="1:4" ht="40.5">
      <c r="A3748" s="342">
        <v>93070</v>
      </c>
      <c r="B3748" s="349" t="s">
        <v>4064</v>
      </c>
      <c r="C3748" s="392" t="s">
        <v>81</v>
      </c>
      <c r="D3748" s="392">
        <v>75.17</v>
      </c>
    </row>
    <row r="3749" spans="1:4" ht="54">
      <c r="A3749" s="342">
        <v>93071</v>
      </c>
      <c r="B3749" s="349" t="s">
        <v>4065</v>
      </c>
      <c r="C3749" s="392" t="s">
        <v>81</v>
      </c>
      <c r="D3749" s="392">
        <v>70.03</v>
      </c>
    </row>
    <row r="3750" spans="1:4" ht="54">
      <c r="A3750" s="342">
        <v>93072</v>
      </c>
      <c r="B3750" s="349" t="s">
        <v>4066</v>
      </c>
      <c r="C3750" s="392" t="s">
        <v>81</v>
      </c>
      <c r="D3750" s="392">
        <v>594.24</v>
      </c>
    </row>
    <row r="3751" spans="1:4" ht="54">
      <c r="A3751" s="342">
        <v>93073</v>
      </c>
      <c r="B3751" s="349" t="s">
        <v>4067</v>
      </c>
      <c r="C3751" s="392" t="s">
        <v>81</v>
      </c>
      <c r="D3751" s="392">
        <v>35.229999999999997</v>
      </c>
    </row>
    <row r="3752" spans="1:4" ht="54">
      <c r="A3752" s="342">
        <v>93074</v>
      </c>
      <c r="B3752" s="349" t="s">
        <v>4068</v>
      </c>
      <c r="C3752" s="392" t="s">
        <v>81</v>
      </c>
      <c r="D3752" s="392">
        <v>7.79</v>
      </c>
    </row>
    <row r="3753" spans="1:4" ht="67.5">
      <c r="A3753" s="342">
        <v>93075</v>
      </c>
      <c r="B3753" s="349" t="s">
        <v>4069</v>
      </c>
      <c r="C3753" s="392" t="s">
        <v>81</v>
      </c>
      <c r="D3753" s="392">
        <v>11.18</v>
      </c>
    </row>
    <row r="3754" spans="1:4" ht="54">
      <c r="A3754" s="342">
        <v>93076</v>
      </c>
      <c r="B3754" s="349" t="s">
        <v>4070</v>
      </c>
      <c r="C3754" s="392" t="s">
        <v>81</v>
      </c>
      <c r="D3754" s="392">
        <v>11.34</v>
      </c>
    </row>
    <row r="3755" spans="1:4" ht="67.5">
      <c r="A3755" s="342">
        <v>93077</v>
      </c>
      <c r="B3755" s="349" t="s">
        <v>4071</v>
      </c>
      <c r="C3755" s="392" t="s">
        <v>81</v>
      </c>
      <c r="D3755" s="392">
        <v>15.16</v>
      </c>
    </row>
    <row r="3756" spans="1:4" ht="67.5">
      <c r="A3756" s="342">
        <v>93078</v>
      </c>
      <c r="B3756" s="349" t="s">
        <v>4072</v>
      </c>
      <c r="C3756" s="392" t="s">
        <v>81</v>
      </c>
      <c r="D3756" s="392">
        <v>16.16</v>
      </c>
    </row>
    <row r="3757" spans="1:4" ht="54">
      <c r="A3757" s="342">
        <v>93079</v>
      </c>
      <c r="B3757" s="349" t="s">
        <v>4073</v>
      </c>
      <c r="C3757" s="392" t="s">
        <v>81</v>
      </c>
      <c r="D3757" s="392">
        <v>14.96</v>
      </c>
    </row>
    <row r="3758" spans="1:4" ht="54">
      <c r="A3758" s="342">
        <v>93080</v>
      </c>
      <c r="B3758" s="349" t="s">
        <v>4074</v>
      </c>
      <c r="C3758" s="392" t="s">
        <v>81</v>
      </c>
      <c r="D3758" s="392">
        <v>5.13</v>
      </c>
    </row>
    <row r="3759" spans="1:4" ht="54">
      <c r="A3759" s="342">
        <v>93081</v>
      </c>
      <c r="B3759" s="349" t="s">
        <v>4075</v>
      </c>
      <c r="C3759" s="392" t="s">
        <v>81</v>
      </c>
      <c r="D3759" s="392">
        <v>9.43</v>
      </c>
    </row>
    <row r="3760" spans="1:4" ht="54">
      <c r="A3760" s="342">
        <v>93082</v>
      </c>
      <c r="B3760" s="349" t="s">
        <v>4076</v>
      </c>
      <c r="C3760" s="392" t="s">
        <v>81</v>
      </c>
      <c r="D3760" s="392">
        <v>11.15</v>
      </c>
    </row>
    <row r="3761" spans="1:4" ht="54">
      <c r="A3761" s="342">
        <v>93083</v>
      </c>
      <c r="B3761" s="349" t="s">
        <v>4077</v>
      </c>
      <c r="C3761" s="392" t="s">
        <v>81</v>
      </c>
      <c r="D3761" s="392">
        <v>178.65</v>
      </c>
    </row>
    <row r="3762" spans="1:4" ht="54">
      <c r="A3762" s="342">
        <v>93084</v>
      </c>
      <c r="B3762" s="349" t="s">
        <v>4078</v>
      </c>
      <c r="C3762" s="392" t="s">
        <v>81</v>
      </c>
      <c r="D3762" s="392">
        <v>7.54</v>
      </c>
    </row>
    <row r="3763" spans="1:4" ht="54">
      <c r="A3763" s="342">
        <v>93085</v>
      </c>
      <c r="B3763" s="349" t="s">
        <v>4079</v>
      </c>
      <c r="C3763" s="392" t="s">
        <v>81</v>
      </c>
      <c r="D3763" s="392">
        <v>7.19</v>
      </c>
    </row>
    <row r="3764" spans="1:4" ht="54">
      <c r="A3764" s="342">
        <v>93086</v>
      </c>
      <c r="B3764" s="349" t="s">
        <v>4080</v>
      </c>
      <c r="C3764" s="392" t="s">
        <v>81</v>
      </c>
      <c r="D3764" s="392">
        <v>207.46</v>
      </c>
    </row>
    <row r="3765" spans="1:4" ht="54">
      <c r="A3765" s="342">
        <v>93087</v>
      </c>
      <c r="B3765" s="349" t="s">
        <v>4081</v>
      </c>
      <c r="C3765" s="392" t="s">
        <v>81</v>
      </c>
      <c r="D3765" s="392">
        <v>10.38</v>
      </c>
    </row>
    <row r="3766" spans="1:4" ht="54">
      <c r="A3766" s="342">
        <v>93088</v>
      </c>
      <c r="B3766" s="349" t="s">
        <v>4082</v>
      </c>
      <c r="C3766" s="392" t="s">
        <v>81</v>
      </c>
      <c r="D3766" s="392">
        <v>11.71</v>
      </c>
    </row>
    <row r="3767" spans="1:4" ht="54">
      <c r="A3767" s="342">
        <v>93089</v>
      </c>
      <c r="B3767" s="349" t="s">
        <v>4083</v>
      </c>
      <c r="C3767" s="392" t="s">
        <v>81</v>
      </c>
      <c r="D3767" s="392">
        <v>20.78</v>
      </c>
    </row>
    <row r="3768" spans="1:4" ht="54">
      <c r="A3768" s="342">
        <v>93090</v>
      </c>
      <c r="B3768" s="349" t="s">
        <v>4084</v>
      </c>
      <c r="C3768" s="392" t="s">
        <v>81</v>
      </c>
      <c r="D3768" s="392">
        <v>9.89</v>
      </c>
    </row>
    <row r="3769" spans="1:4" ht="54">
      <c r="A3769" s="342">
        <v>93091</v>
      </c>
      <c r="B3769" s="349" t="s">
        <v>4085</v>
      </c>
      <c r="C3769" s="392" t="s">
        <v>81</v>
      </c>
      <c r="D3769" s="392">
        <v>9.0399999999999991</v>
      </c>
    </row>
    <row r="3770" spans="1:4" ht="54">
      <c r="A3770" s="342">
        <v>93092</v>
      </c>
      <c r="B3770" s="349" t="s">
        <v>4086</v>
      </c>
      <c r="C3770" s="392" t="s">
        <v>81</v>
      </c>
      <c r="D3770" s="392">
        <v>228.08</v>
      </c>
    </row>
    <row r="3771" spans="1:4" ht="54">
      <c r="A3771" s="342">
        <v>93093</v>
      </c>
      <c r="B3771" s="349" t="s">
        <v>4087</v>
      </c>
      <c r="C3771" s="392" t="s">
        <v>81</v>
      </c>
      <c r="D3771" s="392">
        <v>15.21</v>
      </c>
    </row>
    <row r="3772" spans="1:4" ht="54">
      <c r="A3772" s="342">
        <v>93094</v>
      </c>
      <c r="B3772" s="349" t="s">
        <v>4088</v>
      </c>
      <c r="C3772" s="392" t="s">
        <v>81</v>
      </c>
      <c r="D3772" s="392">
        <v>34.229999999999997</v>
      </c>
    </row>
    <row r="3773" spans="1:4" ht="67.5">
      <c r="A3773" s="342">
        <v>93095</v>
      </c>
      <c r="B3773" s="349" t="s">
        <v>4089</v>
      </c>
      <c r="C3773" s="392" t="s">
        <v>81</v>
      </c>
      <c r="D3773" s="392">
        <v>27.71</v>
      </c>
    </row>
    <row r="3774" spans="1:4" ht="67.5">
      <c r="A3774" s="342">
        <v>93096</v>
      </c>
      <c r="B3774" s="349" t="s">
        <v>4090</v>
      </c>
      <c r="C3774" s="392" t="s">
        <v>81</v>
      </c>
      <c r="D3774" s="392">
        <v>38.479999999999997</v>
      </c>
    </row>
    <row r="3775" spans="1:4" ht="54">
      <c r="A3775" s="342">
        <v>93097</v>
      </c>
      <c r="B3775" s="349" t="s">
        <v>4091</v>
      </c>
      <c r="C3775" s="392" t="s">
        <v>81</v>
      </c>
      <c r="D3775" s="392">
        <v>7.97</v>
      </c>
    </row>
    <row r="3776" spans="1:4" ht="67.5">
      <c r="A3776" s="342">
        <v>93098</v>
      </c>
      <c r="B3776" s="349" t="s">
        <v>4092</v>
      </c>
      <c r="C3776" s="392" t="s">
        <v>81</v>
      </c>
      <c r="D3776" s="392">
        <v>11.36</v>
      </c>
    </row>
    <row r="3777" spans="1:4" ht="54">
      <c r="A3777" s="342">
        <v>93099</v>
      </c>
      <c r="B3777" s="349" t="s">
        <v>4093</v>
      </c>
      <c r="C3777" s="392" t="s">
        <v>81</v>
      </c>
      <c r="D3777" s="392">
        <v>13.6</v>
      </c>
    </row>
    <row r="3778" spans="1:4" ht="67.5">
      <c r="A3778" s="342">
        <v>93100</v>
      </c>
      <c r="B3778" s="349" t="s">
        <v>4094</v>
      </c>
      <c r="C3778" s="392" t="s">
        <v>81</v>
      </c>
      <c r="D3778" s="392">
        <v>17.420000000000002</v>
      </c>
    </row>
    <row r="3779" spans="1:4" ht="67.5">
      <c r="A3779" s="342">
        <v>93101</v>
      </c>
      <c r="B3779" s="349" t="s">
        <v>4095</v>
      </c>
      <c r="C3779" s="392" t="s">
        <v>81</v>
      </c>
      <c r="D3779" s="392">
        <v>18.420000000000002</v>
      </c>
    </row>
    <row r="3780" spans="1:4" ht="54">
      <c r="A3780" s="342">
        <v>93102</v>
      </c>
      <c r="B3780" s="349" t="s">
        <v>4096</v>
      </c>
      <c r="C3780" s="392" t="s">
        <v>81</v>
      </c>
      <c r="D3780" s="392">
        <v>17.38</v>
      </c>
    </row>
    <row r="3781" spans="1:4" ht="54">
      <c r="A3781" s="342">
        <v>93103</v>
      </c>
      <c r="B3781" s="349" t="s">
        <v>4097</v>
      </c>
      <c r="C3781" s="392" t="s">
        <v>81</v>
      </c>
      <c r="D3781" s="392">
        <v>5.27</v>
      </c>
    </row>
    <row r="3782" spans="1:4" ht="54">
      <c r="A3782" s="342">
        <v>93104</v>
      </c>
      <c r="B3782" s="349" t="s">
        <v>4098</v>
      </c>
      <c r="C3782" s="392" t="s">
        <v>81</v>
      </c>
      <c r="D3782" s="392">
        <v>9.57</v>
      </c>
    </row>
    <row r="3783" spans="1:4" ht="54">
      <c r="A3783" s="342">
        <v>93105</v>
      </c>
      <c r="B3783" s="349" t="s">
        <v>4099</v>
      </c>
      <c r="C3783" s="392" t="s">
        <v>81</v>
      </c>
      <c r="D3783" s="392">
        <v>11.29</v>
      </c>
    </row>
    <row r="3784" spans="1:4" ht="54">
      <c r="A3784" s="342">
        <v>93106</v>
      </c>
      <c r="B3784" s="349" t="s">
        <v>4100</v>
      </c>
      <c r="C3784" s="392" t="s">
        <v>81</v>
      </c>
      <c r="D3784" s="392">
        <v>178.79</v>
      </c>
    </row>
    <row r="3785" spans="1:4" ht="54">
      <c r="A3785" s="342">
        <v>93107</v>
      </c>
      <c r="B3785" s="349" t="s">
        <v>4101</v>
      </c>
      <c r="C3785" s="392" t="s">
        <v>81</v>
      </c>
      <c r="D3785" s="392">
        <v>9.01</v>
      </c>
    </row>
    <row r="3786" spans="1:4" ht="54">
      <c r="A3786" s="342">
        <v>93108</v>
      </c>
      <c r="B3786" s="349" t="s">
        <v>4102</v>
      </c>
      <c r="C3786" s="392" t="s">
        <v>81</v>
      </c>
      <c r="D3786" s="392">
        <v>8.66</v>
      </c>
    </row>
    <row r="3787" spans="1:4" ht="54">
      <c r="A3787" s="342">
        <v>93109</v>
      </c>
      <c r="B3787" s="349" t="s">
        <v>4103</v>
      </c>
      <c r="C3787" s="392" t="s">
        <v>81</v>
      </c>
      <c r="D3787" s="392">
        <v>208.93</v>
      </c>
    </row>
    <row r="3788" spans="1:4" ht="54">
      <c r="A3788" s="342">
        <v>93110</v>
      </c>
      <c r="B3788" s="349" t="s">
        <v>4104</v>
      </c>
      <c r="C3788" s="392" t="s">
        <v>81</v>
      </c>
      <c r="D3788" s="392">
        <v>11.85</v>
      </c>
    </row>
    <row r="3789" spans="1:4" ht="54">
      <c r="A3789" s="342">
        <v>93111</v>
      </c>
      <c r="B3789" s="349" t="s">
        <v>4105</v>
      </c>
      <c r="C3789" s="392" t="s">
        <v>81</v>
      </c>
      <c r="D3789" s="392">
        <v>13.18</v>
      </c>
    </row>
    <row r="3790" spans="1:4" ht="54">
      <c r="A3790" s="342">
        <v>93112</v>
      </c>
      <c r="B3790" s="349" t="s">
        <v>4106</v>
      </c>
      <c r="C3790" s="392" t="s">
        <v>81</v>
      </c>
      <c r="D3790" s="392">
        <v>22.25</v>
      </c>
    </row>
    <row r="3791" spans="1:4" ht="54">
      <c r="A3791" s="342">
        <v>93113</v>
      </c>
      <c r="B3791" s="349" t="s">
        <v>4107</v>
      </c>
      <c r="C3791" s="392" t="s">
        <v>81</v>
      </c>
      <c r="D3791" s="392">
        <v>12.56</v>
      </c>
    </row>
    <row r="3792" spans="1:4" ht="54">
      <c r="A3792" s="342">
        <v>93114</v>
      </c>
      <c r="B3792" s="349" t="s">
        <v>4108</v>
      </c>
      <c r="C3792" s="392" t="s">
        <v>81</v>
      </c>
      <c r="D3792" s="392">
        <v>17.88</v>
      </c>
    </row>
    <row r="3793" spans="1:4" ht="54">
      <c r="A3793" s="342">
        <v>93115</v>
      </c>
      <c r="B3793" s="349" t="s">
        <v>4109</v>
      </c>
      <c r="C3793" s="392" t="s">
        <v>81</v>
      </c>
      <c r="D3793" s="392">
        <v>36.9</v>
      </c>
    </row>
    <row r="3794" spans="1:4" ht="54">
      <c r="A3794" s="342">
        <v>93116</v>
      </c>
      <c r="B3794" s="349" t="s">
        <v>4110</v>
      </c>
      <c r="C3794" s="392" t="s">
        <v>81</v>
      </c>
      <c r="D3794" s="392">
        <v>230.75</v>
      </c>
    </row>
    <row r="3795" spans="1:4" ht="67.5">
      <c r="A3795" s="342">
        <v>93117</v>
      </c>
      <c r="B3795" s="349" t="s">
        <v>4111</v>
      </c>
      <c r="C3795" s="392" t="s">
        <v>81</v>
      </c>
      <c r="D3795" s="392">
        <v>27.95</v>
      </c>
    </row>
    <row r="3796" spans="1:4" ht="67.5">
      <c r="A3796" s="342">
        <v>93118</v>
      </c>
      <c r="B3796" s="349" t="s">
        <v>4112</v>
      </c>
      <c r="C3796" s="392" t="s">
        <v>81</v>
      </c>
      <c r="D3796" s="392">
        <v>41.46</v>
      </c>
    </row>
    <row r="3797" spans="1:4" ht="54">
      <c r="A3797" s="342">
        <v>93119</v>
      </c>
      <c r="B3797" s="349" t="s">
        <v>4113</v>
      </c>
      <c r="C3797" s="392" t="s">
        <v>81</v>
      </c>
      <c r="D3797" s="392">
        <v>8.9</v>
      </c>
    </row>
    <row r="3798" spans="1:4" ht="54">
      <c r="A3798" s="342">
        <v>93120</v>
      </c>
      <c r="B3798" s="349" t="s">
        <v>4114</v>
      </c>
      <c r="C3798" s="392" t="s">
        <v>81</v>
      </c>
      <c r="D3798" s="392">
        <v>12.72</v>
      </c>
    </row>
    <row r="3799" spans="1:4" ht="54">
      <c r="A3799" s="342">
        <v>93121</v>
      </c>
      <c r="B3799" s="349" t="s">
        <v>4115</v>
      </c>
      <c r="C3799" s="392" t="s">
        <v>81</v>
      </c>
      <c r="D3799" s="392">
        <v>13.72</v>
      </c>
    </row>
    <row r="3800" spans="1:4" ht="54">
      <c r="A3800" s="342">
        <v>93122</v>
      </c>
      <c r="B3800" s="349" t="s">
        <v>4116</v>
      </c>
      <c r="C3800" s="392" t="s">
        <v>81</v>
      </c>
      <c r="D3800" s="392">
        <v>12.55</v>
      </c>
    </row>
    <row r="3801" spans="1:4" ht="54">
      <c r="A3801" s="342">
        <v>93123</v>
      </c>
      <c r="B3801" s="349" t="s">
        <v>4117</v>
      </c>
      <c r="C3801" s="392" t="s">
        <v>81</v>
      </c>
      <c r="D3801" s="392">
        <v>25.31</v>
      </c>
    </row>
    <row r="3802" spans="1:4" ht="40.5">
      <c r="A3802" s="342">
        <v>93124</v>
      </c>
      <c r="B3802" s="349" t="s">
        <v>4118</v>
      </c>
      <c r="C3802" s="392" t="s">
        <v>81</v>
      </c>
      <c r="D3802" s="392">
        <v>38.659999999999997</v>
      </c>
    </row>
    <row r="3803" spans="1:4" ht="54">
      <c r="A3803" s="342">
        <v>93125</v>
      </c>
      <c r="B3803" s="349" t="s">
        <v>4119</v>
      </c>
      <c r="C3803" s="392" t="s">
        <v>81</v>
      </c>
      <c r="D3803" s="392">
        <v>55.54</v>
      </c>
    </row>
    <row r="3804" spans="1:4" ht="54">
      <c r="A3804" s="342">
        <v>93126</v>
      </c>
      <c r="B3804" s="349" t="s">
        <v>4120</v>
      </c>
      <c r="C3804" s="392" t="s">
        <v>81</v>
      </c>
      <c r="D3804" s="392">
        <v>119.25</v>
      </c>
    </row>
    <row r="3805" spans="1:4" ht="54">
      <c r="A3805" s="342">
        <v>93133</v>
      </c>
      <c r="B3805" s="349" t="s">
        <v>4121</v>
      </c>
      <c r="C3805" s="392" t="s">
        <v>81</v>
      </c>
      <c r="D3805" s="392">
        <v>11.71</v>
      </c>
    </row>
    <row r="3806" spans="1:4" ht="81">
      <c r="A3806" s="342">
        <v>94465</v>
      </c>
      <c r="B3806" s="349" t="s">
        <v>4122</v>
      </c>
      <c r="C3806" s="392" t="s">
        <v>81</v>
      </c>
      <c r="D3806" s="392">
        <v>29.22</v>
      </c>
    </row>
    <row r="3807" spans="1:4" ht="81">
      <c r="A3807" s="342">
        <v>94466</v>
      </c>
      <c r="B3807" s="349" t="s">
        <v>4123</v>
      </c>
      <c r="C3807" s="392" t="s">
        <v>81</v>
      </c>
      <c r="D3807" s="392">
        <v>29.23</v>
      </c>
    </row>
    <row r="3808" spans="1:4" ht="81">
      <c r="A3808" s="342">
        <v>94467</v>
      </c>
      <c r="B3808" s="349" t="s">
        <v>4124</v>
      </c>
      <c r="C3808" s="392" t="s">
        <v>81</v>
      </c>
      <c r="D3808" s="392">
        <v>43.86</v>
      </c>
    </row>
    <row r="3809" spans="1:4" ht="81">
      <c r="A3809" s="342">
        <v>94468</v>
      </c>
      <c r="B3809" s="349" t="s">
        <v>4125</v>
      </c>
      <c r="C3809" s="392" t="s">
        <v>81</v>
      </c>
      <c r="D3809" s="392">
        <v>38.659999999999997</v>
      </c>
    </row>
    <row r="3810" spans="1:4" ht="81">
      <c r="A3810" s="342">
        <v>94469</v>
      </c>
      <c r="B3810" s="349" t="s">
        <v>4126</v>
      </c>
      <c r="C3810" s="392" t="s">
        <v>81</v>
      </c>
      <c r="D3810" s="392">
        <v>63.23</v>
      </c>
    </row>
    <row r="3811" spans="1:4" ht="81">
      <c r="A3811" s="342">
        <v>94470</v>
      </c>
      <c r="B3811" s="349" t="s">
        <v>4127</v>
      </c>
      <c r="C3811" s="392" t="s">
        <v>81</v>
      </c>
      <c r="D3811" s="392">
        <v>58.61</v>
      </c>
    </row>
    <row r="3812" spans="1:4" ht="81">
      <c r="A3812" s="342">
        <v>94471</v>
      </c>
      <c r="B3812" s="349" t="s">
        <v>4128</v>
      </c>
      <c r="C3812" s="392" t="s">
        <v>81</v>
      </c>
      <c r="D3812" s="392">
        <v>42.23</v>
      </c>
    </row>
    <row r="3813" spans="1:4" ht="81">
      <c r="A3813" s="342">
        <v>94472</v>
      </c>
      <c r="B3813" s="349" t="s">
        <v>4129</v>
      </c>
      <c r="C3813" s="392" t="s">
        <v>81</v>
      </c>
      <c r="D3813" s="392">
        <v>43.39</v>
      </c>
    </row>
    <row r="3814" spans="1:4" ht="81">
      <c r="A3814" s="342">
        <v>94473</v>
      </c>
      <c r="B3814" s="349" t="s">
        <v>4130</v>
      </c>
      <c r="C3814" s="392" t="s">
        <v>81</v>
      </c>
      <c r="D3814" s="392">
        <v>62.92</v>
      </c>
    </row>
    <row r="3815" spans="1:4" ht="81">
      <c r="A3815" s="342">
        <v>94474</v>
      </c>
      <c r="B3815" s="349" t="s">
        <v>4131</v>
      </c>
      <c r="C3815" s="392" t="s">
        <v>81</v>
      </c>
      <c r="D3815" s="392">
        <v>68</v>
      </c>
    </row>
    <row r="3816" spans="1:4" ht="81">
      <c r="A3816" s="342">
        <v>94475</v>
      </c>
      <c r="B3816" s="349" t="s">
        <v>4132</v>
      </c>
      <c r="C3816" s="392" t="s">
        <v>81</v>
      </c>
      <c r="D3816" s="392">
        <v>86.03</v>
      </c>
    </row>
    <row r="3817" spans="1:4" ht="81">
      <c r="A3817" s="342">
        <v>94476</v>
      </c>
      <c r="B3817" s="349" t="s">
        <v>4133</v>
      </c>
      <c r="C3817" s="392" t="s">
        <v>81</v>
      </c>
      <c r="D3817" s="392">
        <v>95.83</v>
      </c>
    </row>
    <row r="3818" spans="1:4" ht="81">
      <c r="A3818" s="342">
        <v>94477</v>
      </c>
      <c r="B3818" s="349" t="s">
        <v>4134</v>
      </c>
      <c r="C3818" s="392" t="s">
        <v>81</v>
      </c>
      <c r="D3818" s="392">
        <v>56.22</v>
      </c>
    </row>
    <row r="3819" spans="1:4" ht="81">
      <c r="A3819" s="342">
        <v>94478</v>
      </c>
      <c r="B3819" s="349" t="s">
        <v>4135</v>
      </c>
      <c r="C3819" s="392" t="s">
        <v>81</v>
      </c>
      <c r="D3819" s="392">
        <v>86.38</v>
      </c>
    </row>
    <row r="3820" spans="1:4" ht="81">
      <c r="A3820" s="342">
        <v>94479</v>
      </c>
      <c r="B3820" s="349" t="s">
        <v>4136</v>
      </c>
      <c r="C3820" s="392" t="s">
        <v>81</v>
      </c>
      <c r="D3820" s="392">
        <v>113.7</v>
      </c>
    </row>
    <row r="3821" spans="1:4" ht="67.5">
      <c r="A3821" s="342">
        <v>94606</v>
      </c>
      <c r="B3821" s="349" t="s">
        <v>4137</v>
      </c>
      <c r="C3821" s="392" t="s">
        <v>81</v>
      </c>
      <c r="D3821" s="392">
        <v>37.799999999999997</v>
      </c>
    </row>
    <row r="3822" spans="1:4" ht="67.5">
      <c r="A3822" s="342">
        <v>94608</v>
      </c>
      <c r="B3822" s="349" t="s">
        <v>4138</v>
      </c>
      <c r="C3822" s="392" t="s">
        <v>81</v>
      </c>
      <c r="D3822" s="392">
        <v>83.04</v>
      </c>
    </row>
    <row r="3823" spans="1:4" ht="67.5">
      <c r="A3823" s="342">
        <v>94610</v>
      </c>
      <c r="B3823" s="349" t="s">
        <v>4139</v>
      </c>
      <c r="C3823" s="392" t="s">
        <v>81</v>
      </c>
      <c r="D3823" s="392">
        <v>120.68</v>
      </c>
    </row>
    <row r="3824" spans="1:4" ht="67.5">
      <c r="A3824" s="342">
        <v>94612</v>
      </c>
      <c r="B3824" s="349" t="s">
        <v>4140</v>
      </c>
      <c r="C3824" s="392" t="s">
        <v>81</v>
      </c>
      <c r="D3824" s="392">
        <v>166.35</v>
      </c>
    </row>
    <row r="3825" spans="1:4" ht="81">
      <c r="A3825" s="342">
        <v>94614</v>
      </c>
      <c r="B3825" s="349" t="s">
        <v>4141</v>
      </c>
      <c r="C3825" s="392" t="s">
        <v>81</v>
      </c>
      <c r="D3825" s="392">
        <v>62.71</v>
      </c>
    </row>
    <row r="3826" spans="1:4" ht="81">
      <c r="A3826" s="342">
        <v>94615</v>
      </c>
      <c r="B3826" s="349" t="s">
        <v>4142</v>
      </c>
      <c r="C3826" s="392" t="s">
        <v>81</v>
      </c>
      <c r="D3826" s="392">
        <v>69.819999999999993</v>
      </c>
    </row>
    <row r="3827" spans="1:4" ht="81">
      <c r="A3827" s="342">
        <v>94616</v>
      </c>
      <c r="B3827" s="349" t="s">
        <v>4143</v>
      </c>
      <c r="C3827" s="392" t="s">
        <v>81</v>
      </c>
      <c r="D3827" s="392">
        <v>156.06</v>
      </c>
    </row>
    <row r="3828" spans="1:4" ht="81">
      <c r="A3828" s="342">
        <v>94617</v>
      </c>
      <c r="B3828" s="349" t="s">
        <v>4144</v>
      </c>
      <c r="C3828" s="392" t="s">
        <v>81</v>
      </c>
      <c r="D3828" s="392">
        <v>131.36000000000001</v>
      </c>
    </row>
    <row r="3829" spans="1:4" ht="81">
      <c r="A3829" s="342">
        <v>94618</v>
      </c>
      <c r="B3829" s="349" t="s">
        <v>4145</v>
      </c>
      <c r="C3829" s="392" t="s">
        <v>81</v>
      </c>
      <c r="D3829" s="392">
        <v>154.33000000000001</v>
      </c>
    </row>
    <row r="3830" spans="1:4" ht="81">
      <c r="A3830" s="342">
        <v>94620</v>
      </c>
      <c r="B3830" s="349" t="s">
        <v>4146</v>
      </c>
      <c r="C3830" s="392" t="s">
        <v>81</v>
      </c>
      <c r="D3830" s="392">
        <v>339.04</v>
      </c>
    </row>
    <row r="3831" spans="1:4" ht="67.5">
      <c r="A3831" s="342">
        <v>94622</v>
      </c>
      <c r="B3831" s="349" t="s">
        <v>4147</v>
      </c>
      <c r="C3831" s="392" t="s">
        <v>81</v>
      </c>
      <c r="D3831" s="392">
        <v>90.42</v>
      </c>
    </row>
    <row r="3832" spans="1:4" ht="67.5">
      <c r="A3832" s="342">
        <v>94623</v>
      </c>
      <c r="B3832" s="349" t="s">
        <v>4148</v>
      </c>
      <c r="C3832" s="392" t="s">
        <v>81</v>
      </c>
      <c r="D3832" s="392">
        <v>194.25</v>
      </c>
    </row>
    <row r="3833" spans="1:4" ht="67.5">
      <c r="A3833" s="342">
        <v>94624</v>
      </c>
      <c r="B3833" s="349" t="s">
        <v>4149</v>
      </c>
      <c r="C3833" s="392" t="s">
        <v>81</v>
      </c>
      <c r="D3833" s="392">
        <v>289.68</v>
      </c>
    </row>
    <row r="3834" spans="1:4" ht="67.5">
      <c r="A3834" s="342">
        <v>94625</v>
      </c>
      <c r="B3834" s="349" t="s">
        <v>4150</v>
      </c>
      <c r="C3834" s="392" t="s">
        <v>81</v>
      </c>
      <c r="D3834" s="392">
        <v>586.77</v>
      </c>
    </row>
    <row r="3835" spans="1:4" ht="81">
      <c r="A3835" s="342">
        <v>94656</v>
      </c>
      <c r="B3835" s="349" t="s">
        <v>4151</v>
      </c>
      <c r="C3835" s="392" t="s">
        <v>81</v>
      </c>
      <c r="D3835" s="392">
        <v>4.43</v>
      </c>
    </row>
    <row r="3836" spans="1:4" ht="67.5">
      <c r="A3836" s="342">
        <v>94657</v>
      </c>
      <c r="B3836" s="349" t="s">
        <v>4152</v>
      </c>
      <c r="C3836" s="392" t="s">
        <v>81</v>
      </c>
      <c r="D3836" s="392">
        <v>4.21</v>
      </c>
    </row>
    <row r="3837" spans="1:4" ht="81">
      <c r="A3837" s="342">
        <v>94658</v>
      </c>
      <c r="B3837" s="349" t="s">
        <v>4153</v>
      </c>
      <c r="C3837" s="392" t="s">
        <v>81</v>
      </c>
      <c r="D3837" s="392">
        <v>5.24</v>
      </c>
    </row>
    <row r="3838" spans="1:4" ht="67.5">
      <c r="A3838" s="342">
        <v>94659</v>
      </c>
      <c r="B3838" s="349" t="s">
        <v>4154</v>
      </c>
      <c r="C3838" s="392" t="s">
        <v>81</v>
      </c>
      <c r="D3838" s="392">
        <v>4.88</v>
      </c>
    </row>
    <row r="3839" spans="1:4" ht="81">
      <c r="A3839" s="342">
        <v>94660</v>
      </c>
      <c r="B3839" s="349" t="s">
        <v>4155</v>
      </c>
      <c r="C3839" s="392" t="s">
        <v>81</v>
      </c>
      <c r="D3839" s="392">
        <v>8.4700000000000006</v>
      </c>
    </row>
    <row r="3840" spans="1:4" ht="67.5">
      <c r="A3840" s="342">
        <v>94661</v>
      </c>
      <c r="B3840" s="349" t="s">
        <v>4156</v>
      </c>
      <c r="C3840" s="392" t="s">
        <v>81</v>
      </c>
      <c r="D3840" s="392">
        <v>8.36</v>
      </c>
    </row>
    <row r="3841" spans="1:4" ht="81">
      <c r="A3841" s="342">
        <v>94662</v>
      </c>
      <c r="B3841" s="349" t="s">
        <v>4157</v>
      </c>
      <c r="C3841" s="392" t="s">
        <v>81</v>
      </c>
      <c r="D3841" s="392">
        <v>9.15</v>
      </c>
    </row>
    <row r="3842" spans="1:4" ht="67.5">
      <c r="A3842" s="342">
        <v>94663</v>
      </c>
      <c r="B3842" s="349" t="s">
        <v>4158</v>
      </c>
      <c r="C3842" s="392" t="s">
        <v>81</v>
      </c>
      <c r="D3842" s="392">
        <v>8.86</v>
      </c>
    </row>
    <row r="3843" spans="1:4" ht="81">
      <c r="A3843" s="342">
        <v>94664</v>
      </c>
      <c r="B3843" s="349" t="s">
        <v>4159</v>
      </c>
      <c r="C3843" s="392" t="s">
        <v>81</v>
      </c>
      <c r="D3843" s="392">
        <v>19.32</v>
      </c>
    </row>
    <row r="3844" spans="1:4" ht="67.5">
      <c r="A3844" s="342">
        <v>94665</v>
      </c>
      <c r="B3844" s="349" t="s">
        <v>4160</v>
      </c>
      <c r="C3844" s="392" t="s">
        <v>81</v>
      </c>
      <c r="D3844" s="392">
        <v>19.21</v>
      </c>
    </row>
    <row r="3845" spans="1:4" ht="81">
      <c r="A3845" s="342">
        <v>94666</v>
      </c>
      <c r="B3845" s="349" t="s">
        <v>4161</v>
      </c>
      <c r="C3845" s="392" t="s">
        <v>81</v>
      </c>
      <c r="D3845" s="392">
        <v>26.05</v>
      </c>
    </row>
    <row r="3846" spans="1:4" ht="67.5">
      <c r="A3846" s="342">
        <v>94667</v>
      </c>
      <c r="B3846" s="349" t="s">
        <v>4162</v>
      </c>
      <c r="C3846" s="392" t="s">
        <v>81</v>
      </c>
      <c r="D3846" s="392">
        <v>23.76</v>
      </c>
    </row>
    <row r="3847" spans="1:4" ht="81">
      <c r="A3847" s="342">
        <v>94668</v>
      </c>
      <c r="B3847" s="349" t="s">
        <v>4163</v>
      </c>
      <c r="C3847" s="392" t="s">
        <v>81</v>
      </c>
      <c r="D3847" s="392">
        <v>42.2</v>
      </c>
    </row>
    <row r="3848" spans="1:4" ht="67.5">
      <c r="A3848" s="342">
        <v>94669</v>
      </c>
      <c r="B3848" s="349" t="s">
        <v>4164</v>
      </c>
      <c r="C3848" s="392" t="s">
        <v>81</v>
      </c>
      <c r="D3848" s="392">
        <v>49.38</v>
      </c>
    </row>
    <row r="3849" spans="1:4" ht="81">
      <c r="A3849" s="342">
        <v>94670</v>
      </c>
      <c r="B3849" s="349" t="s">
        <v>4165</v>
      </c>
      <c r="C3849" s="392" t="s">
        <v>81</v>
      </c>
      <c r="D3849" s="392">
        <v>56.89</v>
      </c>
    </row>
    <row r="3850" spans="1:4" ht="67.5">
      <c r="A3850" s="342">
        <v>94671</v>
      </c>
      <c r="B3850" s="349" t="s">
        <v>4166</v>
      </c>
      <c r="C3850" s="392" t="s">
        <v>81</v>
      </c>
      <c r="D3850" s="392">
        <v>71.31</v>
      </c>
    </row>
    <row r="3851" spans="1:4" ht="81">
      <c r="A3851" s="342">
        <v>94672</v>
      </c>
      <c r="B3851" s="349" t="s">
        <v>4167</v>
      </c>
      <c r="C3851" s="392" t="s">
        <v>81</v>
      </c>
      <c r="D3851" s="392">
        <v>7.04</v>
      </c>
    </row>
    <row r="3852" spans="1:4" ht="67.5">
      <c r="A3852" s="342">
        <v>94673</v>
      </c>
      <c r="B3852" s="349" t="s">
        <v>4168</v>
      </c>
      <c r="C3852" s="392" t="s">
        <v>81</v>
      </c>
      <c r="D3852" s="392">
        <v>6.96</v>
      </c>
    </row>
    <row r="3853" spans="1:4" ht="67.5">
      <c r="A3853" s="342">
        <v>94674</v>
      </c>
      <c r="B3853" s="349" t="s">
        <v>4169</v>
      </c>
      <c r="C3853" s="392" t="s">
        <v>81</v>
      </c>
      <c r="D3853" s="392">
        <v>6.33</v>
      </c>
    </row>
    <row r="3854" spans="1:4" ht="67.5">
      <c r="A3854" s="342">
        <v>94675</v>
      </c>
      <c r="B3854" s="349" t="s">
        <v>4170</v>
      </c>
      <c r="C3854" s="392" t="s">
        <v>81</v>
      </c>
      <c r="D3854" s="392">
        <v>9.08</v>
      </c>
    </row>
    <row r="3855" spans="1:4" ht="67.5">
      <c r="A3855" s="342">
        <v>94676</v>
      </c>
      <c r="B3855" s="349" t="s">
        <v>4171</v>
      </c>
      <c r="C3855" s="392" t="s">
        <v>81</v>
      </c>
      <c r="D3855" s="392">
        <v>10.87</v>
      </c>
    </row>
    <row r="3856" spans="1:4" ht="67.5">
      <c r="A3856" s="342">
        <v>94677</v>
      </c>
      <c r="B3856" s="349" t="s">
        <v>4172</v>
      </c>
      <c r="C3856" s="392" t="s">
        <v>81</v>
      </c>
      <c r="D3856" s="392">
        <v>14.95</v>
      </c>
    </row>
    <row r="3857" spans="1:4" ht="67.5">
      <c r="A3857" s="342">
        <v>94678</v>
      </c>
      <c r="B3857" s="349" t="s">
        <v>4173</v>
      </c>
      <c r="C3857" s="392" t="s">
        <v>81</v>
      </c>
      <c r="D3857" s="392">
        <v>11.26</v>
      </c>
    </row>
    <row r="3858" spans="1:4" ht="67.5">
      <c r="A3858" s="342">
        <v>94679</v>
      </c>
      <c r="B3858" s="349" t="s">
        <v>4174</v>
      </c>
      <c r="C3858" s="392" t="s">
        <v>81</v>
      </c>
      <c r="D3858" s="392">
        <v>15.74</v>
      </c>
    </row>
    <row r="3859" spans="1:4" ht="67.5">
      <c r="A3859" s="342">
        <v>94680</v>
      </c>
      <c r="B3859" s="349" t="s">
        <v>4175</v>
      </c>
      <c r="C3859" s="392" t="s">
        <v>81</v>
      </c>
      <c r="D3859" s="392">
        <v>30.98</v>
      </c>
    </row>
    <row r="3860" spans="1:4" ht="67.5">
      <c r="A3860" s="342">
        <v>94681</v>
      </c>
      <c r="B3860" s="349" t="s">
        <v>4176</v>
      </c>
      <c r="C3860" s="392" t="s">
        <v>81</v>
      </c>
      <c r="D3860" s="392">
        <v>32.43</v>
      </c>
    </row>
    <row r="3861" spans="1:4" ht="67.5">
      <c r="A3861" s="342">
        <v>94682</v>
      </c>
      <c r="B3861" s="349" t="s">
        <v>4177</v>
      </c>
      <c r="C3861" s="392" t="s">
        <v>81</v>
      </c>
      <c r="D3861" s="392">
        <v>69.930000000000007</v>
      </c>
    </row>
    <row r="3862" spans="1:4" ht="67.5">
      <c r="A3862" s="342">
        <v>94683</v>
      </c>
      <c r="B3862" s="349" t="s">
        <v>4178</v>
      </c>
      <c r="C3862" s="392" t="s">
        <v>81</v>
      </c>
      <c r="D3862" s="392">
        <v>46.54</v>
      </c>
    </row>
    <row r="3863" spans="1:4" ht="67.5">
      <c r="A3863" s="342">
        <v>94684</v>
      </c>
      <c r="B3863" s="349" t="s">
        <v>4179</v>
      </c>
      <c r="C3863" s="392" t="s">
        <v>81</v>
      </c>
      <c r="D3863" s="392">
        <v>87.5</v>
      </c>
    </row>
    <row r="3864" spans="1:4" ht="67.5">
      <c r="A3864" s="342">
        <v>94685</v>
      </c>
      <c r="B3864" s="349" t="s">
        <v>4180</v>
      </c>
      <c r="C3864" s="392" t="s">
        <v>81</v>
      </c>
      <c r="D3864" s="392">
        <v>63.59</v>
      </c>
    </row>
    <row r="3865" spans="1:4" ht="67.5">
      <c r="A3865" s="342">
        <v>94686</v>
      </c>
      <c r="B3865" s="349" t="s">
        <v>4181</v>
      </c>
      <c r="C3865" s="392" t="s">
        <v>81</v>
      </c>
      <c r="D3865" s="392">
        <v>172.65</v>
      </c>
    </row>
    <row r="3866" spans="1:4" ht="67.5">
      <c r="A3866" s="342">
        <v>94687</v>
      </c>
      <c r="B3866" s="349" t="s">
        <v>4182</v>
      </c>
      <c r="C3866" s="392" t="s">
        <v>81</v>
      </c>
      <c r="D3866" s="392">
        <v>108.21</v>
      </c>
    </row>
    <row r="3867" spans="1:4" ht="67.5">
      <c r="A3867" s="342">
        <v>94688</v>
      </c>
      <c r="B3867" s="349" t="s">
        <v>4183</v>
      </c>
      <c r="C3867" s="392" t="s">
        <v>81</v>
      </c>
      <c r="D3867" s="392">
        <v>7.56</v>
      </c>
    </row>
    <row r="3868" spans="1:4" ht="81">
      <c r="A3868" s="342">
        <v>94689</v>
      </c>
      <c r="B3868" s="349" t="s">
        <v>4184</v>
      </c>
      <c r="C3868" s="392" t="s">
        <v>81</v>
      </c>
      <c r="D3868" s="392">
        <v>9.2899999999999991</v>
      </c>
    </row>
    <row r="3869" spans="1:4" ht="67.5">
      <c r="A3869" s="342">
        <v>94690</v>
      </c>
      <c r="B3869" s="349" t="s">
        <v>4185</v>
      </c>
      <c r="C3869" s="392" t="s">
        <v>81</v>
      </c>
      <c r="D3869" s="392">
        <v>8.9600000000000009</v>
      </c>
    </row>
    <row r="3870" spans="1:4" ht="67.5">
      <c r="A3870" s="342">
        <v>94691</v>
      </c>
      <c r="B3870" s="349" t="s">
        <v>4186</v>
      </c>
      <c r="C3870" s="392" t="s">
        <v>81</v>
      </c>
      <c r="D3870" s="392">
        <v>10.95</v>
      </c>
    </row>
    <row r="3871" spans="1:4" ht="67.5">
      <c r="A3871" s="342">
        <v>94692</v>
      </c>
      <c r="B3871" s="349" t="s">
        <v>4187</v>
      </c>
      <c r="C3871" s="392" t="s">
        <v>81</v>
      </c>
      <c r="D3871" s="392">
        <v>16.11</v>
      </c>
    </row>
    <row r="3872" spans="1:4" ht="67.5">
      <c r="A3872" s="342">
        <v>94693</v>
      </c>
      <c r="B3872" s="349" t="s">
        <v>4188</v>
      </c>
      <c r="C3872" s="392" t="s">
        <v>81</v>
      </c>
      <c r="D3872" s="392">
        <v>16.010000000000002</v>
      </c>
    </row>
    <row r="3873" spans="1:4" ht="67.5">
      <c r="A3873" s="342">
        <v>94694</v>
      </c>
      <c r="B3873" s="349" t="s">
        <v>4189</v>
      </c>
      <c r="C3873" s="392" t="s">
        <v>81</v>
      </c>
      <c r="D3873" s="392">
        <v>16.899999999999999</v>
      </c>
    </row>
    <row r="3874" spans="1:4" ht="67.5">
      <c r="A3874" s="342">
        <v>94695</v>
      </c>
      <c r="B3874" s="349" t="s">
        <v>4190</v>
      </c>
      <c r="C3874" s="392" t="s">
        <v>81</v>
      </c>
      <c r="D3874" s="392">
        <v>20.34</v>
      </c>
    </row>
    <row r="3875" spans="1:4" ht="67.5">
      <c r="A3875" s="342">
        <v>94696</v>
      </c>
      <c r="B3875" s="349" t="s">
        <v>4191</v>
      </c>
      <c r="C3875" s="392" t="s">
        <v>81</v>
      </c>
      <c r="D3875" s="392">
        <v>37.58</v>
      </c>
    </row>
    <row r="3876" spans="1:4" ht="67.5">
      <c r="A3876" s="342">
        <v>94697</v>
      </c>
      <c r="B3876" s="349" t="s">
        <v>4192</v>
      </c>
      <c r="C3876" s="392" t="s">
        <v>81</v>
      </c>
      <c r="D3876" s="392">
        <v>55.44</v>
      </c>
    </row>
    <row r="3877" spans="1:4" ht="67.5">
      <c r="A3877" s="342">
        <v>94698</v>
      </c>
      <c r="B3877" s="349" t="s">
        <v>4193</v>
      </c>
      <c r="C3877" s="392" t="s">
        <v>81</v>
      </c>
      <c r="D3877" s="392">
        <v>48.59</v>
      </c>
    </row>
    <row r="3878" spans="1:4" ht="67.5">
      <c r="A3878" s="342">
        <v>94699</v>
      </c>
      <c r="B3878" s="349" t="s">
        <v>4194</v>
      </c>
      <c r="C3878" s="392" t="s">
        <v>81</v>
      </c>
      <c r="D3878" s="392">
        <v>90.99</v>
      </c>
    </row>
    <row r="3879" spans="1:4" ht="67.5">
      <c r="A3879" s="342">
        <v>94700</v>
      </c>
      <c r="B3879" s="349" t="s">
        <v>4195</v>
      </c>
      <c r="C3879" s="392" t="s">
        <v>81</v>
      </c>
      <c r="D3879" s="392">
        <v>80.81</v>
      </c>
    </row>
    <row r="3880" spans="1:4" ht="67.5">
      <c r="A3880" s="342">
        <v>94701</v>
      </c>
      <c r="B3880" s="349" t="s">
        <v>4196</v>
      </c>
      <c r="C3880" s="392" t="s">
        <v>81</v>
      </c>
      <c r="D3880" s="392">
        <v>141.97</v>
      </c>
    </row>
    <row r="3881" spans="1:4" ht="67.5">
      <c r="A3881" s="342">
        <v>94702</v>
      </c>
      <c r="B3881" s="349" t="s">
        <v>4197</v>
      </c>
      <c r="C3881" s="392" t="s">
        <v>81</v>
      </c>
      <c r="D3881" s="392">
        <v>113.32</v>
      </c>
    </row>
    <row r="3882" spans="1:4" ht="81">
      <c r="A3882" s="342">
        <v>94703</v>
      </c>
      <c r="B3882" s="349" t="s">
        <v>4198</v>
      </c>
      <c r="C3882" s="392" t="s">
        <v>81</v>
      </c>
      <c r="D3882" s="392">
        <v>18.690000000000001</v>
      </c>
    </row>
    <row r="3883" spans="1:4" ht="81">
      <c r="A3883" s="342">
        <v>94704</v>
      </c>
      <c r="B3883" s="349" t="s">
        <v>4199</v>
      </c>
      <c r="C3883" s="392" t="s">
        <v>81</v>
      </c>
      <c r="D3883" s="392">
        <v>22.1</v>
      </c>
    </row>
    <row r="3884" spans="1:4" ht="81">
      <c r="A3884" s="342">
        <v>94705</v>
      </c>
      <c r="B3884" s="349" t="s">
        <v>4200</v>
      </c>
      <c r="C3884" s="392" t="s">
        <v>81</v>
      </c>
      <c r="D3884" s="392">
        <v>32.4</v>
      </c>
    </row>
    <row r="3885" spans="1:4" ht="81">
      <c r="A3885" s="342">
        <v>94706</v>
      </c>
      <c r="B3885" s="349" t="s">
        <v>4201</v>
      </c>
      <c r="C3885" s="392" t="s">
        <v>81</v>
      </c>
      <c r="D3885" s="392">
        <v>42.05</v>
      </c>
    </row>
    <row r="3886" spans="1:4" ht="81">
      <c r="A3886" s="342">
        <v>94707</v>
      </c>
      <c r="B3886" s="349" t="s">
        <v>4202</v>
      </c>
      <c r="C3886" s="392" t="s">
        <v>81</v>
      </c>
      <c r="D3886" s="392">
        <v>48.74</v>
      </c>
    </row>
    <row r="3887" spans="1:4" ht="81">
      <c r="A3887" s="342">
        <v>94708</v>
      </c>
      <c r="B3887" s="349" t="s">
        <v>4203</v>
      </c>
      <c r="C3887" s="392" t="s">
        <v>81</v>
      </c>
      <c r="D3887" s="392">
        <v>19.71</v>
      </c>
    </row>
    <row r="3888" spans="1:4" ht="81">
      <c r="A3888" s="342">
        <v>94709</v>
      </c>
      <c r="B3888" s="349" t="s">
        <v>4204</v>
      </c>
      <c r="C3888" s="392" t="s">
        <v>81</v>
      </c>
      <c r="D3888" s="392">
        <v>23.51</v>
      </c>
    </row>
    <row r="3889" spans="1:4" ht="81">
      <c r="A3889" s="342">
        <v>94710</v>
      </c>
      <c r="B3889" s="349" t="s">
        <v>4205</v>
      </c>
      <c r="C3889" s="392" t="s">
        <v>81</v>
      </c>
      <c r="D3889" s="392">
        <v>30.71</v>
      </c>
    </row>
    <row r="3890" spans="1:4" ht="81">
      <c r="A3890" s="342">
        <v>94711</v>
      </c>
      <c r="B3890" s="349" t="s">
        <v>4206</v>
      </c>
      <c r="C3890" s="392" t="s">
        <v>81</v>
      </c>
      <c r="D3890" s="392">
        <v>40.549999999999997</v>
      </c>
    </row>
    <row r="3891" spans="1:4" ht="81">
      <c r="A3891" s="342">
        <v>94712</v>
      </c>
      <c r="B3891" s="349" t="s">
        <v>4207</v>
      </c>
      <c r="C3891" s="392" t="s">
        <v>81</v>
      </c>
      <c r="D3891" s="392">
        <v>52.82</v>
      </c>
    </row>
    <row r="3892" spans="1:4" ht="81">
      <c r="A3892" s="342">
        <v>94713</v>
      </c>
      <c r="B3892" s="349" t="s">
        <v>4208</v>
      </c>
      <c r="C3892" s="392" t="s">
        <v>81</v>
      </c>
      <c r="D3892" s="392">
        <v>161.77000000000001</v>
      </c>
    </row>
    <row r="3893" spans="1:4" ht="81">
      <c r="A3893" s="342">
        <v>94714</v>
      </c>
      <c r="B3893" s="349" t="s">
        <v>4209</v>
      </c>
      <c r="C3893" s="392" t="s">
        <v>81</v>
      </c>
      <c r="D3893" s="392">
        <v>212.66</v>
      </c>
    </row>
    <row r="3894" spans="1:4" ht="81">
      <c r="A3894" s="342">
        <v>94715</v>
      </c>
      <c r="B3894" s="349" t="s">
        <v>4210</v>
      </c>
      <c r="C3894" s="392" t="s">
        <v>81</v>
      </c>
      <c r="D3894" s="392">
        <v>297.81</v>
      </c>
    </row>
    <row r="3895" spans="1:4" ht="67.5">
      <c r="A3895" s="342">
        <v>94724</v>
      </c>
      <c r="B3895" s="349" t="s">
        <v>4211</v>
      </c>
      <c r="C3895" s="392" t="s">
        <v>81</v>
      </c>
      <c r="D3895" s="392">
        <v>22.21</v>
      </c>
    </row>
    <row r="3896" spans="1:4" ht="67.5">
      <c r="A3896" s="342">
        <v>94725</v>
      </c>
      <c r="B3896" s="349" t="s">
        <v>4212</v>
      </c>
      <c r="C3896" s="392" t="s">
        <v>81</v>
      </c>
      <c r="D3896" s="392">
        <v>4.9800000000000004</v>
      </c>
    </row>
    <row r="3897" spans="1:4" ht="67.5">
      <c r="A3897" s="342">
        <v>94726</v>
      </c>
      <c r="B3897" s="349" t="s">
        <v>4213</v>
      </c>
      <c r="C3897" s="392" t="s">
        <v>81</v>
      </c>
      <c r="D3897" s="392">
        <v>34.54</v>
      </c>
    </row>
    <row r="3898" spans="1:4" ht="67.5">
      <c r="A3898" s="342">
        <v>94727</v>
      </c>
      <c r="B3898" s="349" t="s">
        <v>4214</v>
      </c>
      <c r="C3898" s="392" t="s">
        <v>81</v>
      </c>
      <c r="D3898" s="392">
        <v>7.26</v>
      </c>
    </row>
    <row r="3899" spans="1:4" ht="67.5">
      <c r="A3899" s="342">
        <v>94728</v>
      </c>
      <c r="B3899" s="349" t="s">
        <v>4215</v>
      </c>
      <c r="C3899" s="392" t="s">
        <v>81</v>
      </c>
      <c r="D3899" s="392">
        <v>131.72</v>
      </c>
    </row>
    <row r="3900" spans="1:4" ht="67.5">
      <c r="A3900" s="342">
        <v>94729</v>
      </c>
      <c r="B3900" s="349" t="s">
        <v>4216</v>
      </c>
      <c r="C3900" s="392" t="s">
        <v>81</v>
      </c>
      <c r="D3900" s="392">
        <v>13</v>
      </c>
    </row>
    <row r="3901" spans="1:4" ht="67.5">
      <c r="A3901" s="342">
        <v>94730</v>
      </c>
      <c r="B3901" s="349" t="s">
        <v>4217</v>
      </c>
      <c r="C3901" s="392" t="s">
        <v>81</v>
      </c>
      <c r="D3901" s="392">
        <v>160.13999999999999</v>
      </c>
    </row>
    <row r="3902" spans="1:4" ht="67.5">
      <c r="A3902" s="342">
        <v>94731</v>
      </c>
      <c r="B3902" s="349" t="s">
        <v>4218</v>
      </c>
      <c r="C3902" s="392" t="s">
        <v>81</v>
      </c>
      <c r="D3902" s="392">
        <v>16.46</v>
      </c>
    </row>
    <row r="3903" spans="1:4" ht="67.5">
      <c r="A3903" s="342">
        <v>94733</v>
      </c>
      <c r="B3903" s="349" t="s">
        <v>4219</v>
      </c>
      <c r="C3903" s="392" t="s">
        <v>81</v>
      </c>
      <c r="D3903" s="392">
        <v>32.08</v>
      </c>
    </row>
    <row r="3904" spans="1:4" ht="67.5">
      <c r="A3904" s="342">
        <v>94737</v>
      </c>
      <c r="B3904" s="349" t="s">
        <v>4220</v>
      </c>
      <c r="C3904" s="392" t="s">
        <v>81</v>
      </c>
      <c r="D3904" s="392">
        <v>136.38</v>
      </c>
    </row>
    <row r="3905" spans="1:4" ht="67.5">
      <c r="A3905" s="342">
        <v>94740</v>
      </c>
      <c r="B3905" s="349" t="s">
        <v>4221</v>
      </c>
      <c r="C3905" s="392" t="s">
        <v>81</v>
      </c>
      <c r="D3905" s="392">
        <v>7.92</v>
      </c>
    </row>
    <row r="3906" spans="1:4" ht="67.5">
      <c r="A3906" s="342">
        <v>94741</v>
      </c>
      <c r="B3906" s="349" t="s">
        <v>4222</v>
      </c>
      <c r="C3906" s="392" t="s">
        <v>81</v>
      </c>
      <c r="D3906" s="392">
        <v>10.01</v>
      </c>
    </row>
    <row r="3907" spans="1:4" ht="67.5">
      <c r="A3907" s="342">
        <v>94742</v>
      </c>
      <c r="B3907" s="349" t="s">
        <v>4223</v>
      </c>
      <c r="C3907" s="392" t="s">
        <v>81</v>
      </c>
      <c r="D3907" s="392">
        <v>12.33</v>
      </c>
    </row>
    <row r="3908" spans="1:4" ht="67.5">
      <c r="A3908" s="342">
        <v>94743</v>
      </c>
      <c r="B3908" s="349" t="s">
        <v>4224</v>
      </c>
      <c r="C3908" s="392" t="s">
        <v>81</v>
      </c>
      <c r="D3908" s="392">
        <v>13.65</v>
      </c>
    </row>
    <row r="3909" spans="1:4" ht="67.5">
      <c r="A3909" s="342">
        <v>94744</v>
      </c>
      <c r="B3909" s="349" t="s">
        <v>4225</v>
      </c>
      <c r="C3909" s="392" t="s">
        <v>81</v>
      </c>
      <c r="D3909" s="392">
        <v>19.84</v>
      </c>
    </row>
    <row r="3910" spans="1:4" ht="67.5">
      <c r="A3910" s="342">
        <v>94746</v>
      </c>
      <c r="B3910" s="349" t="s">
        <v>4226</v>
      </c>
      <c r="C3910" s="392" t="s">
        <v>81</v>
      </c>
      <c r="D3910" s="392">
        <v>28.62</v>
      </c>
    </row>
    <row r="3911" spans="1:4" ht="67.5">
      <c r="A3911" s="342">
        <v>94748</v>
      </c>
      <c r="B3911" s="349" t="s">
        <v>4227</v>
      </c>
      <c r="C3911" s="392" t="s">
        <v>81</v>
      </c>
      <c r="D3911" s="392">
        <v>59.28</v>
      </c>
    </row>
    <row r="3912" spans="1:4" ht="67.5">
      <c r="A3912" s="342">
        <v>94750</v>
      </c>
      <c r="B3912" s="349" t="s">
        <v>4228</v>
      </c>
      <c r="C3912" s="392" t="s">
        <v>81</v>
      </c>
      <c r="D3912" s="392">
        <v>142.26</v>
      </c>
    </row>
    <row r="3913" spans="1:4" ht="67.5">
      <c r="A3913" s="342">
        <v>94752</v>
      </c>
      <c r="B3913" s="349" t="s">
        <v>4229</v>
      </c>
      <c r="C3913" s="392" t="s">
        <v>81</v>
      </c>
      <c r="D3913" s="392">
        <v>172.53</v>
      </c>
    </row>
    <row r="3914" spans="1:4" ht="67.5">
      <c r="A3914" s="342">
        <v>94756</v>
      </c>
      <c r="B3914" s="349" t="s">
        <v>4230</v>
      </c>
      <c r="C3914" s="392" t="s">
        <v>81</v>
      </c>
      <c r="D3914" s="392">
        <v>9.98</v>
      </c>
    </row>
    <row r="3915" spans="1:4" ht="67.5">
      <c r="A3915" s="342">
        <v>94757</v>
      </c>
      <c r="B3915" s="349" t="s">
        <v>4231</v>
      </c>
      <c r="C3915" s="392" t="s">
        <v>81</v>
      </c>
      <c r="D3915" s="392">
        <v>13.92</v>
      </c>
    </row>
    <row r="3916" spans="1:4" ht="67.5">
      <c r="A3916" s="342">
        <v>94758</v>
      </c>
      <c r="B3916" s="349" t="s">
        <v>4232</v>
      </c>
      <c r="C3916" s="392" t="s">
        <v>81</v>
      </c>
      <c r="D3916" s="392">
        <v>36.520000000000003</v>
      </c>
    </row>
    <row r="3917" spans="1:4" ht="67.5">
      <c r="A3917" s="342">
        <v>94759</v>
      </c>
      <c r="B3917" s="349" t="s">
        <v>4233</v>
      </c>
      <c r="C3917" s="392" t="s">
        <v>81</v>
      </c>
      <c r="D3917" s="392">
        <v>45.27</v>
      </c>
    </row>
    <row r="3918" spans="1:4" ht="67.5">
      <c r="A3918" s="342">
        <v>94760</v>
      </c>
      <c r="B3918" s="349" t="s">
        <v>4234</v>
      </c>
      <c r="C3918" s="392" t="s">
        <v>81</v>
      </c>
      <c r="D3918" s="392">
        <v>74.290000000000006</v>
      </c>
    </row>
    <row r="3919" spans="1:4" ht="67.5">
      <c r="A3919" s="342">
        <v>94761</v>
      </c>
      <c r="B3919" s="349" t="s">
        <v>4235</v>
      </c>
      <c r="C3919" s="392" t="s">
        <v>81</v>
      </c>
      <c r="D3919" s="392">
        <v>162</v>
      </c>
    </row>
    <row r="3920" spans="1:4" ht="67.5">
      <c r="A3920" s="342">
        <v>94762</v>
      </c>
      <c r="B3920" s="349" t="s">
        <v>4236</v>
      </c>
      <c r="C3920" s="392" t="s">
        <v>81</v>
      </c>
      <c r="D3920" s="392">
        <v>206.1</v>
      </c>
    </row>
    <row r="3921" spans="1:4" ht="81">
      <c r="A3921" s="342">
        <v>94783</v>
      </c>
      <c r="B3921" s="349" t="s">
        <v>4237</v>
      </c>
      <c r="C3921" s="392" t="s">
        <v>81</v>
      </c>
      <c r="D3921" s="392">
        <v>15.69</v>
      </c>
    </row>
    <row r="3922" spans="1:4" ht="81">
      <c r="A3922" s="342">
        <v>94785</v>
      </c>
      <c r="B3922" s="349" t="s">
        <v>4238</v>
      </c>
      <c r="C3922" s="392" t="s">
        <v>81</v>
      </c>
      <c r="D3922" s="392">
        <v>28.66</v>
      </c>
    </row>
    <row r="3923" spans="1:4" ht="81">
      <c r="A3923" s="342">
        <v>94786</v>
      </c>
      <c r="B3923" s="349" t="s">
        <v>4239</v>
      </c>
      <c r="C3923" s="392" t="s">
        <v>81</v>
      </c>
      <c r="D3923" s="392">
        <v>38.24</v>
      </c>
    </row>
    <row r="3924" spans="1:4" ht="81">
      <c r="A3924" s="342">
        <v>94787</v>
      </c>
      <c r="B3924" s="349" t="s">
        <v>4240</v>
      </c>
      <c r="C3924" s="392" t="s">
        <v>81</v>
      </c>
      <c r="D3924" s="392">
        <v>49.17</v>
      </c>
    </row>
    <row r="3925" spans="1:4" ht="81">
      <c r="A3925" s="342">
        <v>94788</v>
      </c>
      <c r="B3925" s="349" t="s">
        <v>4241</v>
      </c>
      <c r="C3925" s="392" t="s">
        <v>81</v>
      </c>
      <c r="D3925" s="392">
        <v>65.650000000000006</v>
      </c>
    </row>
    <row r="3926" spans="1:4" ht="81">
      <c r="A3926" s="342">
        <v>94789</v>
      </c>
      <c r="B3926" s="349" t="s">
        <v>4242</v>
      </c>
      <c r="C3926" s="392" t="s">
        <v>81</v>
      </c>
      <c r="D3926" s="392">
        <v>211.69</v>
      </c>
    </row>
    <row r="3927" spans="1:4" ht="81">
      <c r="A3927" s="342">
        <v>94790</v>
      </c>
      <c r="B3927" s="349" t="s">
        <v>4243</v>
      </c>
      <c r="C3927" s="392" t="s">
        <v>81</v>
      </c>
      <c r="D3927" s="392">
        <v>279.89</v>
      </c>
    </row>
    <row r="3928" spans="1:4" ht="81">
      <c r="A3928" s="342">
        <v>94791</v>
      </c>
      <c r="B3928" s="349" t="s">
        <v>4244</v>
      </c>
      <c r="C3928" s="392" t="s">
        <v>81</v>
      </c>
      <c r="D3928" s="392">
        <v>418.93</v>
      </c>
    </row>
    <row r="3929" spans="1:4" ht="67.5">
      <c r="A3929" s="342">
        <v>94863</v>
      </c>
      <c r="B3929" s="349" t="s">
        <v>4245</v>
      </c>
      <c r="C3929" s="392" t="s">
        <v>81</v>
      </c>
      <c r="D3929" s="392">
        <v>116.81</v>
      </c>
    </row>
    <row r="3930" spans="1:4" ht="81">
      <c r="A3930" s="342">
        <v>95141</v>
      </c>
      <c r="B3930" s="349" t="s">
        <v>4246</v>
      </c>
      <c r="C3930" s="392" t="s">
        <v>81</v>
      </c>
      <c r="D3930" s="392">
        <v>25.27</v>
      </c>
    </row>
    <row r="3931" spans="1:4" ht="54">
      <c r="A3931" s="342">
        <v>95237</v>
      </c>
      <c r="B3931" s="349" t="s">
        <v>4247</v>
      </c>
      <c r="C3931" s="392" t="s">
        <v>81</v>
      </c>
      <c r="D3931" s="392">
        <v>15.31</v>
      </c>
    </row>
    <row r="3932" spans="1:4" ht="54">
      <c r="A3932" s="342">
        <v>95693</v>
      </c>
      <c r="B3932" s="349" t="s">
        <v>4248</v>
      </c>
      <c r="C3932" s="392" t="s">
        <v>81</v>
      </c>
      <c r="D3932" s="392">
        <v>34.369999999999997</v>
      </c>
    </row>
    <row r="3933" spans="1:4" ht="54">
      <c r="A3933" s="342">
        <v>95694</v>
      </c>
      <c r="B3933" s="349" t="s">
        <v>4249</v>
      </c>
      <c r="C3933" s="392" t="s">
        <v>81</v>
      </c>
      <c r="D3933" s="392">
        <v>39.58</v>
      </c>
    </row>
    <row r="3934" spans="1:4" ht="54">
      <c r="A3934" s="342">
        <v>95695</v>
      </c>
      <c r="B3934" s="349" t="s">
        <v>4250</v>
      </c>
      <c r="C3934" s="392" t="s">
        <v>81</v>
      </c>
      <c r="D3934" s="392">
        <v>38.299999999999997</v>
      </c>
    </row>
    <row r="3935" spans="1:4" ht="40.5">
      <c r="A3935" s="342">
        <v>95696</v>
      </c>
      <c r="B3935" s="349" t="s">
        <v>4251</v>
      </c>
      <c r="C3935" s="392" t="s">
        <v>81</v>
      </c>
      <c r="D3935" s="392">
        <v>23.5</v>
      </c>
    </row>
    <row r="3936" spans="1:4" ht="54">
      <c r="A3936" s="342">
        <v>96637</v>
      </c>
      <c r="B3936" s="349" t="s">
        <v>4252</v>
      </c>
      <c r="C3936" s="392" t="s">
        <v>81</v>
      </c>
      <c r="D3936" s="392">
        <v>9.17</v>
      </c>
    </row>
    <row r="3937" spans="1:4" ht="54">
      <c r="A3937" s="342">
        <v>96638</v>
      </c>
      <c r="B3937" s="349" t="s">
        <v>4253</v>
      </c>
      <c r="C3937" s="392" t="s">
        <v>81</v>
      </c>
      <c r="D3937" s="392">
        <v>8.86</v>
      </c>
    </row>
    <row r="3938" spans="1:4" ht="40.5">
      <c r="A3938" s="342">
        <v>96639</v>
      </c>
      <c r="B3938" s="349" t="s">
        <v>4254</v>
      </c>
      <c r="C3938" s="392" t="s">
        <v>81</v>
      </c>
      <c r="D3938" s="392">
        <v>6.36</v>
      </c>
    </row>
    <row r="3939" spans="1:4" ht="54">
      <c r="A3939" s="342">
        <v>96640</v>
      </c>
      <c r="B3939" s="349" t="s">
        <v>4255</v>
      </c>
      <c r="C3939" s="392" t="s">
        <v>81</v>
      </c>
      <c r="D3939" s="392">
        <v>14.93</v>
      </c>
    </row>
    <row r="3940" spans="1:4" ht="54">
      <c r="A3940" s="342">
        <v>96641</v>
      </c>
      <c r="B3940" s="349" t="s">
        <v>4256</v>
      </c>
      <c r="C3940" s="392" t="s">
        <v>81</v>
      </c>
      <c r="D3940" s="392">
        <v>11.87</v>
      </c>
    </row>
    <row r="3941" spans="1:4" ht="40.5">
      <c r="A3941" s="342">
        <v>96642</v>
      </c>
      <c r="B3941" s="349" t="s">
        <v>4257</v>
      </c>
      <c r="C3941" s="392" t="s">
        <v>81</v>
      </c>
      <c r="D3941" s="392">
        <v>12.15</v>
      </c>
    </row>
    <row r="3942" spans="1:4" ht="54">
      <c r="A3942" s="342">
        <v>96643</v>
      </c>
      <c r="B3942" s="349" t="s">
        <v>4258</v>
      </c>
      <c r="C3942" s="392" t="s">
        <v>81</v>
      </c>
      <c r="D3942" s="392">
        <v>30.09</v>
      </c>
    </row>
    <row r="3943" spans="1:4" ht="54">
      <c r="A3943" s="342">
        <v>96650</v>
      </c>
      <c r="B3943" s="349" t="s">
        <v>4259</v>
      </c>
      <c r="C3943" s="392" t="s">
        <v>81</v>
      </c>
      <c r="D3943" s="392">
        <v>6.75</v>
      </c>
    </row>
    <row r="3944" spans="1:4" ht="54">
      <c r="A3944" s="342">
        <v>96651</v>
      </c>
      <c r="B3944" s="349" t="s">
        <v>4260</v>
      </c>
      <c r="C3944" s="392" t="s">
        <v>81</v>
      </c>
      <c r="D3944" s="392">
        <v>6.44</v>
      </c>
    </row>
    <row r="3945" spans="1:4" ht="54">
      <c r="A3945" s="342">
        <v>96652</v>
      </c>
      <c r="B3945" s="349" t="s">
        <v>4261</v>
      </c>
      <c r="C3945" s="392" t="s">
        <v>81</v>
      </c>
      <c r="D3945" s="392">
        <v>12.99</v>
      </c>
    </row>
    <row r="3946" spans="1:4" ht="54">
      <c r="A3946" s="342">
        <v>96653</v>
      </c>
      <c r="B3946" s="349" t="s">
        <v>4262</v>
      </c>
      <c r="C3946" s="392" t="s">
        <v>81</v>
      </c>
      <c r="D3946" s="392">
        <v>12.96</v>
      </c>
    </row>
    <row r="3947" spans="1:4" ht="54">
      <c r="A3947" s="342">
        <v>96654</v>
      </c>
      <c r="B3947" s="349" t="s">
        <v>4263</v>
      </c>
      <c r="C3947" s="392" t="s">
        <v>81</v>
      </c>
      <c r="D3947" s="392">
        <v>21.4</v>
      </c>
    </row>
    <row r="3948" spans="1:4" ht="54">
      <c r="A3948" s="342">
        <v>96655</v>
      </c>
      <c r="B3948" s="349" t="s">
        <v>4264</v>
      </c>
      <c r="C3948" s="392" t="s">
        <v>81</v>
      </c>
      <c r="D3948" s="392">
        <v>21.06</v>
      </c>
    </row>
    <row r="3949" spans="1:4" ht="54">
      <c r="A3949" s="342">
        <v>96656</v>
      </c>
      <c r="B3949" s="349" t="s">
        <v>4265</v>
      </c>
      <c r="C3949" s="392" t="s">
        <v>81</v>
      </c>
      <c r="D3949" s="392">
        <v>4.7699999999999996</v>
      </c>
    </row>
    <row r="3950" spans="1:4" ht="54">
      <c r="A3950" s="342">
        <v>96657</v>
      </c>
      <c r="B3950" s="349" t="s">
        <v>4266</v>
      </c>
      <c r="C3950" s="392" t="s">
        <v>81</v>
      </c>
      <c r="D3950" s="392">
        <v>13.34</v>
      </c>
    </row>
    <row r="3951" spans="1:4" ht="54">
      <c r="A3951" s="342">
        <v>96658</v>
      </c>
      <c r="B3951" s="349" t="s">
        <v>4267</v>
      </c>
      <c r="C3951" s="392" t="s">
        <v>81</v>
      </c>
      <c r="D3951" s="392">
        <v>10.28</v>
      </c>
    </row>
    <row r="3952" spans="1:4" ht="54">
      <c r="A3952" s="342">
        <v>96659</v>
      </c>
      <c r="B3952" s="349" t="s">
        <v>4268</v>
      </c>
      <c r="C3952" s="392" t="s">
        <v>81</v>
      </c>
      <c r="D3952" s="392">
        <v>8.76</v>
      </c>
    </row>
    <row r="3953" spans="1:4" ht="54">
      <c r="A3953" s="342">
        <v>96660</v>
      </c>
      <c r="B3953" s="349" t="s">
        <v>4269</v>
      </c>
      <c r="C3953" s="392" t="s">
        <v>81</v>
      </c>
      <c r="D3953" s="392">
        <v>23.04</v>
      </c>
    </row>
    <row r="3954" spans="1:4" ht="54">
      <c r="A3954" s="342">
        <v>96661</v>
      </c>
      <c r="B3954" s="349" t="s">
        <v>4270</v>
      </c>
      <c r="C3954" s="392" t="s">
        <v>81</v>
      </c>
      <c r="D3954" s="392">
        <v>18.34</v>
      </c>
    </row>
    <row r="3955" spans="1:4" ht="54">
      <c r="A3955" s="342">
        <v>96662</v>
      </c>
      <c r="B3955" s="349" t="s">
        <v>4271</v>
      </c>
      <c r="C3955" s="392" t="s">
        <v>81</v>
      </c>
      <c r="D3955" s="392">
        <v>8.92</v>
      </c>
    </row>
    <row r="3956" spans="1:4" ht="54">
      <c r="A3956" s="342">
        <v>96663</v>
      </c>
      <c r="B3956" s="349" t="s">
        <v>4272</v>
      </c>
      <c r="C3956" s="392" t="s">
        <v>81</v>
      </c>
      <c r="D3956" s="392">
        <v>15.63</v>
      </c>
    </row>
    <row r="3957" spans="1:4" ht="54">
      <c r="A3957" s="342">
        <v>96664</v>
      </c>
      <c r="B3957" s="349" t="s">
        <v>4273</v>
      </c>
      <c r="C3957" s="392" t="s">
        <v>81</v>
      </c>
      <c r="D3957" s="392">
        <v>16.63</v>
      </c>
    </row>
    <row r="3958" spans="1:4" ht="54">
      <c r="A3958" s="342">
        <v>96665</v>
      </c>
      <c r="B3958" s="349" t="s">
        <v>4274</v>
      </c>
      <c r="C3958" s="392" t="s">
        <v>81</v>
      </c>
      <c r="D3958" s="392">
        <v>8.9</v>
      </c>
    </row>
    <row r="3959" spans="1:4" ht="54">
      <c r="A3959" s="342">
        <v>96666</v>
      </c>
      <c r="B3959" s="349" t="s">
        <v>4275</v>
      </c>
      <c r="C3959" s="392" t="s">
        <v>81</v>
      </c>
      <c r="D3959" s="392">
        <v>17.38</v>
      </c>
    </row>
    <row r="3960" spans="1:4" ht="54">
      <c r="A3960" s="342">
        <v>96667</v>
      </c>
      <c r="B3960" s="349" t="s">
        <v>4276</v>
      </c>
      <c r="C3960" s="392" t="s">
        <v>81</v>
      </c>
      <c r="D3960" s="392">
        <v>29.93</v>
      </c>
    </row>
    <row r="3961" spans="1:4" ht="40.5">
      <c r="A3961" s="342">
        <v>96684</v>
      </c>
      <c r="B3961" s="349" t="s">
        <v>4277</v>
      </c>
      <c r="C3961" s="392" t="s">
        <v>81</v>
      </c>
      <c r="D3961" s="392">
        <v>3.13</v>
      </c>
    </row>
    <row r="3962" spans="1:4" ht="40.5">
      <c r="A3962" s="342">
        <v>96685</v>
      </c>
      <c r="B3962" s="349" t="s">
        <v>4278</v>
      </c>
      <c r="C3962" s="392" t="s">
        <v>81</v>
      </c>
      <c r="D3962" s="392">
        <v>2.82</v>
      </c>
    </row>
    <row r="3963" spans="1:4" ht="40.5">
      <c r="A3963" s="342">
        <v>96686</v>
      </c>
      <c r="B3963" s="349" t="s">
        <v>4279</v>
      </c>
      <c r="C3963" s="392" t="s">
        <v>81</v>
      </c>
      <c r="D3963" s="392">
        <v>4.67</v>
      </c>
    </row>
    <row r="3964" spans="1:4" ht="40.5">
      <c r="A3964" s="342">
        <v>96687</v>
      </c>
      <c r="B3964" s="349" t="s">
        <v>4280</v>
      </c>
      <c r="C3964" s="392" t="s">
        <v>81</v>
      </c>
      <c r="D3964" s="392">
        <v>4.6399999999999997</v>
      </c>
    </row>
    <row r="3965" spans="1:4" ht="40.5">
      <c r="A3965" s="342">
        <v>96688</v>
      </c>
      <c r="B3965" s="349" t="s">
        <v>4281</v>
      </c>
      <c r="C3965" s="392" t="s">
        <v>81</v>
      </c>
      <c r="D3965" s="392">
        <v>7.96</v>
      </c>
    </row>
    <row r="3966" spans="1:4" ht="40.5">
      <c r="A3966" s="342">
        <v>96689</v>
      </c>
      <c r="B3966" s="349" t="s">
        <v>4282</v>
      </c>
      <c r="C3966" s="392" t="s">
        <v>81</v>
      </c>
      <c r="D3966" s="392">
        <v>7.62</v>
      </c>
    </row>
    <row r="3967" spans="1:4" ht="40.5">
      <c r="A3967" s="342">
        <v>96690</v>
      </c>
      <c r="B3967" s="349" t="s">
        <v>4283</v>
      </c>
      <c r="C3967" s="392" t="s">
        <v>81</v>
      </c>
      <c r="D3967" s="392">
        <v>14.64</v>
      </c>
    </row>
    <row r="3968" spans="1:4" ht="40.5">
      <c r="A3968" s="342">
        <v>96691</v>
      </c>
      <c r="B3968" s="349" t="s">
        <v>4284</v>
      </c>
      <c r="C3968" s="392" t="s">
        <v>81</v>
      </c>
      <c r="D3968" s="392">
        <v>15.1</v>
      </c>
    </row>
    <row r="3969" spans="1:4" ht="40.5">
      <c r="A3969" s="342">
        <v>96692</v>
      </c>
      <c r="B3969" s="349" t="s">
        <v>4285</v>
      </c>
      <c r="C3969" s="392" t="s">
        <v>81</v>
      </c>
      <c r="D3969" s="392">
        <v>22.15</v>
      </c>
    </row>
    <row r="3970" spans="1:4" ht="40.5">
      <c r="A3970" s="342">
        <v>96693</v>
      </c>
      <c r="B3970" s="349" t="s">
        <v>4286</v>
      </c>
      <c r="C3970" s="392" t="s">
        <v>81</v>
      </c>
      <c r="D3970" s="392">
        <v>21.02</v>
      </c>
    </row>
    <row r="3971" spans="1:4" ht="40.5">
      <c r="A3971" s="342">
        <v>96694</v>
      </c>
      <c r="B3971" s="349" t="s">
        <v>4287</v>
      </c>
      <c r="C3971" s="392" t="s">
        <v>81</v>
      </c>
      <c r="D3971" s="392">
        <v>47.91</v>
      </c>
    </row>
    <row r="3972" spans="1:4" ht="40.5">
      <c r="A3972" s="342">
        <v>96695</v>
      </c>
      <c r="B3972" s="349" t="s">
        <v>4288</v>
      </c>
      <c r="C3972" s="392" t="s">
        <v>81</v>
      </c>
      <c r="D3972" s="392">
        <v>46.59</v>
      </c>
    </row>
    <row r="3973" spans="1:4" ht="40.5">
      <c r="A3973" s="342">
        <v>96696</v>
      </c>
      <c r="B3973" s="349" t="s">
        <v>4289</v>
      </c>
      <c r="C3973" s="392" t="s">
        <v>81</v>
      </c>
      <c r="D3973" s="392">
        <v>72.040000000000006</v>
      </c>
    </row>
    <row r="3974" spans="1:4" ht="40.5">
      <c r="A3974" s="342">
        <v>96697</v>
      </c>
      <c r="B3974" s="349" t="s">
        <v>4290</v>
      </c>
      <c r="C3974" s="392" t="s">
        <v>81</v>
      </c>
      <c r="D3974" s="392">
        <v>107.73</v>
      </c>
    </row>
    <row r="3975" spans="1:4" ht="40.5">
      <c r="A3975" s="342">
        <v>96698</v>
      </c>
      <c r="B3975" s="349" t="s">
        <v>4291</v>
      </c>
      <c r="C3975" s="392" t="s">
        <v>81</v>
      </c>
      <c r="D3975" s="392">
        <v>2.35</v>
      </c>
    </row>
    <row r="3976" spans="1:4" ht="40.5">
      <c r="A3976" s="342">
        <v>96699</v>
      </c>
      <c r="B3976" s="349" t="s">
        <v>4292</v>
      </c>
      <c r="C3976" s="392" t="s">
        <v>81</v>
      </c>
      <c r="D3976" s="392">
        <v>10.92</v>
      </c>
    </row>
    <row r="3977" spans="1:4" ht="40.5">
      <c r="A3977" s="342">
        <v>96700</v>
      </c>
      <c r="B3977" s="349" t="s">
        <v>4293</v>
      </c>
      <c r="C3977" s="392" t="s">
        <v>81</v>
      </c>
      <c r="D3977" s="392">
        <v>7.86</v>
      </c>
    </row>
    <row r="3978" spans="1:4" ht="40.5">
      <c r="A3978" s="342">
        <v>96701</v>
      </c>
      <c r="B3978" s="349" t="s">
        <v>4294</v>
      </c>
      <c r="C3978" s="392" t="s">
        <v>81</v>
      </c>
      <c r="D3978" s="392">
        <v>3.22</v>
      </c>
    </row>
    <row r="3979" spans="1:4" ht="40.5">
      <c r="A3979" s="342">
        <v>96702</v>
      </c>
      <c r="B3979" s="349" t="s">
        <v>4295</v>
      </c>
      <c r="C3979" s="392" t="s">
        <v>81</v>
      </c>
      <c r="D3979" s="392">
        <v>3.38</v>
      </c>
    </row>
    <row r="3980" spans="1:4" ht="40.5">
      <c r="A3980" s="342">
        <v>96703</v>
      </c>
      <c r="B3980" s="349" t="s">
        <v>4296</v>
      </c>
      <c r="C3980" s="392" t="s">
        <v>81</v>
      </c>
      <c r="D3980" s="392">
        <v>6.65</v>
      </c>
    </row>
    <row r="3981" spans="1:4" ht="40.5">
      <c r="A3981" s="342">
        <v>96704</v>
      </c>
      <c r="B3981" s="349" t="s">
        <v>4297</v>
      </c>
      <c r="C3981" s="392" t="s">
        <v>81</v>
      </c>
      <c r="D3981" s="392">
        <v>7.65</v>
      </c>
    </row>
    <row r="3982" spans="1:4" ht="40.5">
      <c r="A3982" s="342">
        <v>96705</v>
      </c>
      <c r="B3982" s="349" t="s">
        <v>4298</v>
      </c>
      <c r="C3982" s="392" t="s">
        <v>81</v>
      </c>
      <c r="D3982" s="392">
        <v>10.01</v>
      </c>
    </row>
    <row r="3983" spans="1:4" ht="40.5">
      <c r="A3983" s="342">
        <v>96706</v>
      </c>
      <c r="B3983" s="349" t="s">
        <v>4299</v>
      </c>
      <c r="C3983" s="392" t="s">
        <v>81</v>
      </c>
      <c r="D3983" s="392">
        <v>15.06</v>
      </c>
    </row>
    <row r="3984" spans="1:4" ht="40.5">
      <c r="A3984" s="342">
        <v>96707</v>
      </c>
      <c r="B3984" s="349" t="s">
        <v>4300</v>
      </c>
      <c r="C3984" s="392" t="s">
        <v>81</v>
      </c>
      <c r="D3984" s="392">
        <v>30.82</v>
      </c>
    </row>
    <row r="3985" spans="1:4" ht="40.5">
      <c r="A3985" s="342">
        <v>96708</v>
      </c>
      <c r="B3985" s="349" t="s">
        <v>4301</v>
      </c>
      <c r="C3985" s="392" t="s">
        <v>81</v>
      </c>
      <c r="D3985" s="392">
        <v>48.48</v>
      </c>
    </row>
    <row r="3986" spans="1:4" ht="40.5">
      <c r="A3986" s="342">
        <v>96709</v>
      </c>
      <c r="B3986" s="349" t="s">
        <v>4302</v>
      </c>
      <c r="C3986" s="392" t="s">
        <v>81</v>
      </c>
      <c r="D3986" s="392">
        <v>76.45</v>
      </c>
    </row>
    <row r="3987" spans="1:4" ht="40.5">
      <c r="A3987" s="342">
        <v>96710</v>
      </c>
      <c r="B3987" s="349" t="s">
        <v>4303</v>
      </c>
      <c r="C3987" s="392" t="s">
        <v>81</v>
      </c>
      <c r="D3987" s="392">
        <v>4.09</v>
      </c>
    </row>
    <row r="3988" spans="1:4" ht="40.5">
      <c r="A3988" s="342">
        <v>96711</v>
      </c>
      <c r="B3988" s="349" t="s">
        <v>4304</v>
      </c>
      <c r="C3988" s="392" t="s">
        <v>81</v>
      </c>
      <c r="D3988" s="392">
        <v>6.33</v>
      </c>
    </row>
    <row r="3989" spans="1:4" ht="40.5">
      <c r="A3989" s="342">
        <v>96712</v>
      </c>
      <c r="B3989" s="349" t="s">
        <v>4305</v>
      </c>
      <c r="C3989" s="392" t="s">
        <v>81</v>
      </c>
      <c r="D3989" s="392">
        <v>11.97</v>
      </c>
    </row>
    <row r="3990" spans="1:4" ht="40.5">
      <c r="A3990" s="342">
        <v>96713</v>
      </c>
      <c r="B3990" s="349" t="s">
        <v>4306</v>
      </c>
      <c r="C3990" s="392" t="s">
        <v>81</v>
      </c>
      <c r="D3990" s="392">
        <v>16.68</v>
      </c>
    </row>
    <row r="3991" spans="1:4" ht="40.5">
      <c r="A3991" s="342">
        <v>96714</v>
      </c>
      <c r="B3991" s="349" t="s">
        <v>4307</v>
      </c>
      <c r="C3991" s="392" t="s">
        <v>81</v>
      </c>
      <c r="D3991" s="392">
        <v>28</v>
      </c>
    </row>
    <row r="3992" spans="1:4" ht="40.5">
      <c r="A3992" s="342">
        <v>96715</v>
      </c>
      <c r="B3992" s="349" t="s">
        <v>4308</v>
      </c>
      <c r="C3992" s="392" t="s">
        <v>81</v>
      </c>
      <c r="D3992" s="392">
        <v>51.94</v>
      </c>
    </row>
    <row r="3993" spans="1:4" ht="40.5">
      <c r="A3993" s="342">
        <v>96716</v>
      </c>
      <c r="B3993" s="349" t="s">
        <v>4309</v>
      </c>
      <c r="C3993" s="392" t="s">
        <v>81</v>
      </c>
      <c r="D3993" s="392">
        <v>77.849999999999994</v>
      </c>
    </row>
    <row r="3994" spans="1:4" ht="40.5">
      <c r="A3994" s="342">
        <v>96717</v>
      </c>
      <c r="B3994" s="349" t="s">
        <v>4310</v>
      </c>
      <c r="C3994" s="392" t="s">
        <v>81</v>
      </c>
      <c r="D3994" s="392">
        <v>122.33</v>
      </c>
    </row>
    <row r="3995" spans="1:4" ht="67.5">
      <c r="A3995" s="342">
        <v>96736</v>
      </c>
      <c r="B3995" s="349" t="s">
        <v>4311</v>
      </c>
      <c r="C3995" s="392" t="s">
        <v>81</v>
      </c>
      <c r="D3995" s="392">
        <v>3.63</v>
      </c>
    </row>
    <row r="3996" spans="1:4" ht="67.5">
      <c r="A3996" s="342">
        <v>96737</v>
      </c>
      <c r="B3996" s="349" t="s">
        <v>4312</v>
      </c>
      <c r="C3996" s="392" t="s">
        <v>81</v>
      </c>
      <c r="D3996" s="392">
        <v>4.0999999999999996</v>
      </c>
    </row>
    <row r="3997" spans="1:4" ht="67.5">
      <c r="A3997" s="342">
        <v>96738</v>
      </c>
      <c r="B3997" s="349" t="s">
        <v>4313</v>
      </c>
      <c r="C3997" s="392" t="s">
        <v>81</v>
      </c>
      <c r="D3997" s="392">
        <v>12.67</v>
      </c>
    </row>
    <row r="3998" spans="1:4" ht="67.5">
      <c r="A3998" s="342">
        <v>96739</v>
      </c>
      <c r="B3998" s="349" t="s">
        <v>4314</v>
      </c>
      <c r="C3998" s="392" t="s">
        <v>81</v>
      </c>
      <c r="D3998" s="392">
        <v>5.29</v>
      </c>
    </row>
    <row r="3999" spans="1:4" ht="67.5">
      <c r="A3999" s="342">
        <v>96740</v>
      </c>
      <c r="B3999" s="349" t="s">
        <v>4315</v>
      </c>
      <c r="C3999" s="392" t="s">
        <v>81</v>
      </c>
      <c r="D3999" s="392">
        <v>19.57</v>
      </c>
    </row>
    <row r="4000" spans="1:4" ht="67.5">
      <c r="A4000" s="342">
        <v>96741</v>
      </c>
      <c r="B4000" s="349" t="s">
        <v>4316</v>
      </c>
      <c r="C4000" s="392" t="s">
        <v>81</v>
      </c>
      <c r="D4000" s="392">
        <v>8.08</v>
      </c>
    </row>
    <row r="4001" spans="1:4" ht="67.5">
      <c r="A4001" s="342">
        <v>96742</v>
      </c>
      <c r="B4001" s="349" t="s">
        <v>4317</v>
      </c>
      <c r="C4001" s="392" t="s">
        <v>81</v>
      </c>
      <c r="D4001" s="392">
        <v>12.27</v>
      </c>
    </row>
    <row r="4002" spans="1:4" ht="67.5">
      <c r="A4002" s="342">
        <v>96743</v>
      </c>
      <c r="B4002" s="349" t="s">
        <v>4318</v>
      </c>
      <c r="C4002" s="392" t="s">
        <v>81</v>
      </c>
      <c r="D4002" s="392">
        <v>15.66</v>
      </c>
    </row>
    <row r="4003" spans="1:4" ht="67.5">
      <c r="A4003" s="342">
        <v>96744</v>
      </c>
      <c r="B4003" s="349" t="s">
        <v>4319</v>
      </c>
      <c r="C4003" s="392" t="s">
        <v>81</v>
      </c>
      <c r="D4003" s="392">
        <v>33.04</v>
      </c>
    </row>
    <row r="4004" spans="1:4" ht="67.5">
      <c r="A4004" s="342">
        <v>96745</v>
      </c>
      <c r="B4004" s="349" t="s">
        <v>4320</v>
      </c>
      <c r="C4004" s="392" t="s">
        <v>81</v>
      </c>
      <c r="D4004" s="392">
        <v>47.93</v>
      </c>
    </row>
    <row r="4005" spans="1:4" ht="67.5">
      <c r="A4005" s="342">
        <v>96746</v>
      </c>
      <c r="B4005" s="349" t="s">
        <v>4321</v>
      </c>
      <c r="C4005" s="392" t="s">
        <v>81</v>
      </c>
      <c r="D4005" s="392">
        <v>76.42</v>
      </c>
    </row>
    <row r="4006" spans="1:4" ht="67.5">
      <c r="A4006" s="342">
        <v>96747</v>
      </c>
      <c r="B4006" s="349" t="s">
        <v>4322</v>
      </c>
      <c r="C4006" s="392" t="s">
        <v>81</v>
      </c>
      <c r="D4006" s="392">
        <v>5.18</v>
      </c>
    </row>
    <row r="4007" spans="1:4" ht="67.5">
      <c r="A4007" s="342">
        <v>96748</v>
      </c>
      <c r="B4007" s="349" t="s">
        <v>4323</v>
      </c>
      <c r="C4007" s="392" t="s">
        <v>81</v>
      </c>
      <c r="D4007" s="392">
        <v>5.77</v>
      </c>
    </row>
    <row r="4008" spans="1:4" ht="67.5">
      <c r="A4008" s="342">
        <v>96749</v>
      </c>
      <c r="B4008" s="349" t="s">
        <v>4324</v>
      </c>
      <c r="C4008" s="392" t="s">
        <v>81</v>
      </c>
      <c r="D4008" s="392">
        <v>7.79</v>
      </c>
    </row>
    <row r="4009" spans="1:4" ht="67.5">
      <c r="A4009" s="342">
        <v>96750</v>
      </c>
      <c r="B4009" s="349" t="s">
        <v>4325</v>
      </c>
      <c r="C4009" s="392" t="s">
        <v>81</v>
      </c>
      <c r="D4009" s="392">
        <v>10.09</v>
      </c>
    </row>
    <row r="4010" spans="1:4" ht="67.5">
      <c r="A4010" s="342">
        <v>96751</v>
      </c>
      <c r="B4010" s="349" t="s">
        <v>4326</v>
      </c>
      <c r="C4010" s="392" t="s">
        <v>81</v>
      </c>
      <c r="D4010" s="392">
        <v>18.010000000000002</v>
      </c>
    </row>
    <row r="4011" spans="1:4" ht="67.5">
      <c r="A4011" s="342">
        <v>96752</v>
      </c>
      <c r="B4011" s="349" t="s">
        <v>4327</v>
      </c>
      <c r="C4011" s="392" t="s">
        <v>81</v>
      </c>
      <c r="D4011" s="392">
        <v>23.04</v>
      </c>
    </row>
    <row r="4012" spans="1:4" ht="67.5">
      <c r="A4012" s="342">
        <v>96753</v>
      </c>
      <c r="B4012" s="349" t="s">
        <v>4328</v>
      </c>
      <c r="C4012" s="392" t="s">
        <v>81</v>
      </c>
      <c r="D4012" s="392">
        <v>51.25</v>
      </c>
    </row>
    <row r="4013" spans="1:4" ht="67.5">
      <c r="A4013" s="342">
        <v>96754</v>
      </c>
      <c r="B4013" s="349" t="s">
        <v>4329</v>
      </c>
      <c r="C4013" s="392" t="s">
        <v>81</v>
      </c>
      <c r="D4013" s="392">
        <v>71.2</v>
      </c>
    </row>
    <row r="4014" spans="1:4" ht="67.5">
      <c r="A4014" s="342">
        <v>96755</v>
      </c>
      <c r="B4014" s="349" t="s">
        <v>4330</v>
      </c>
      <c r="C4014" s="392" t="s">
        <v>81</v>
      </c>
      <c r="D4014" s="392">
        <v>107.7</v>
      </c>
    </row>
    <row r="4015" spans="1:4" ht="67.5">
      <c r="A4015" s="342">
        <v>96756</v>
      </c>
      <c r="B4015" s="349" t="s">
        <v>4331</v>
      </c>
      <c r="C4015" s="392" t="s">
        <v>81</v>
      </c>
      <c r="D4015" s="392">
        <v>9.1300000000000008</v>
      </c>
    </row>
    <row r="4016" spans="1:4" ht="67.5">
      <c r="A4016" s="342">
        <v>96757</v>
      </c>
      <c r="B4016" s="349" t="s">
        <v>4332</v>
      </c>
      <c r="C4016" s="392" t="s">
        <v>81</v>
      </c>
      <c r="D4016" s="392">
        <v>8.82</v>
      </c>
    </row>
    <row r="4017" spans="1:4" ht="67.5">
      <c r="A4017" s="342">
        <v>96758</v>
      </c>
      <c r="B4017" s="349" t="s">
        <v>4333</v>
      </c>
      <c r="C4017" s="392" t="s">
        <v>81</v>
      </c>
      <c r="D4017" s="392">
        <v>10.48</v>
      </c>
    </row>
    <row r="4018" spans="1:4" ht="67.5">
      <c r="A4018" s="342">
        <v>96759</v>
      </c>
      <c r="B4018" s="349" t="s">
        <v>4334</v>
      </c>
      <c r="C4018" s="392" t="s">
        <v>81</v>
      </c>
      <c r="D4018" s="392">
        <v>14.84</v>
      </c>
    </row>
    <row r="4019" spans="1:4" ht="67.5">
      <c r="A4019" s="342">
        <v>96760</v>
      </c>
      <c r="B4019" s="349" t="s">
        <v>4335</v>
      </c>
      <c r="C4019" s="392" t="s">
        <v>81</v>
      </c>
      <c r="D4019" s="392">
        <v>21.16</v>
      </c>
    </row>
    <row r="4020" spans="1:4" ht="67.5">
      <c r="A4020" s="342">
        <v>96761</v>
      </c>
      <c r="B4020" s="349" t="s">
        <v>4336</v>
      </c>
      <c r="C4020" s="392" t="s">
        <v>81</v>
      </c>
      <c r="D4020" s="392">
        <v>29.21</v>
      </c>
    </row>
    <row r="4021" spans="1:4" ht="67.5">
      <c r="A4021" s="342">
        <v>96762</v>
      </c>
      <c r="B4021" s="349" t="s">
        <v>4337</v>
      </c>
      <c r="C4021" s="392" t="s">
        <v>81</v>
      </c>
      <c r="D4021" s="392">
        <v>56.37</v>
      </c>
    </row>
    <row r="4022" spans="1:4" ht="67.5">
      <c r="A4022" s="342">
        <v>96763</v>
      </c>
      <c r="B4022" s="349" t="s">
        <v>4338</v>
      </c>
      <c r="C4022" s="392" t="s">
        <v>81</v>
      </c>
      <c r="D4022" s="392">
        <v>76.739999999999995</v>
      </c>
    </row>
    <row r="4023" spans="1:4" ht="67.5">
      <c r="A4023" s="342">
        <v>96764</v>
      </c>
      <c r="B4023" s="349" t="s">
        <v>4339</v>
      </c>
      <c r="C4023" s="392" t="s">
        <v>81</v>
      </c>
      <c r="D4023" s="392">
        <v>122.27</v>
      </c>
    </row>
    <row r="4024" spans="1:4" ht="54">
      <c r="A4024" s="342">
        <v>96802</v>
      </c>
      <c r="B4024" s="349" t="s">
        <v>4340</v>
      </c>
      <c r="C4024" s="392" t="s">
        <v>81</v>
      </c>
      <c r="D4024" s="392">
        <v>181.59</v>
      </c>
    </row>
    <row r="4025" spans="1:4" ht="54">
      <c r="A4025" s="342">
        <v>96803</v>
      </c>
      <c r="B4025" s="349" t="s">
        <v>4341</v>
      </c>
      <c r="C4025" s="392" t="s">
        <v>81</v>
      </c>
      <c r="D4025" s="392">
        <v>93.36</v>
      </c>
    </row>
    <row r="4026" spans="1:4" ht="54">
      <c r="A4026" s="342">
        <v>96804</v>
      </c>
      <c r="B4026" s="349" t="s">
        <v>4342</v>
      </c>
      <c r="C4026" s="392" t="s">
        <v>81</v>
      </c>
      <c r="D4026" s="392">
        <v>167.39</v>
      </c>
    </row>
    <row r="4027" spans="1:4" ht="54">
      <c r="A4027" s="342">
        <v>96805</v>
      </c>
      <c r="B4027" s="349" t="s">
        <v>4343</v>
      </c>
      <c r="C4027" s="392" t="s">
        <v>81</v>
      </c>
      <c r="D4027" s="392">
        <v>187.71</v>
      </c>
    </row>
    <row r="4028" spans="1:4" ht="54">
      <c r="A4028" s="342">
        <v>96806</v>
      </c>
      <c r="B4028" s="349" t="s">
        <v>4344</v>
      </c>
      <c r="C4028" s="392" t="s">
        <v>81</v>
      </c>
      <c r="D4028" s="392">
        <v>91.32</v>
      </c>
    </row>
    <row r="4029" spans="1:4" ht="67.5">
      <c r="A4029" s="342">
        <v>96807</v>
      </c>
      <c r="B4029" s="349" t="s">
        <v>4345</v>
      </c>
      <c r="C4029" s="392" t="s">
        <v>81</v>
      </c>
      <c r="D4029" s="392">
        <v>152.47999999999999</v>
      </c>
    </row>
    <row r="4030" spans="1:4" ht="54">
      <c r="A4030" s="342">
        <v>96808</v>
      </c>
      <c r="B4030" s="349" t="s">
        <v>4346</v>
      </c>
      <c r="C4030" s="392" t="s">
        <v>81</v>
      </c>
      <c r="D4030" s="392">
        <v>8.66</v>
      </c>
    </row>
    <row r="4031" spans="1:4" ht="54">
      <c r="A4031" s="342">
        <v>96809</v>
      </c>
      <c r="B4031" s="349" t="s">
        <v>4347</v>
      </c>
      <c r="C4031" s="392" t="s">
        <v>81</v>
      </c>
      <c r="D4031" s="392">
        <v>9.89</v>
      </c>
    </row>
    <row r="4032" spans="1:4" ht="54">
      <c r="A4032" s="342">
        <v>96810</v>
      </c>
      <c r="B4032" s="349" t="s">
        <v>4348</v>
      </c>
      <c r="C4032" s="392" t="s">
        <v>81</v>
      </c>
      <c r="D4032" s="392">
        <v>10.71</v>
      </c>
    </row>
    <row r="4033" spans="1:4" ht="54">
      <c r="A4033" s="342">
        <v>96811</v>
      </c>
      <c r="B4033" s="349" t="s">
        <v>4349</v>
      </c>
      <c r="C4033" s="392" t="s">
        <v>81</v>
      </c>
      <c r="D4033" s="392">
        <v>11.55</v>
      </c>
    </row>
    <row r="4034" spans="1:4" ht="54">
      <c r="A4034" s="342">
        <v>96812</v>
      </c>
      <c r="B4034" s="349" t="s">
        <v>4350</v>
      </c>
      <c r="C4034" s="392" t="s">
        <v>81</v>
      </c>
      <c r="D4034" s="392">
        <v>11.11</v>
      </c>
    </row>
    <row r="4035" spans="1:4" ht="54">
      <c r="A4035" s="342">
        <v>96813</v>
      </c>
      <c r="B4035" s="349" t="s">
        <v>4351</v>
      </c>
      <c r="C4035" s="392" t="s">
        <v>81</v>
      </c>
      <c r="D4035" s="392">
        <v>12.75</v>
      </c>
    </row>
    <row r="4036" spans="1:4" ht="54">
      <c r="A4036" s="342">
        <v>96814</v>
      </c>
      <c r="B4036" s="349" t="s">
        <v>4352</v>
      </c>
      <c r="C4036" s="392" t="s">
        <v>81</v>
      </c>
      <c r="D4036" s="392">
        <v>10.83</v>
      </c>
    </row>
    <row r="4037" spans="1:4" ht="54">
      <c r="A4037" s="342">
        <v>96815</v>
      </c>
      <c r="B4037" s="349" t="s">
        <v>4353</v>
      </c>
      <c r="C4037" s="392" t="s">
        <v>81</v>
      </c>
      <c r="D4037" s="392">
        <v>18.100000000000001</v>
      </c>
    </row>
    <row r="4038" spans="1:4" ht="54">
      <c r="A4038" s="342">
        <v>96816</v>
      </c>
      <c r="B4038" s="349" t="s">
        <v>4354</v>
      </c>
      <c r="C4038" s="392" t="s">
        <v>81</v>
      </c>
      <c r="D4038" s="392">
        <v>14.97</v>
      </c>
    </row>
    <row r="4039" spans="1:4" ht="54">
      <c r="A4039" s="342">
        <v>96817</v>
      </c>
      <c r="B4039" s="349" t="s">
        <v>4355</v>
      </c>
      <c r="C4039" s="392" t="s">
        <v>81</v>
      </c>
      <c r="D4039" s="392">
        <v>16.96</v>
      </c>
    </row>
    <row r="4040" spans="1:4" ht="40.5">
      <c r="A4040" s="342">
        <v>96818</v>
      </c>
      <c r="B4040" s="349" t="s">
        <v>4356</v>
      </c>
      <c r="C4040" s="392" t="s">
        <v>81</v>
      </c>
      <c r="D4040" s="392">
        <v>15.83</v>
      </c>
    </row>
    <row r="4041" spans="1:4" ht="40.5">
      <c r="A4041" s="342">
        <v>96819</v>
      </c>
      <c r="B4041" s="349" t="s">
        <v>4357</v>
      </c>
      <c r="C4041" s="392" t="s">
        <v>81</v>
      </c>
      <c r="D4041" s="392">
        <v>15.83</v>
      </c>
    </row>
    <row r="4042" spans="1:4" ht="54">
      <c r="A4042" s="342">
        <v>96820</v>
      </c>
      <c r="B4042" s="349" t="s">
        <v>4358</v>
      </c>
      <c r="C4042" s="392" t="s">
        <v>81</v>
      </c>
      <c r="D4042" s="392">
        <v>28.54</v>
      </c>
    </row>
    <row r="4043" spans="1:4" ht="54">
      <c r="A4043" s="342">
        <v>96821</v>
      </c>
      <c r="B4043" s="349" t="s">
        <v>4359</v>
      </c>
      <c r="C4043" s="392" t="s">
        <v>81</v>
      </c>
      <c r="D4043" s="392">
        <v>24.39</v>
      </c>
    </row>
    <row r="4044" spans="1:4" ht="40.5">
      <c r="A4044" s="342">
        <v>96822</v>
      </c>
      <c r="B4044" s="349" t="s">
        <v>4360</v>
      </c>
      <c r="C4044" s="392" t="s">
        <v>81</v>
      </c>
      <c r="D4044" s="392">
        <v>24.71</v>
      </c>
    </row>
    <row r="4045" spans="1:4" ht="40.5">
      <c r="A4045" s="342">
        <v>96823</v>
      </c>
      <c r="B4045" s="349" t="s">
        <v>4361</v>
      </c>
      <c r="C4045" s="392" t="s">
        <v>81</v>
      </c>
      <c r="D4045" s="392">
        <v>10.199999999999999</v>
      </c>
    </row>
    <row r="4046" spans="1:4" ht="54">
      <c r="A4046" s="342">
        <v>96824</v>
      </c>
      <c r="B4046" s="349" t="s">
        <v>4362</v>
      </c>
      <c r="C4046" s="392" t="s">
        <v>81</v>
      </c>
      <c r="D4046" s="392">
        <v>11.48</v>
      </c>
    </row>
    <row r="4047" spans="1:4" ht="54">
      <c r="A4047" s="342">
        <v>96825</v>
      </c>
      <c r="B4047" s="349" t="s">
        <v>4363</v>
      </c>
      <c r="C4047" s="392" t="s">
        <v>81</v>
      </c>
      <c r="D4047" s="392">
        <v>15.47</v>
      </c>
    </row>
    <row r="4048" spans="1:4" ht="40.5">
      <c r="A4048" s="342">
        <v>96826</v>
      </c>
      <c r="B4048" s="349" t="s">
        <v>4364</v>
      </c>
      <c r="C4048" s="392" t="s">
        <v>81</v>
      </c>
      <c r="D4048" s="392">
        <v>14.1</v>
      </c>
    </row>
    <row r="4049" spans="1:4" ht="54">
      <c r="A4049" s="342">
        <v>96827</v>
      </c>
      <c r="B4049" s="349" t="s">
        <v>4365</v>
      </c>
      <c r="C4049" s="392" t="s">
        <v>81</v>
      </c>
      <c r="D4049" s="392">
        <v>14.62</v>
      </c>
    </row>
    <row r="4050" spans="1:4" ht="54">
      <c r="A4050" s="342">
        <v>96828</v>
      </c>
      <c r="B4050" s="349" t="s">
        <v>4366</v>
      </c>
      <c r="C4050" s="392" t="s">
        <v>81</v>
      </c>
      <c r="D4050" s="392">
        <v>18.28</v>
      </c>
    </row>
    <row r="4051" spans="1:4" ht="54">
      <c r="A4051" s="342">
        <v>96829</v>
      </c>
      <c r="B4051" s="349" t="s">
        <v>4367</v>
      </c>
      <c r="C4051" s="392" t="s">
        <v>81</v>
      </c>
      <c r="D4051" s="392">
        <v>14.08</v>
      </c>
    </row>
    <row r="4052" spans="1:4" ht="40.5">
      <c r="A4052" s="342">
        <v>96830</v>
      </c>
      <c r="B4052" s="349" t="s">
        <v>4368</v>
      </c>
      <c r="C4052" s="392" t="s">
        <v>81</v>
      </c>
      <c r="D4052" s="392">
        <v>20.39</v>
      </c>
    </row>
    <row r="4053" spans="1:4" ht="54">
      <c r="A4053" s="342">
        <v>96831</v>
      </c>
      <c r="B4053" s="349" t="s">
        <v>4369</v>
      </c>
      <c r="C4053" s="392" t="s">
        <v>81</v>
      </c>
      <c r="D4053" s="392">
        <v>16.690000000000001</v>
      </c>
    </row>
    <row r="4054" spans="1:4" ht="54">
      <c r="A4054" s="342">
        <v>96832</v>
      </c>
      <c r="B4054" s="349" t="s">
        <v>4370</v>
      </c>
      <c r="C4054" s="392" t="s">
        <v>81</v>
      </c>
      <c r="D4054" s="392">
        <v>19.23</v>
      </c>
    </row>
    <row r="4055" spans="1:4" ht="54">
      <c r="A4055" s="342">
        <v>96833</v>
      </c>
      <c r="B4055" s="349" t="s">
        <v>4371</v>
      </c>
      <c r="C4055" s="392" t="s">
        <v>81</v>
      </c>
      <c r="D4055" s="392">
        <v>18.03</v>
      </c>
    </row>
    <row r="4056" spans="1:4" ht="40.5">
      <c r="A4056" s="342">
        <v>96834</v>
      </c>
      <c r="B4056" s="349" t="s">
        <v>4372</v>
      </c>
      <c r="C4056" s="392" t="s">
        <v>81</v>
      </c>
      <c r="D4056" s="392">
        <v>29.64</v>
      </c>
    </row>
    <row r="4057" spans="1:4" ht="54">
      <c r="A4057" s="342">
        <v>96835</v>
      </c>
      <c r="B4057" s="349" t="s">
        <v>4373</v>
      </c>
      <c r="C4057" s="392" t="s">
        <v>81</v>
      </c>
      <c r="D4057" s="392">
        <v>25.68</v>
      </c>
    </row>
    <row r="4058" spans="1:4" ht="54">
      <c r="A4058" s="342">
        <v>96836</v>
      </c>
      <c r="B4058" s="349" t="s">
        <v>4374</v>
      </c>
      <c r="C4058" s="392" t="s">
        <v>81</v>
      </c>
      <c r="D4058" s="392">
        <v>27.33</v>
      </c>
    </row>
    <row r="4059" spans="1:4" ht="54">
      <c r="A4059" s="342">
        <v>96837</v>
      </c>
      <c r="B4059" s="349" t="s">
        <v>4375</v>
      </c>
      <c r="C4059" s="392" t="s">
        <v>81</v>
      </c>
      <c r="D4059" s="392">
        <v>15.06</v>
      </c>
    </row>
    <row r="4060" spans="1:4" ht="67.5">
      <c r="A4060" s="342">
        <v>96838</v>
      </c>
      <c r="B4060" s="349" t="s">
        <v>4376</v>
      </c>
      <c r="C4060" s="392" t="s">
        <v>81</v>
      </c>
      <c r="D4060" s="392">
        <v>13.88</v>
      </c>
    </row>
    <row r="4061" spans="1:4" ht="67.5">
      <c r="A4061" s="342">
        <v>96839</v>
      </c>
      <c r="B4061" s="349" t="s">
        <v>4377</v>
      </c>
      <c r="C4061" s="392" t="s">
        <v>81</v>
      </c>
      <c r="D4061" s="392">
        <v>13.67</v>
      </c>
    </row>
    <row r="4062" spans="1:4" ht="54">
      <c r="A4062" s="342">
        <v>96840</v>
      </c>
      <c r="B4062" s="349" t="s">
        <v>4378</v>
      </c>
      <c r="C4062" s="392" t="s">
        <v>81</v>
      </c>
      <c r="D4062" s="392">
        <v>17.62</v>
      </c>
    </row>
    <row r="4063" spans="1:4" ht="67.5">
      <c r="A4063" s="342">
        <v>96841</v>
      </c>
      <c r="B4063" s="349" t="s">
        <v>4379</v>
      </c>
      <c r="C4063" s="392" t="s">
        <v>81</v>
      </c>
      <c r="D4063" s="392">
        <v>15.49</v>
      </c>
    </row>
    <row r="4064" spans="1:4" ht="67.5">
      <c r="A4064" s="342">
        <v>96842</v>
      </c>
      <c r="B4064" s="349" t="s">
        <v>4380</v>
      </c>
      <c r="C4064" s="392" t="s">
        <v>81</v>
      </c>
      <c r="D4064" s="392">
        <v>19.559999999999999</v>
      </c>
    </row>
    <row r="4065" spans="1:4" ht="67.5">
      <c r="A4065" s="342">
        <v>96843</v>
      </c>
      <c r="B4065" s="349" t="s">
        <v>4381</v>
      </c>
      <c r="C4065" s="392" t="s">
        <v>81</v>
      </c>
      <c r="D4065" s="392">
        <v>18.829999999999998</v>
      </c>
    </row>
    <row r="4066" spans="1:4" ht="54">
      <c r="A4066" s="342">
        <v>96844</v>
      </c>
      <c r="B4066" s="349" t="s">
        <v>4382</v>
      </c>
      <c r="C4066" s="392" t="s">
        <v>81</v>
      </c>
      <c r="D4066" s="392">
        <v>25.47</v>
      </c>
    </row>
    <row r="4067" spans="1:4" ht="54">
      <c r="A4067" s="342">
        <v>96845</v>
      </c>
      <c r="B4067" s="349" t="s">
        <v>4383</v>
      </c>
      <c r="C4067" s="392" t="s">
        <v>81</v>
      </c>
      <c r="D4067" s="392">
        <v>27.35</v>
      </c>
    </row>
    <row r="4068" spans="1:4" ht="67.5">
      <c r="A4068" s="342">
        <v>96846</v>
      </c>
      <c r="B4068" s="349" t="s">
        <v>4384</v>
      </c>
      <c r="C4068" s="392" t="s">
        <v>81</v>
      </c>
      <c r="D4068" s="392">
        <v>21.67</v>
      </c>
    </row>
    <row r="4069" spans="1:4" ht="67.5">
      <c r="A4069" s="342">
        <v>96847</v>
      </c>
      <c r="B4069" s="349" t="s">
        <v>4385</v>
      </c>
      <c r="C4069" s="392" t="s">
        <v>81</v>
      </c>
      <c r="D4069" s="392">
        <v>23.75</v>
      </c>
    </row>
    <row r="4070" spans="1:4" ht="54">
      <c r="A4070" s="342">
        <v>96848</v>
      </c>
      <c r="B4070" s="349" t="s">
        <v>4386</v>
      </c>
      <c r="C4070" s="392" t="s">
        <v>81</v>
      </c>
      <c r="D4070" s="392">
        <v>35.4</v>
      </c>
    </row>
    <row r="4071" spans="1:4" ht="40.5">
      <c r="A4071" s="342">
        <v>96849</v>
      </c>
      <c r="B4071" s="349" t="s">
        <v>4387</v>
      </c>
      <c r="C4071" s="392" t="s">
        <v>81</v>
      </c>
      <c r="D4071" s="392">
        <v>12.92</v>
      </c>
    </row>
    <row r="4072" spans="1:4" ht="54">
      <c r="A4072" s="342">
        <v>96850</v>
      </c>
      <c r="B4072" s="349" t="s">
        <v>4388</v>
      </c>
      <c r="C4072" s="392" t="s">
        <v>81</v>
      </c>
      <c r="D4072" s="392">
        <v>15.04</v>
      </c>
    </row>
    <row r="4073" spans="1:4" ht="54">
      <c r="A4073" s="342">
        <v>96851</v>
      </c>
      <c r="B4073" s="349" t="s">
        <v>4389</v>
      </c>
      <c r="C4073" s="392" t="s">
        <v>81</v>
      </c>
      <c r="D4073" s="392">
        <v>19.79</v>
      </c>
    </row>
    <row r="4074" spans="1:4" ht="40.5">
      <c r="A4074" s="342">
        <v>96852</v>
      </c>
      <c r="B4074" s="349" t="s">
        <v>4390</v>
      </c>
      <c r="C4074" s="392" t="s">
        <v>81</v>
      </c>
      <c r="D4074" s="392">
        <v>17.12</v>
      </c>
    </row>
    <row r="4075" spans="1:4" ht="54">
      <c r="A4075" s="342">
        <v>96853</v>
      </c>
      <c r="B4075" s="349" t="s">
        <v>4391</v>
      </c>
      <c r="C4075" s="392" t="s">
        <v>81</v>
      </c>
      <c r="D4075" s="392">
        <v>19.2</v>
      </c>
    </row>
    <row r="4076" spans="1:4" ht="54">
      <c r="A4076" s="342">
        <v>96854</v>
      </c>
      <c r="B4076" s="349" t="s">
        <v>4392</v>
      </c>
      <c r="C4076" s="392" t="s">
        <v>81</v>
      </c>
      <c r="D4076" s="392">
        <v>22.88</v>
      </c>
    </row>
    <row r="4077" spans="1:4" ht="40.5">
      <c r="A4077" s="342">
        <v>96855</v>
      </c>
      <c r="B4077" s="349" t="s">
        <v>4393</v>
      </c>
      <c r="C4077" s="392" t="s">
        <v>81</v>
      </c>
      <c r="D4077" s="392">
        <v>21.26</v>
      </c>
    </row>
    <row r="4078" spans="1:4" ht="54">
      <c r="A4078" s="342">
        <v>96856</v>
      </c>
      <c r="B4078" s="349" t="s">
        <v>4394</v>
      </c>
      <c r="C4078" s="392" t="s">
        <v>81</v>
      </c>
      <c r="D4078" s="392">
        <v>21.56</v>
      </c>
    </row>
    <row r="4079" spans="1:4" ht="54">
      <c r="A4079" s="342">
        <v>96857</v>
      </c>
      <c r="B4079" s="349" t="s">
        <v>4395</v>
      </c>
      <c r="C4079" s="392" t="s">
        <v>81</v>
      </c>
      <c r="D4079" s="392">
        <v>33.99</v>
      </c>
    </row>
    <row r="4080" spans="1:4" ht="40.5">
      <c r="A4080" s="342">
        <v>96858</v>
      </c>
      <c r="B4080" s="349" t="s">
        <v>4396</v>
      </c>
      <c r="C4080" s="392" t="s">
        <v>81</v>
      </c>
      <c r="D4080" s="392">
        <v>34.49</v>
      </c>
    </row>
    <row r="4081" spans="1:4" ht="54">
      <c r="A4081" s="342">
        <v>96859</v>
      </c>
      <c r="B4081" s="349" t="s">
        <v>4397</v>
      </c>
      <c r="C4081" s="392" t="s">
        <v>81</v>
      </c>
      <c r="D4081" s="392">
        <v>42.57</v>
      </c>
    </row>
    <row r="4082" spans="1:4" ht="40.5">
      <c r="A4082" s="342">
        <v>96860</v>
      </c>
      <c r="B4082" s="349" t="s">
        <v>4398</v>
      </c>
      <c r="C4082" s="392" t="s">
        <v>81</v>
      </c>
      <c r="D4082" s="392">
        <v>17.579999999999998</v>
      </c>
    </row>
    <row r="4083" spans="1:4" ht="54">
      <c r="A4083" s="342">
        <v>96861</v>
      </c>
      <c r="B4083" s="349" t="s">
        <v>4399</v>
      </c>
      <c r="C4083" s="392" t="s">
        <v>81</v>
      </c>
      <c r="D4083" s="392">
        <v>18.920000000000002</v>
      </c>
    </row>
    <row r="4084" spans="1:4" ht="40.5">
      <c r="A4084" s="342">
        <v>96862</v>
      </c>
      <c r="B4084" s="349" t="s">
        <v>4400</v>
      </c>
      <c r="C4084" s="392" t="s">
        <v>81</v>
      </c>
      <c r="D4084" s="392">
        <v>21.17</v>
      </c>
    </row>
    <row r="4085" spans="1:4" ht="54">
      <c r="A4085" s="342">
        <v>96863</v>
      </c>
      <c r="B4085" s="349" t="s">
        <v>4401</v>
      </c>
      <c r="C4085" s="392" t="s">
        <v>81</v>
      </c>
      <c r="D4085" s="392">
        <v>20.95</v>
      </c>
    </row>
    <row r="4086" spans="1:4" ht="40.5">
      <c r="A4086" s="342">
        <v>96864</v>
      </c>
      <c r="B4086" s="349" t="s">
        <v>4402</v>
      </c>
      <c r="C4086" s="392" t="s">
        <v>81</v>
      </c>
      <c r="D4086" s="392">
        <v>32.840000000000003</v>
      </c>
    </row>
    <row r="4087" spans="1:4" ht="54">
      <c r="A4087" s="342">
        <v>96865</v>
      </c>
      <c r="B4087" s="349" t="s">
        <v>4403</v>
      </c>
      <c r="C4087" s="392" t="s">
        <v>81</v>
      </c>
      <c r="D4087" s="392">
        <v>32.19</v>
      </c>
    </row>
    <row r="4088" spans="1:4" ht="40.5">
      <c r="A4088" s="342">
        <v>96866</v>
      </c>
      <c r="B4088" s="349" t="s">
        <v>4404</v>
      </c>
      <c r="C4088" s="392" t="s">
        <v>81</v>
      </c>
      <c r="D4088" s="392">
        <v>43.11</v>
      </c>
    </row>
    <row r="4089" spans="1:4" ht="54">
      <c r="A4089" s="342">
        <v>96867</v>
      </c>
      <c r="B4089" s="349" t="s">
        <v>4405</v>
      </c>
      <c r="C4089" s="392" t="s">
        <v>81</v>
      </c>
      <c r="D4089" s="392">
        <v>49.89</v>
      </c>
    </row>
    <row r="4090" spans="1:4" ht="40.5">
      <c r="A4090" s="342">
        <v>96868</v>
      </c>
      <c r="B4090" s="349" t="s">
        <v>4406</v>
      </c>
      <c r="C4090" s="392" t="s">
        <v>81</v>
      </c>
      <c r="D4090" s="392">
        <v>19.940000000000001</v>
      </c>
    </row>
    <row r="4091" spans="1:4" ht="40.5">
      <c r="A4091" s="342">
        <v>96869</v>
      </c>
      <c r="B4091" s="349" t="s">
        <v>4407</v>
      </c>
      <c r="C4091" s="392" t="s">
        <v>81</v>
      </c>
      <c r="D4091" s="392">
        <v>23.8</v>
      </c>
    </row>
    <row r="4092" spans="1:4" ht="40.5">
      <c r="A4092" s="342">
        <v>96870</v>
      </c>
      <c r="B4092" s="349" t="s">
        <v>4408</v>
      </c>
      <c r="C4092" s="392" t="s">
        <v>81</v>
      </c>
      <c r="D4092" s="392">
        <v>37.35</v>
      </c>
    </row>
    <row r="4093" spans="1:4" ht="40.5">
      <c r="A4093" s="342">
        <v>96871</v>
      </c>
      <c r="B4093" s="349" t="s">
        <v>4409</v>
      </c>
      <c r="C4093" s="392" t="s">
        <v>81</v>
      </c>
      <c r="D4093" s="392">
        <v>53.98</v>
      </c>
    </row>
    <row r="4094" spans="1:4" ht="67.5">
      <c r="A4094" s="342">
        <v>96872</v>
      </c>
      <c r="B4094" s="349" t="s">
        <v>4410</v>
      </c>
      <c r="C4094" s="392" t="s">
        <v>81</v>
      </c>
      <c r="D4094" s="392">
        <v>51.43</v>
      </c>
    </row>
    <row r="4095" spans="1:4" ht="67.5">
      <c r="A4095" s="342">
        <v>96873</v>
      </c>
      <c r="B4095" s="349" t="s">
        <v>4411</v>
      </c>
      <c r="C4095" s="392" t="s">
        <v>81</v>
      </c>
      <c r="D4095" s="392">
        <v>58.91</v>
      </c>
    </row>
    <row r="4096" spans="1:4" ht="67.5">
      <c r="A4096" s="342">
        <v>96874</v>
      </c>
      <c r="B4096" s="349" t="s">
        <v>4412</v>
      </c>
      <c r="C4096" s="392" t="s">
        <v>81</v>
      </c>
      <c r="D4096" s="392">
        <v>62.51</v>
      </c>
    </row>
    <row r="4097" spans="1:4" ht="67.5">
      <c r="A4097" s="342">
        <v>96875</v>
      </c>
      <c r="B4097" s="349" t="s">
        <v>4413</v>
      </c>
      <c r="C4097" s="392" t="s">
        <v>81</v>
      </c>
      <c r="D4097" s="392">
        <v>74.540000000000006</v>
      </c>
    </row>
    <row r="4098" spans="1:4" ht="54">
      <c r="A4098" s="342">
        <v>96876</v>
      </c>
      <c r="B4098" s="349" t="s">
        <v>4414</v>
      </c>
      <c r="C4098" s="392" t="s">
        <v>81</v>
      </c>
      <c r="D4098" s="392">
        <v>128.59</v>
      </c>
    </row>
    <row r="4099" spans="1:4" ht="54">
      <c r="A4099" s="342">
        <v>96877</v>
      </c>
      <c r="B4099" s="349" t="s">
        <v>4415</v>
      </c>
      <c r="C4099" s="392" t="s">
        <v>81</v>
      </c>
      <c r="D4099" s="392">
        <v>137.32</v>
      </c>
    </row>
    <row r="4100" spans="1:4" ht="54">
      <c r="A4100" s="342">
        <v>96878</v>
      </c>
      <c r="B4100" s="349" t="s">
        <v>4416</v>
      </c>
      <c r="C4100" s="392" t="s">
        <v>81</v>
      </c>
      <c r="D4100" s="392">
        <v>138.96</v>
      </c>
    </row>
    <row r="4101" spans="1:4" ht="54">
      <c r="A4101" s="342">
        <v>96879</v>
      </c>
      <c r="B4101" s="349" t="s">
        <v>4417</v>
      </c>
      <c r="C4101" s="392" t="s">
        <v>81</v>
      </c>
      <c r="D4101" s="392">
        <v>139.86000000000001</v>
      </c>
    </row>
    <row r="4102" spans="1:4" ht="54">
      <c r="A4102" s="342">
        <v>96880</v>
      </c>
      <c r="B4102" s="349" t="s">
        <v>4418</v>
      </c>
      <c r="C4102" s="392" t="s">
        <v>81</v>
      </c>
      <c r="D4102" s="392">
        <v>159.41999999999999</v>
      </c>
    </row>
    <row r="4103" spans="1:4" ht="54">
      <c r="A4103" s="342">
        <v>96881</v>
      </c>
      <c r="B4103" s="349" t="s">
        <v>4419</v>
      </c>
      <c r="C4103" s="392" t="s">
        <v>81</v>
      </c>
      <c r="D4103" s="392">
        <v>168.29</v>
      </c>
    </row>
    <row r="4104" spans="1:4" ht="27">
      <c r="A4104" s="342">
        <v>6171</v>
      </c>
      <c r="B4104" s="349" t="s">
        <v>4420</v>
      </c>
      <c r="C4104" s="392" t="s">
        <v>81</v>
      </c>
      <c r="D4104" s="392">
        <v>21.56</v>
      </c>
    </row>
    <row r="4105" spans="1:4" ht="27">
      <c r="A4105" s="342">
        <v>72289</v>
      </c>
      <c r="B4105" s="349" t="s">
        <v>4421</v>
      </c>
      <c r="C4105" s="392" t="s">
        <v>81</v>
      </c>
      <c r="D4105" s="392">
        <v>332.46</v>
      </c>
    </row>
    <row r="4106" spans="1:4" ht="27">
      <c r="A4106" s="342">
        <v>72290</v>
      </c>
      <c r="B4106" s="349" t="s">
        <v>4422</v>
      </c>
      <c r="C4106" s="392" t="s">
        <v>81</v>
      </c>
      <c r="D4106" s="392">
        <v>374.52</v>
      </c>
    </row>
    <row r="4107" spans="1:4" ht="40.5">
      <c r="A4107" s="342" t="s">
        <v>4423</v>
      </c>
      <c r="B4107" s="349" t="s">
        <v>4424</v>
      </c>
      <c r="C4107" s="392" t="s">
        <v>81</v>
      </c>
      <c r="D4107" s="392">
        <v>211.27</v>
      </c>
    </row>
    <row r="4108" spans="1:4" ht="40.5">
      <c r="A4108" s="342" t="s">
        <v>4425</v>
      </c>
      <c r="B4108" s="349" t="s">
        <v>4426</v>
      </c>
      <c r="C4108" s="392" t="s">
        <v>81</v>
      </c>
      <c r="D4108" s="392">
        <v>132.69999999999999</v>
      </c>
    </row>
    <row r="4109" spans="1:4" ht="94.5">
      <c r="A4109" s="342" t="s">
        <v>4427</v>
      </c>
      <c r="B4109" s="349" t="s">
        <v>4428</v>
      </c>
      <c r="C4109" s="392" t="s">
        <v>81</v>
      </c>
      <c r="D4109" s="392">
        <v>132.52000000000001</v>
      </c>
    </row>
    <row r="4110" spans="1:4" ht="40.5">
      <c r="A4110" s="342" t="s">
        <v>4429</v>
      </c>
      <c r="B4110" s="349" t="s">
        <v>4430</v>
      </c>
      <c r="C4110" s="392" t="s">
        <v>81</v>
      </c>
      <c r="D4110" s="392">
        <v>207.49</v>
      </c>
    </row>
    <row r="4111" spans="1:4" ht="67.5">
      <c r="A4111" s="342" t="s">
        <v>4431</v>
      </c>
      <c r="B4111" s="349" t="s">
        <v>4432</v>
      </c>
      <c r="C4111" s="392" t="s">
        <v>81</v>
      </c>
      <c r="D4111" s="392">
        <v>288.17</v>
      </c>
    </row>
    <row r="4112" spans="1:4" ht="27">
      <c r="A4112" s="342">
        <v>88503</v>
      </c>
      <c r="B4112" s="349" t="s">
        <v>4433</v>
      </c>
      <c r="C4112" s="392" t="s">
        <v>81</v>
      </c>
      <c r="D4112" s="392">
        <v>646.1</v>
      </c>
    </row>
    <row r="4113" spans="1:4" ht="27">
      <c r="A4113" s="342">
        <v>88504</v>
      </c>
      <c r="B4113" s="349" t="s">
        <v>4434</v>
      </c>
      <c r="C4113" s="392" t="s">
        <v>81</v>
      </c>
      <c r="D4113" s="392">
        <v>526.41</v>
      </c>
    </row>
    <row r="4114" spans="1:4" ht="54">
      <c r="A4114" s="342">
        <v>89482</v>
      </c>
      <c r="B4114" s="349" t="s">
        <v>4435</v>
      </c>
      <c r="C4114" s="392" t="s">
        <v>81</v>
      </c>
      <c r="D4114" s="392">
        <v>16.989999999999998</v>
      </c>
    </row>
    <row r="4115" spans="1:4" ht="54">
      <c r="A4115" s="342">
        <v>89491</v>
      </c>
      <c r="B4115" s="349" t="s">
        <v>4436</v>
      </c>
      <c r="C4115" s="392" t="s">
        <v>81</v>
      </c>
      <c r="D4115" s="392">
        <v>41.18</v>
      </c>
    </row>
    <row r="4116" spans="1:4" ht="54">
      <c r="A4116" s="342">
        <v>89495</v>
      </c>
      <c r="B4116" s="349" t="s">
        <v>4437</v>
      </c>
      <c r="C4116" s="392" t="s">
        <v>81</v>
      </c>
      <c r="D4116" s="392">
        <v>6.69</v>
      </c>
    </row>
    <row r="4117" spans="1:4" ht="54">
      <c r="A4117" s="342">
        <v>89707</v>
      </c>
      <c r="B4117" s="349" t="s">
        <v>4438</v>
      </c>
      <c r="C4117" s="392" t="s">
        <v>81</v>
      </c>
      <c r="D4117" s="392">
        <v>20.81</v>
      </c>
    </row>
    <row r="4118" spans="1:4" ht="54">
      <c r="A4118" s="342">
        <v>89708</v>
      </c>
      <c r="B4118" s="349" t="s">
        <v>4439</v>
      </c>
      <c r="C4118" s="392" t="s">
        <v>81</v>
      </c>
      <c r="D4118" s="392">
        <v>46.43</v>
      </c>
    </row>
    <row r="4119" spans="1:4" ht="54">
      <c r="A4119" s="342">
        <v>89709</v>
      </c>
      <c r="B4119" s="349" t="s">
        <v>4440</v>
      </c>
      <c r="C4119" s="392" t="s">
        <v>81</v>
      </c>
      <c r="D4119" s="392">
        <v>7.82</v>
      </c>
    </row>
    <row r="4120" spans="1:4" ht="54">
      <c r="A4120" s="342">
        <v>89710</v>
      </c>
      <c r="B4120" s="349" t="s">
        <v>4441</v>
      </c>
      <c r="C4120" s="392" t="s">
        <v>81</v>
      </c>
      <c r="D4120" s="392">
        <v>7.67</v>
      </c>
    </row>
    <row r="4121" spans="1:4" ht="81">
      <c r="A4121" s="342">
        <v>72739</v>
      </c>
      <c r="B4121" s="349" t="s">
        <v>4442</v>
      </c>
      <c r="C4121" s="392" t="s">
        <v>81</v>
      </c>
      <c r="D4121" s="392">
        <v>417.49</v>
      </c>
    </row>
    <row r="4122" spans="1:4" ht="67.5">
      <c r="A4122" s="342" t="s">
        <v>4443</v>
      </c>
      <c r="B4122" s="349" t="s">
        <v>4444</v>
      </c>
      <c r="C4122" s="392" t="s">
        <v>81</v>
      </c>
      <c r="D4122" s="392">
        <v>423.75</v>
      </c>
    </row>
    <row r="4123" spans="1:4" ht="40.5">
      <c r="A4123" s="342">
        <v>86872</v>
      </c>
      <c r="B4123" s="349" t="s">
        <v>4445</v>
      </c>
      <c r="C4123" s="392" t="s">
        <v>81</v>
      </c>
      <c r="D4123" s="392">
        <v>580.23</v>
      </c>
    </row>
    <row r="4124" spans="1:4" ht="40.5">
      <c r="A4124" s="342">
        <v>86874</v>
      </c>
      <c r="B4124" s="349" t="s">
        <v>4446</v>
      </c>
      <c r="C4124" s="392" t="s">
        <v>81</v>
      </c>
      <c r="D4124" s="392">
        <v>355.61</v>
      </c>
    </row>
    <row r="4125" spans="1:4" ht="40.5">
      <c r="A4125" s="342">
        <v>86875</v>
      </c>
      <c r="B4125" s="349" t="s">
        <v>4447</v>
      </c>
      <c r="C4125" s="392" t="s">
        <v>81</v>
      </c>
      <c r="D4125" s="392">
        <v>297.7</v>
      </c>
    </row>
    <row r="4126" spans="1:4" ht="40.5">
      <c r="A4126" s="342">
        <v>86876</v>
      </c>
      <c r="B4126" s="349" t="s">
        <v>4448</v>
      </c>
      <c r="C4126" s="392" t="s">
        <v>81</v>
      </c>
      <c r="D4126" s="392">
        <v>170.25</v>
      </c>
    </row>
    <row r="4127" spans="1:4" ht="54">
      <c r="A4127" s="342">
        <v>86877</v>
      </c>
      <c r="B4127" s="349" t="s">
        <v>4449</v>
      </c>
      <c r="C4127" s="392" t="s">
        <v>81</v>
      </c>
      <c r="D4127" s="392">
        <v>24.65</v>
      </c>
    </row>
    <row r="4128" spans="1:4" ht="40.5">
      <c r="A4128" s="342">
        <v>86878</v>
      </c>
      <c r="B4128" s="349" t="s">
        <v>4450</v>
      </c>
      <c r="C4128" s="392" t="s">
        <v>81</v>
      </c>
      <c r="D4128" s="392">
        <v>47.4</v>
      </c>
    </row>
    <row r="4129" spans="1:4" ht="40.5">
      <c r="A4129" s="342">
        <v>86879</v>
      </c>
      <c r="B4129" s="349" t="s">
        <v>4451</v>
      </c>
      <c r="C4129" s="392" t="s">
        <v>81</v>
      </c>
      <c r="D4129" s="392">
        <v>5.14</v>
      </c>
    </row>
    <row r="4130" spans="1:4" ht="54">
      <c r="A4130" s="342">
        <v>86880</v>
      </c>
      <c r="B4130" s="349" t="s">
        <v>4452</v>
      </c>
      <c r="C4130" s="392" t="s">
        <v>81</v>
      </c>
      <c r="D4130" s="392">
        <v>14.2</v>
      </c>
    </row>
    <row r="4131" spans="1:4" ht="40.5">
      <c r="A4131" s="342">
        <v>86881</v>
      </c>
      <c r="B4131" s="349" t="s">
        <v>4453</v>
      </c>
      <c r="C4131" s="392" t="s">
        <v>81</v>
      </c>
      <c r="D4131" s="392">
        <v>133.76</v>
      </c>
    </row>
    <row r="4132" spans="1:4" ht="40.5">
      <c r="A4132" s="342">
        <v>86882</v>
      </c>
      <c r="B4132" s="349" t="s">
        <v>4454</v>
      </c>
      <c r="C4132" s="392" t="s">
        <v>81</v>
      </c>
      <c r="D4132" s="392">
        <v>14.71</v>
      </c>
    </row>
    <row r="4133" spans="1:4" ht="27">
      <c r="A4133" s="342">
        <v>86883</v>
      </c>
      <c r="B4133" s="349" t="s">
        <v>4455</v>
      </c>
      <c r="C4133" s="392" t="s">
        <v>81</v>
      </c>
      <c r="D4133" s="392">
        <v>8.41</v>
      </c>
    </row>
    <row r="4134" spans="1:4" ht="40.5">
      <c r="A4134" s="342">
        <v>86884</v>
      </c>
      <c r="B4134" s="349" t="s">
        <v>4456</v>
      </c>
      <c r="C4134" s="392" t="s">
        <v>81</v>
      </c>
      <c r="D4134" s="392">
        <v>6.31</v>
      </c>
    </row>
    <row r="4135" spans="1:4" ht="40.5">
      <c r="A4135" s="342">
        <v>86885</v>
      </c>
      <c r="B4135" s="349" t="s">
        <v>4457</v>
      </c>
      <c r="C4135" s="392" t="s">
        <v>81</v>
      </c>
      <c r="D4135" s="392">
        <v>8.24</v>
      </c>
    </row>
    <row r="4136" spans="1:4" ht="27">
      <c r="A4136" s="342">
        <v>86886</v>
      </c>
      <c r="B4136" s="349" t="s">
        <v>4458</v>
      </c>
      <c r="C4136" s="392" t="s">
        <v>81</v>
      </c>
      <c r="D4136" s="392">
        <v>32.67</v>
      </c>
    </row>
    <row r="4137" spans="1:4" ht="27">
      <c r="A4137" s="342">
        <v>86887</v>
      </c>
      <c r="B4137" s="349" t="s">
        <v>4459</v>
      </c>
      <c r="C4137" s="392" t="s">
        <v>81</v>
      </c>
      <c r="D4137" s="392">
        <v>35.43</v>
      </c>
    </row>
    <row r="4138" spans="1:4" ht="40.5">
      <c r="A4138" s="342">
        <v>86888</v>
      </c>
      <c r="B4138" s="349" t="s">
        <v>4460</v>
      </c>
      <c r="C4138" s="392" t="s">
        <v>81</v>
      </c>
      <c r="D4138" s="392">
        <v>345.36</v>
      </c>
    </row>
    <row r="4139" spans="1:4" ht="40.5">
      <c r="A4139" s="342">
        <v>86889</v>
      </c>
      <c r="B4139" s="349" t="s">
        <v>4461</v>
      </c>
      <c r="C4139" s="392" t="s">
        <v>81</v>
      </c>
      <c r="D4139" s="392">
        <v>513.1</v>
      </c>
    </row>
    <row r="4140" spans="1:4" ht="40.5">
      <c r="A4140" s="342">
        <v>86893</v>
      </c>
      <c r="B4140" s="349" t="s">
        <v>4462</v>
      </c>
      <c r="C4140" s="392" t="s">
        <v>81</v>
      </c>
      <c r="D4140" s="392">
        <v>360.79</v>
      </c>
    </row>
    <row r="4141" spans="1:4" ht="40.5">
      <c r="A4141" s="342">
        <v>86894</v>
      </c>
      <c r="B4141" s="349" t="s">
        <v>4463</v>
      </c>
      <c r="C4141" s="392" t="s">
        <v>81</v>
      </c>
      <c r="D4141" s="392">
        <v>218.04</v>
      </c>
    </row>
    <row r="4142" spans="1:4" ht="40.5">
      <c r="A4142" s="342">
        <v>86895</v>
      </c>
      <c r="B4142" s="349" t="s">
        <v>4464</v>
      </c>
      <c r="C4142" s="392" t="s">
        <v>81</v>
      </c>
      <c r="D4142" s="392">
        <v>256.05</v>
      </c>
    </row>
    <row r="4143" spans="1:4" ht="40.5">
      <c r="A4143" s="342">
        <v>86899</v>
      </c>
      <c r="B4143" s="349" t="s">
        <v>4465</v>
      </c>
      <c r="C4143" s="392" t="s">
        <v>81</v>
      </c>
      <c r="D4143" s="392">
        <v>198.92</v>
      </c>
    </row>
    <row r="4144" spans="1:4" ht="27">
      <c r="A4144" s="342">
        <v>86900</v>
      </c>
      <c r="B4144" s="349" t="s">
        <v>4466</v>
      </c>
      <c r="C4144" s="392" t="s">
        <v>81</v>
      </c>
      <c r="D4144" s="392">
        <v>126.18</v>
      </c>
    </row>
    <row r="4145" spans="1:4" ht="40.5">
      <c r="A4145" s="342">
        <v>86901</v>
      </c>
      <c r="B4145" s="349" t="s">
        <v>4467</v>
      </c>
      <c r="C4145" s="392" t="s">
        <v>81</v>
      </c>
      <c r="D4145" s="392">
        <v>104.2</v>
      </c>
    </row>
    <row r="4146" spans="1:4" ht="40.5">
      <c r="A4146" s="342">
        <v>86902</v>
      </c>
      <c r="B4146" s="349" t="s">
        <v>4468</v>
      </c>
      <c r="C4146" s="392" t="s">
        <v>81</v>
      </c>
      <c r="D4146" s="392">
        <v>194.43</v>
      </c>
    </row>
    <row r="4147" spans="1:4" ht="40.5">
      <c r="A4147" s="342">
        <v>86903</v>
      </c>
      <c r="B4147" s="349" t="s">
        <v>4469</v>
      </c>
      <c r="C4147" s="392" t="s">
        <v>81</v>
      </c>
      <c r="D4147" s="392">
        <v>257.73</v>
      </c>
    </row>
    <row r="4148" spans="1:4" ht="40.5">
      <c r="A4148" s="342">
        <v>86904</v>
      </c>
      <c r="B4148" s="349" t="s">
        <v>4470</v>
      </c>
      <c r="C4148" s="392" t="s">
        <v>81</v>
      </c>
      <c r="D4148" s="392">
        <v>101.37</v>
      </c>
    </row>
    <row r="4149" spans="1:4" ht="40.5">
      <c r="A4149" s="342">
        <v>86905</v>
      </c>
      <c r="B4149" s="349" t="s">
        <v>4471</v>
      </c>
      <c r="C4149" s="392" t="s">
        <v>81</v>
      </c>
      <c r="D4149" s="392">
        <v>206.47</v>
      </c>
    </row>
    <row r="4150" spans="1:4" ht="40.5">
      <c r="A4150" s="342">
        <v>86906</v>
      </c>
      <c r="B4150" s="349" t="s">
        <v>4472</v>
      </c>
      <c r="C4150" s="392" t="s">
        <v>81</v>
      </c>
      <c r="D4150" s="392">
        <v>48.3</v>
      </c>
    </row>
    <row r="4151" spans="1:4" ht="40.5">
      <c r="A4151" s="342">
        <v>86908</v>
      </c>
      <c r="B4151" s="349" t="s">
        <v>4473</v>
      </c>
      <c r="C4151" s="392" t="s">
        <v>81</v>
      </c>
      <c r="D4151" s="392">
        <v>248.33</v>
      </c>
    </row>
    <row r="4152" spans="1:4" ht="54">
      <c r="A4152" s="342">
        <v>86909</v>
      </c>
      <c r="B4152" s="349" t="s">
        <v>4474</v>
      </c>
      <c r="C4152" s="392" t="s">
        <v>81</v>
      </c>
      <c r="D4152" s="392">
        <v>96.58</v>
      </c>
    </row>
    <row r="4153" spans="1:4" ht="54">
      <c r="A4153" s="342">
        <v>86910</v>
      </c>
      <c r="B4153" s="349" t="s">
        <v>4475</v>
      </c>
      <c r="C4153" s="392" t="s">
        <v>81</v>
      </c>
      <c r="D4153" s="392">
        <v>92.38</v>
      </c>
    </row>
    <row r="4154" spans="1:4" ht="54">
      <c r="A4154" s="342">
        <v>86911</v>
      </c>
      <c r="B4154" s="349" t="s">
        <v>4476</v>
      </c>
      <c r="C4154" s="392" t="s">
        <v>81</v>
      </c>
      <c r="D4154" s="392">
        <v>40.89</v>
      </c>
    </row>
    <row r="4155" spans="1:4" ht="54">
      <c r="A4155" s="342">
        <v>86912</v>
      </c>
      <c r="B4155" s="349" t="s">
        <v>4477</v>
      </c>
      <c r="C4155" s="392" t="s">
        <v>81</v>
      </c>
      <c r="D4155" s="392">
        <v>40.89</v>
      </c>
    </row>
    <row r="4156" spans="1:4" ht="40.5">
      <c r="A4156" s="342">
        <v>86913</v>
      </c>
      <c r="B4156" s="349" t="s">
        <v>4478</v>
      </c>
      <c r="C4156" s="392" t="s">
        <v>81</v>
      </c>
      <c r="D4156" s="392">
        <v>18.03</v>
      </c>
    </row>
    <row r="4157" spans="1:4" ht="40.5">
      <c r="A4157" s="342">
        <v>86914</v>
      </c>
      <c r="B4157" s="349" t="s">
        <v>4479</v>
      </c>
      <c r="C4157" s="392" t="s">
        <v>81</v>
      </c>
      <c r="D4157" s="392">
        <v>37.08</v>
      </c>
    </row>
    <row r="4158" spans="1:4" ht="40.5">
      <c r="A4158" s="342">
        <v>86915</v>
      </c>
      <c r="B4158" s="349" t="s">
        <v>4480</v>
      </c>
      <c r="C4158" s="392" t="s">
        <v>81</v>
      </c>
      <c r="D4158" s="392">
        <v>81.430000000000007</v>
      </c>
    </row>
    <row r="4159" spans="1:4" ht="27">
      <c r="A4159" s="342">
        <v>86916</v>
      </c>
      <c r="B4159" s="349" t="s">
        <v>4481</v>
      </c>
      <c r="C4159" s="392" t="s">
        <v>81</v>
      </c>
      <c r="D4159" s="392">
        <v>24.79</v>
      </c>
    </row>
    <row r="4160" spans="1:4" ht="67.5">
      <c r="A4160" s="342">
        <v>86919</v>
      </c>
      <c r="B4160" s="349" t="s">
        <v>4482</v>
      </c>
      <c r="C4160" s="392" t="s">
        <v>81</v>
      </c>
      <c r="D4160" s="392">
        <v>650.37</v>
      </c>
    </row>
    <row r="4161" spans="1:4" ht="67.5">
      <c r="A4161" s="342">
        <v>86920</v>
      </c>
      <c r="B4161" s="349" t="s">
        <v>4483</v>
      </c>
      <c r="C4161" s="392" t="s">
        <v>81</v>
      </c>
      <c r="D4161" s="392">
        <v>611.80999999999995</v>
      </c>
    </row>
    <row r="4162" spans="1:4" ht="67.5">
      <c r="A4162" s="342">
        <v>86921</v>
      </c>
      <c r="B4162" s="349" t="s">
        <v>4484</v>
      </c>
      <c r="C4162" s="392" t="s">
        <v>81</v>
      </c>
      <c r="D4162" s="392">
        <v>618.57000000000005</v>
      </c>
    </row>
    <row r="4163" spans="1:4" ht="67.5">
      <c r="A4163" s="342">
        <v>86922</v>
      </c>
      <c r="B4163" s="349" t="s">
        <v>4485</v>
      </c>
      <c r="C4163" s="392" t="s">
        <v>81</v>
      </c>
      <c r="D4163" s="392">
        <v>551.1</v>
      </c>
    </row>
    <row r="4164" spans="1:4" ht="67.5">
      <c r="A4164" s="342">
        <v>86923</v>
      </c>
      <c r="B4164" s="349" t="s">
        <v>4486</v>
      </c>
      <c r="C4164" s="392" t="s">
        <v>81</v>
      </c>
      <c r="D4164" s="392">
        <v>393.49</v>
      </c>
    </row>
    <row r="4165" spans="1:4" ht="67.5">
      <c r="A4165" s="342">
        <v>86924</v>
      </c>
      <c r="B4165" s="349" t="s">
        <v>4487</v>
      </c>
      <c r="C4165" s="392" t="s">
        <v>81</v>
      </c>
      <c r="D4165" s="392">
        <v>400.25</v>
      </c>
    </row>
    <row r="4166" spans="1:4" ht="81">
      <c r="A4166" s="342">
        <v>86925</v>
      </c>
      <c r="B4166" s="349" t="s">
        <v>4488</v>
      </c>
      <c r="C4166" s="392" t="s">
        <v>81</v>
      </c>
      <c r="D4166" s="392">
        <v>329.28</v>
      </c>
    </row>
    <row r="4167" spans="1:4" ht="67.5">
      <c r="A4167" s="342">
        <v>86926</v>
      </c>
      <c r="B4167" s="349" t="s">
        <v>4489</v>
      </c>
      <c r="C4167" s="392" t="s">
        <v>81</v>
      </c>
      <c r="D4167" s="392">
        <v>336.04</v>
      </c>
    </row>
    <row r="4168" spans="1:4" ht="81">
      <c r="A4168" s="342">
        <v>86927</v>
      </c>
      <c r="B4168" s="349" t="s">
        <v>4490</v>
      </c>
      <c r="C4168" s="392" t="s">
        <v>81</v>
      </c>
      <c r="D4168" s="392">
        <v>208.13</v>
      </c>
    </row>
    <row r="4169" spans="1:4" ht="67.5">
      <c r="A4169" s="342">
        <v>86928</v>
      </c>
      <c r="B4169" s="349" t="s">
        <v>4491</v>
      </c>
      <c r="C4169" s="392" t="s">
        <v>81</v>
      </c>
      <c r="D4169" s="392">
        <v>214.89</v>
      </c>
    </row>
    <row r="4170" spans="1:4" ht="81">
      <c r="A4170" s="342">
        <v>86929</v>
      </c>
      <c r="B4170" s="349" t="s">
        <v>4492</v>
      </c>
      <c r="C4170" s="392" t="s">
        <v>81</v>
      </c>
      <c r="D4170" s="392">
        <v>201.83</v>
      </c>
    </row>
    <row r="4171" spans="1:4" ht="67.5">
      <c r="A4171" s="342">
        <v>86930</v>
      </c>
      <c r="B4171" s="349" t="s">
        <v>4493</v>
      </c>
      <c r="C4171" s="392" t="s">
        <v>81</v>
      </c>
      <c r="D4171" s="392">
        <v>208.59</v>
      </c>
    </row>
    <row r="4172" spans="1:4" ht="67.5">
      <c r="A4172" s="342">
        <v>86931</v>
      </c>
      <c r="B4172" s="349" t="s">
        <v>4494</v>
      </c>
      <c r="C4172" s="392" t="s">
        <v>81</v>
      </c>
      <c r="D4172" s="392">
        <v>353.6</v>
      </c>
    </row>
    <row r="4173" spans="1:4" ht="67.5">
      <c r="A4173" s="342">
        <v>86932</v>
      </c>
      <c r="B4173" s="349" t="s">
        <v>4495</v>
      </c>
      <c r="C4173" s="392" t="s">
        <v>81</v>
      </c>
      <c r="D4173" s="392">
        <v>380.79</v>
      </c>
    </row>
    <row r="4174" spans="1:4" ht="94.5">
      <c r="A4174" s="342">
        <v>86933</v>
      </c>
      <c r="B4174" s="349" t="s">
        <v>4496</v>
      </c>
      <c r="C4174" s="392" t="s">
        <v>81</v>
      </c>
      <c r="D4174" s="392">
        <v>287.83999999999997</v>
      </c>
    </row>
    <row r="4175" spans="1:4" ht="94.5">
      <c r="A4175" s="342">
        <v>86934</v>
      </c>
      <c r="B4175" s="349" t="s">
        <v>4497</v>
      </c>
      <c r="C4175" s="392" t="s">
        <v>81</v>
      </c>
      <c r="D4175" s="392">
        <v>281.54000000000002</v>
      </c>
    </row>
    <row r="4176" spans="1:4" ht="67.5">
      <c r="A4176" s="342">
        <v>86935</v>
      </c>
      <c r="B4176" s="349" t="s">
        <v>4498</v>
      </c>
      <c r="C4176" s="392" t="s">
        <v>81</v>
      </c>
      <c r="D4176" s="392">
        <v>181.99</v>
      </c>
    </row>
    <row r="4177" spans="1:4" ht="54">
      <c r="A4177" s="342">
        <v>86936</v>
      </c>
      <c r="B4177" s="349" t="s">
        <v>4499</v>
      </c>
      <c r="C4177" s="392" t="s">
        <v>81</v>
      </c>
      <c r="D4177" s="392">
        <v>307.33999999999997</v>
      </c>
    </row>
    <row r="4178" spans="1:4" ht="67.5">
      <c r="A4178" s="342">
        <v>86937</v>
      </c>
      <c r="B4178" s="349" t="s">
        <v>4500</v>
      </c>
      <c r="C4178" s="392" t="s">
        <v>81</v>
      </c>
      <c r="D4178" s="392">
        <v>137.26</v>
      </c>
    </row>
    <row r="4179" spans="1:4" ht="67.5">
      <c r="A4179" s="342">
        <v>86938</v>
      </c>
      <c r="B4179" s="349" t="s">
        <v>4501</v>
      </c>
      <c r="C4179" s="392" t="s">
        <v>81</v>
      </c>
      <c r="D4179" s="392">
        <v>262.61</v>
      </c>
    </row>
    <row r="4180" spans="1:4" ht="81">
      <c r="A4180" s="342">
        <v>86939</v>
      </c>
      <c r="B4180" s="349" t="s">
        <v>4502</v>
      </c>
      <c r="C4180" s="392" t="s">
        <v>81</v>
      </c>
      <c r="D4180" s="392">
        <v>262.58999999999997</v>
      </c>
    </row>
    <row r="4181" spans="1:4" ht="94.5">
      <c r="A4181" s="342">
        <v>86940</v>
      </c>
      <c r="B4181" s="349" t="s">
        <v>4503</v>
      </c>
      <c r="C4181" s="392" t="s">
        <v>81</v>
      </c>
      <c r="D4181" s="392">
        <v>693.47</v>
      </c>
    </row>
    <row r="4182" spans="1:4" ht="94.5">
      <c r="A4182" s="342">
        <v>86941</v>
      </c>
      <c r="B4182" s="349" t="s">
        <v>4504</v>
      </c>
      <c r="C4182" s="392" t="s">
        <v>81</v>
      </c>
      <c r="D4182" s="392">
        <v>533</v>
      </c>
    </row>
    <row r="4183" spans="1:4" ht="94.5">
      <c r="A4183" s="342">
        <v>86942</v>
      </c>
      <c r="B4183" s="349" t="s">
        <v>4505</v>
      </c>
      <c r="C4183" s="392" t="s">
        <v>81</v>
      </c>
      <c r="D4183" s="392">
        <v>175.83</v>
      </c>
    </row>
    <row r="4184" spans="1:4" ht="94.5">
      <c r="A4184" s="342">
        <v>86943</v>
      </c>
      <c r="B4184" s="349" t="s">
        <v>4506</v>
      </c>
      <c r="C4184" s="392" t="s">
        <v>81</v>
      </c>
      <c r="D4184" s="392">
        <v>169.53</v>
      </c>
    </row>
    <row r="4185" spans="1:4" ht="94.5">
      <c r="A4185" s="342">
        <v>86947</v>
      </c>
      <c r="B4185" s="349" t="s">
        <v>4507</v>
      </c>
      <c r="C4185" s="392" t="s">
        <v>81</v>
      </c>
      <c r="D4185" s="392">
        <v>738.86</v>
      </c>
    </row>
    <row r="4186" spans="1:4" ht="40.5">
      <c r="A4186" s="342">
        <v>88571</v>
      </c>
      <c r="B4186" s="349" t="s">
        <v>4508</v>
      </c>
      <c r="C4186" s="392" t="s">
        <v>81</v>
      </c>
      <c r="D4186" s="392">
        <v>46.91</v>
      </c>
    </row>
    <row r="4187" spans="1:4" ht="94.5">
      <c r="A4187" s="342">
        <v>93396</v>
      </c>
      <c r="B4187" s="349" t="s">
        <v>4509</v>
      </c>
      <c r="C4187" s="392" t="s">
        <v>81</v>
      </c>
      <c r="D4187" s="392">
        <v>447.92</v>
      </c>
    </row>
    <row r="4188" spans="1:4" ht="108">
      <c r="A4188" s="342">
        <v>93441</v>
      </c>
      <c r="B4188" s="349" t="s">
        <v>4510</v>
      </c>
      <c r="C4188" s="392" t="s">
        <v>81</v>
      </c>
      <c r="D4188" s="392">
        <v>742.29</v>
      </c>
    </row>
    <row r="4189" spans="1:4" ht="108">
      <c r="A4189" s="342">
        <v>93442</v>
      </c>
      <c r="B4189" s="349" t="s">
        <v>4511</v>
      </c>
      <c r="C4189" s="392" t="s">
        <v>81</v>
      </c>
      <c r="D4189" s="392">
        <v>771.02</v>
      </c>
    </row>
    <row r="4190" spans="1:4" ht="40.5">
      <c r="A4190" s="342">
        <v>95469</v>
      </c>
      <c r="B4190" s="349" t="s">
        <v>4512</v>
      </c>
      <c r="C4190" s="392" t="s">
        <v>81</v>
      </c>
      <c r="D4190" s="392">
        <v>162.07</v>
      </c>
    </row>
    <row r="4191" spans="1:4" ht="54">
      <c r="A4191" s="342">
        <v>95470</v>
      </c>
      <c r="B4191" s="349" t="s">
        <v>4513</v>
      </c>
      <c r="C4191" s="392" t="s">
        <v>81</v>
      </c>
      <c r="D4191" s="392">
        <v>167.33</v>
      </c>
    </row>
    <row r="4192" spans="1:4" ht="54">
      <c r="A4192" s="342">
        <v>95471</v>
      </c>
      <c r="B4192" s="349" t="s">
        <v>4514</v>
      </c>
      <c r="C4192" s="392" t="s">
        <v>81</v>
      </c>
      <c r="D4192" s="392">
        <v>600.1</v>
      </c>
    </row>
    <row r="4193" spans="1:4" ht="67.5">
      <c r="A4193" s="342">
        <v>95472</v>
      </c>
      <c r="B4193" s="349" t="s">
        <v>4515</v>
      </c>
      <c r="C4193" s="392" t="s">
        <v>81</v>
      </c>
      <c r="D4193" s="392">
        <v>605.36</v>
      </c>
    </row>
    <row r="4194" spans="1:4" ht="40.5">
      <c r="A4194" s="342">
        <v>95542</v>
      </c>
      <c r="B4194" s="349" t="s">
        <v>4516</v>
      </c>
      <c r="C4194" s="392" t="s">
        <v>81</v>
      </c>
      <c r="D4194" s="392">
        <v>27.49</v>
      </c>
    </row>
    <row r="4195" spans="1:4" ht="27">
      <c r="A4195" s="342">
        <v>95543</v>
      </c>
      <c r="B4195" s="349" t="s">
        <v>4517</v>
      </c>
      <c r="C4195" s="392" t="s">
        <v>81</v>
      </c>
      <c r="D4195" s="392">
        <v>44.23</v>
      </c>
    </row>
    <row r="4196" spans="1:4" ht="27">
      <c r="A4196" s="342">
        <v>95544</v>
      </c>
      <c r="B4196" s="349" t="s">
        <v>4518</v>
      </c>
      <c r="C4196" s="392" t="s">
        <v>81</v>
      </c>
      <c r="D4196" s="392">
        <v>35</v>
      </c>
    </row>
    <row r="4197" spans="1:4" ht="27">
      <c r="A4197" s="342">
        <v>95545</v>
      </c>
      <c r="B4197" s="349" t="s">
        <v>4519</v>
      </c>
      <c r="C4197" s="392" t="s">
        <v>81</v>
      </c>
      <c r="D4197" s="392">
        <v>34.200000000000003</v>
      </c>
    </row>
    <row r="4198" spans="1:4" ht="40.5">
      <c r="A4198" s="342">
        <v>95546</v>
      </c>
      <c r="B4198" s="349" t="s">
        <v>4520</v>
      </c>
      <c r="C4198" s="392" t="s">
        <v>81</v>
      </c>
      <c r="D4198" s="392">
        <v>100.92</v>
      </c>
    </row>
    <row r="4199" spans="1:4" ht="54">
      <c r="A4199" s="342">
        <v>95547</v>
      </c>
      <c r="B4199" s="349" t="s">
        <v>4521</v>
      </c>
      <c r="C4199" s="392" t="s">
        <v>81</v>
      </c>
      <c r="D4199" s="392">
        <v>56.37</v>
      </c>
    </row>
    <row r="4200" spans="1:4" ht="27">
      <c r="A4200" s="342">
        <v>6087</v>
      </c>
      <c r="B4200" s="349" t="s">
        <v>4522</v>
      </c>
      <c r="C4200" s="392" t="s">
        <v>81</v>
      </c>
      <c r="D4200" s="392">
        <v>21.33</v>
      </c>
    </row>
    <row r="4201" spans="1:4" ht="54">
      <c r="A4201" s="342" t="s">
        <v>4523</v>
      </c>
      <c r="B4201" s="349" t="s">
        <v>4524</v>
      </c>
      <c r="C4201" s="392" t="s">
        <v>81</v>
      </c>
      <c r="D4201" s="393">
        <v>1128.6600000000001</v>
      </c>
    </row>
    <row r="4202" spans="1:4" ht="54">
      <c r="A4202" s="342" t="s">
        <v>4525</v>
      </c>
      <c r="B4202" s="349" t="s">
        <v>4526</v>
      </c>
      <c r="C4202" s="392" t="s">
        <v>81</v>
      </c>
      <c r="D4202" s="393">
        <v>1394.62</v>
      </c>
    </row>
    <row r="4203" spans="1:4" ht="94.5">
      <c r="A4203" s="342">
        <v>95463</v>
      </c>
      <c r="B4203" s="349" t="s">
        <v>4527</v>
      </c>
      <c r="C4203" s="392" t="s">
        <v>81</v>
      </c>
      <c r="D4203" s="393">
        <v>1316.18</v>
      </c>
    </row>
    <row r="4204" spans="1:4" ht="67.5">
      <c r="A4204" s="342">
        <v>89957</v>
      </c>
      <c r="B4204" s="349" t="s">
        <v>4528</v>
      </c>
      <c r="C4204" s="392" t="s">
        <v>81</v>
      </c>
      <c r="D4204" s="392">
        <v>95.68</v>
      </c>
    </row>
    <row r="4205" spans="1:4" ht="67.5">
      <c r="A4205" s="342">
        <v>89959</v>
      </c>
      <c r="B4205" s="349" t="s">
        <v>4529</v>
      </c>
      <c r="C4205" s="392" t="s">
        <v>81</v>
      </c>
      <c r="D4205" s="392">
        <v>161.72</v>
      </c>
    </row>
    <row r="4206" spans="1:4" ht="40.5">
      <c r="A4206" s="342">
        <v>40729</v>
      </c>
      <c r="B4206" s="349" t="s">
        <v>4530</v>
      </c>
      <c r="C4206" s="392" t="s">
        <v>81</v>
      </c>
      <c r="D4206" s="392">
        <v>165.17</v>
      </c>
    </row>
    <row r="4207" spans="1:4" ht="27">
      <c r="A4207" s="342" t="s">
        <v>4531</v>
      </c>
      <c r="B4207" s="349" t="s">
        <v>4532</v>
      </c>
      <c r="C4207" s="392" t="s">
        <v>81</v>
      </c>
      <c r="D4207" s="392">
        <v>47.53</v>
      </c>
    </row>
    <row r="4208" spans="1:4" ht="27">
      <c r="A4208" s="342" t="s">
        <v>4533</v>
      </c>
      <c r="B4208" s="349" t="s">
        <v>4534</v>
      </c>
      <c r="C4208" s="392" t="s">
        <v>81</v>
      </c>
      <c r="D4208" s="392">
        <v>50.21</v>
      </c>
    </row>
    <row r="4209" spans="1:4" ht="27">
      <c r="A4209" s="342" t="s">
        <v>4535</v>
      </c>
      <c r="B4209" s="349" t="s">
        <v>4536</v>
      </c>
      <c r="C4209" s="392" t="s">
        <v>81</v>
      </c>
      <c r="D4209" s="392">
        <v>65.709999999999994</v>
      </c>
    </row>
    <row r="4210" spans="1:4" ht="27">
      <c r="A4210" s="342" t="s">
        <v>4537</v>
      </c>
      <c r="B4210" s="349" t="s">
        <v>4538</v>
      </c>
      <c r="C4210" s="392" t="s">
        <v>81</v>
      </c>
      <c r="D4210" s="392">
        <v>76.06</v>
      </c>
    </row>
    <row r="4211" spans="1:4" ht="27">
      <c r="A4211" s="342" t="s">
        <v>4539</v>
      </c>
      <c r="B4211" s="349" t="s">
        <v>4540</v>
      </c>
      <c r="C4211" s="392" t="s">
        <v>81</v>
      </c>
      <c r="D4211" s="392">
        <v>100.46</v>
      </c>
    </row>
    <row r="4212" spans="1:4" ht="27">
      <c r="A4212" s="342" t="s">
        <v>4541</v>
      </c>
      <c r="B4212" s="349" t="s">
        <v>4542</v>
      </c>
      <c r="C4212" s="392" t="s">
        <v>81</v>
      </c>
      <c r="D4212" s="392">
        <v>196.02</v>
      </c>
    </row>
    <row r="4213" spans="1:4" ht="27">
      <c r="A4213" s="342" t="s">
        <v>4543</v>
      </c>
      <c r="B4213" s="349" t="s">
        <v>4544</v>
      </c>
      <c r="C4213" s="392" t="s">
        <v>81</v>
      </c>
      <c r="D4213" s="392">
        <v>327.27</v>
      </c>
    </row>
    <row r="4214" spans="1:4" ht="27">
      <c r="A4214" s="342" t="s">
        <v>4545</v>
      </c>
      <c r="B4214" s="349" t="s">
        <v>4546</v>
      </c>
      <c r="C4214" s="392" t="s">
        <v>81</v>
      </c>
      <c r="D4214" s="392">
        <v>63.28</v>
      </c>
    </row>
    <row r="4215" spans="1:4" ht="27">
      <c r="A4215" s="342" t="s">
        <v>4547</v>
      </c>
      <c r="B4215" s="349" t="s">
        <v>4548</v>
      </c>
      <c r="C4215" s="392" t="s">
        <v>81</v>
      </c>
      <c r="D4215" s="392">
        <v>79.239999999999995</v>
      </c>
    </row>
    <row r="4216" spans="1:4" ht="27">
      <c r="A4216" s="342" t="s">
        <v>4549</v>
      </c>
      <c r="B4216" s="349" t="s">
        <v>4550</v>
      </c>
      <c r="C4216" s="392" t="s">
        <v>81</v>
      </c>
      <c r="D4216" s="392">
        <v>108.88</v>
      </c>
    </row>
    <row r="4217" spans="1:4" ht="27">
      <c r="A4217" s="342" t="s">
        <v>4551</v>
      </c>
      <c r="B4217" s="349" t="s">
        <v>4552</v>
      </c>
      <c r="C4217" s="392" t="s">
        <v>81</v>
      </c>
      <c r="D4217" s="392">
        <v>122.71</v>
      </c>
    </row>
    <row r="4218" spans="1:4" ht="27">
      <c r="A4218" s="342" t="s">
        <v>4553</v>
      </c>
      <c r="B4218" s="349" t="s">
        <v>4554</v>
      </c>
      <c r="C4218" s="392" t="s">
        <v>81</v>
      </c>
      <c r="D4218" s="392">
        <v>162.85</v>
      </c>
    </row>
    <row r="4219" spans="1:4" ht="27">
      <c r="A4219" s="342" t="s">
        <v>4555</v>
      </c>
      <c r="B4219" s="349" t="s">
        <v>4556</v>
      </c>
      <c r="C4219" s="392" t="s">
        <v>81</v>
      </c>
      <c r="D4219" s="392">
        <v>234.16</v>
      </c>
    </row>
    <row r="4220" spans="1:4" ht="27">
      <c r="A4220" s="342" t="s">
        <v>4557</v>
      </c>
      <c r="B4220" s="349" t="s">
        <v>4558</v>
      </c>
      <c r="C4220" s="392" t="s">
        <v>81</v>
      </c>
      <c r="D4220" s="392">
        <v>302.76</v>
      </c>
    </row>
    <row r="4221" spans="1:4" ht="27">
      <c r="A4221" s="342" t="s">
        <v>4559</v>
      </c>
      <c r="B4221" s="349" t="s">
        <v>4560</v>
      </c>
      <c r="C4221" s="392" t="s">
        <v>81</v>
      </c>
      <c r="D4221" s="392">
        <v>461.57</v>
      </c>
    </row>
    <row r="4222" spans="1:4" ht="27">
      <c r="A4222" s="342" t="s">
        <v>4561</v>
      </c>
      <c r="B4222" s="349" t="s">
        <v>4562</v>
      </c>
      <c r="C4222" s="392" t="s">
        <v>81</v>
      </c>
      <c r="D4222" s="392">
        <v>46.86</v>
      </c>
    </row>
    <row r="4223" spans="1:4" ht="27">
      <c r="A4223" s="342" t="s">
        <v>4563</v>
      </c>
      <c r="B4223" s="349" t="s">
        <v>4564</v>
      </c>
      <c r="C4223" s="392" t="s">
        <v>81</v>
      </c>
      <c r="D4223" s="392">
        <v>49.83</v>
      </c>
    </row>
    <row r="4224" spans="1:4" ht="27">
      <c r="A4224" s="342" t="s">
        <v>4565</v>
      </c>
      <c r="B4224" s="349" t="s">
        <v>4566</v>
      </c>
      <c r="C4224" s="392" t="s">
        <v>81</v>
      </c>
      <c r="D4224" s="392">
        <v>74.37</v>
      </c>
    </row>
    <row r="4225" spans="1:4" ht="27">
      <c r="A4225" s="342" t="s">
        <v>4567</v>
      </c>
      <c r="B4225" s="349" t="s">
        <v>4568</v>
      </c>
      <c r="C4225" s="392" t="s">
        <v>81</v>
      </c>
      <c r="D4225" s="392">
        <v>100.96</v>
      </c>
    </row>
    <row r="4226" spans="1:4" ht="27">
      <c r="A4226" s="342" t="s">
        <v>4569</v>
      </c>
      <c r="B4226" s="349" t="s">
        <v>4570</v>
      </c>
      <c r="C4226" s="392" t="s">
        <v>81</v>
      </c>
      <c r="D4226" s="392">
        <v>173.46</v>
      </c>
    </row>
    <row r="4227" spans="1:4" ht="27">
      <c r="A4227" s="342" t="s">
        <v>4571</v>
      </c>
      <c r="B4227" s="349" t="s">
        <v>4572</v>
      </c>
      <c r="C4227" s="392" t="s">
        <v>81</v>
      </c>
      <c r="D4227" s="392">
        <v>217.5</v>
      </c>
    </row>
    <row r="4228" spans="1:4" ht="27">
      <c r="A4228" s="342" t="s">
        <v>4573</v>
      </c>
      <c r="B4228" s="349" t="s">
        <v>4574</v>
      </c>
      <c r="C4228" s="392" t="s">
        <v>81</v>
      </c>
      <c r="D4228" s="392">
        <v>369.18</v>
      </c>
    </row>
    <row r="4229" spans="1:4" ht="27">
      <c r="A4229" s="342" t="s">
        <v>4575</v>
      </c>
      <c r="B4229" s="349" t="s">
        <v>4576</v>
      </c>
      <c r="C4229" s="392" t="s">
        <v>81</v>
      </c>
      <c r="D4229" s="392">
        <v>56.11</v>
      </c>
    </row>
    <row r="4230" spans="1:4" ht="40.5">
      <c r="A4230" s="342" t="s">
        <v>4577</v>
      </c>
      <c r="B4230" s="349" t="s">
        <v>4578</v>
      </c>
      <c r="C4230" s="392" t="s">
        <v>81</v>
      </c>
      <c r="D4230" s="392">
        <v>152.26</v>
      </c>
    </row>
    <row r="4231" spans="1:4" ht="27">
      <c r="A4231" s="342" t="s">
        <v>4579</v>
      </c>
      <c r="B4231" s="349" t="s">
        <v>4580</v>
      </c>
      <c r="C4231" s="392" t="s">
        <v>81</v>
      </c>
      <c r="D4231" s="392">
        <v>67.56</v>
      </c>
    </row>
    <row r="4232" spans="1:4" ht="67.5">
      <c r="A4232" s="342" t="s">
        <v>4581</v>
      </c>
      <c r="B4232" s="349" t="s">
        <v>4582</v>
      </c>
      <c r="C4232" s="392" t="s">
        <v>81</v>
      </c>
      <c r="D4232" s="392">
        <v>176.78</v>
      </c>
    </row>
    <row r="4233" spans="1:4" ht="40.5">
      <c r="A4233" s="342">
        <v>85117</v>
      </c>
      <c r="B4233" s="349" t="s">
        <v>4583</v>
      </c>
      <c r="C4233" s="392" t="s">
        <v>81</v>
      </c>
      <c r="D4233" s="392">
        <v>31.99</v>
      </c>
    </row>
    <row r="4234" spans="1:4" ht="40.5">
      <c r="A4234" s="342">
        <v>89349</v>
      </c>
      <c r="B4234" s="349" t="s">
        <v>4584</v>
      </c>
      <c r="C4234" s="392" t="s">
        <v>81</v>
      </c>
      <c r="D4234" s="392">
        <v>13.95</v>
      </c>
    </row>
    <row r="4235" spans="1:4" ht="40.5">
      <c r="A4235" s="342">
        <v>89351</v>
      </c>
      <c r="B4235" s="349" t="s">
        <v>4585</v>
      </c>
      <c r="C4235" s="392" t="s">
        <v>81</v>
      </c>
      <c r="D4235" s="392">
        <v>15.39</v>
      </c>
    </row>
    <row r="4236" spans="1:4" ht="40.5">
      <c r="A4236" s="342">
        <v>89352</v>
      </c>
      <c r="B4236" s="349" t="s">
        <v>4586</v>
      </c>
      <c r="C4236" s="392" t="s">
        <v>81</v>
      </c>
      <c r="D4236" s="392">
        <v>17</v>
      </c>
    </row>
    <row r="4237" spans="1:4" ht="40.5">
      <c r="A4237" s="342">
        <v>89353</v>
      </c>
      <c r="B4237" s="349" t="s">
        <v>4587</v>
      </c>
      <c r="C4237" s="392" t="s">
        <v>81</v>
      </c>
      <c r="D4237" s="392">
        <v>17.579999999999998</v>
      </c>
    </row>
    <row r="4238" spans="1:4" ht="54">
      <c r="A4238" s="342">
        <v>89354</v>
      </c>
      <c r="B4238" s="349" t="s">
        <v>4588</v>
      </c>
      <c r="C4238" s="392" t="s">
        <v>81</v>
      </c>
      <c r="D4238" s="392">
        <v>234.02</v>
      </c>
    </row>
    <row r="4239" spans="1:4" ht="67.5">
      <c r="A4239" s="342">
        <v>89969</v>
      </c>
      <c r="B4239" s="349" t="s">
        <v>4589</v>
      </c>
      <c r="C4239" s="392" t="s">
        <v>81</v>
      </c>
      <c r="D4239" s="392">
        <v>24.18</v>
      </c>
    </row>
    <row r="4240" spans="1:4" ht="54">
      <c r="A4240" s="342">
        <v>89970</v>
      </c>
      <c r="B4240" s="349" t="s">
        <v>4590</v>
      </c>
      <c r="C4240" s="392" t="s">
        <v>81</v>
      </c>
      <c r="D4240" s="392">
        <v>25.18</v>
      </c>
    </row>
    <row r="4241" spans="1:4" ht="54">
      <c r="A4241" s="342">
        <v>89971</v>
      </c>
      <c r="B4241" s="349" t="s">
        <v>4591</v>
      </c>
      <c r="C4241" s="392" t="s">
        <v>81</v>
      </c>
      <c r="D4241" s="392">
        <v>25.16</v>
      </c>
    </row>
    <row r="4242" spans="1:4" ht="54">
      <c r="A4242" s="342">
        <v>89972</v>
      </c>
      <c r="B4242" s="349" t="s">
        <v>4592</v>
      </c>
      <c r="C4242" s="392" t="s">
        <v>81</v>
      </c>
      <c r="D4242" s="392">
        <v>27.1</v>
      </c>
    </row>
    <row r="4243" spans="1:4" ht="54">
      <c r="A4243" s="342">
        <v>89973</v>
      </c>
      <c r="B4243" s="349" t="s">
        <v>4593</v>
      </c>
      <c r="C4243" s="392" t="s">
        <v>81</v>
      </c>
      <c r="D4243" s="392">
        <v>390.21</v>
      </c>
    </row>
    <row r="4244" spans="1:4" ht="54">
      <c r="A4244" s="342">
        <v>89974</v>
      </c>
      <c r="B4244" s="349" t="s">
        <v>4594</v>
      </c>
      <c r="C4244" s="392" t="s">
        <v>81</v>
      </c>
      <c r="D4244" s="392">
        <v>200.68</v>
      </c>
    </row>
    <row r="4245" spans="1:4" ht="54">
      <c r="A4245" s="342">
        <v>89984</v>
      </c>
      <c r="B4245" s="349" t="s">
        <v>4595</v>
      </c>
      <c r="C4245" s="392" t="s">
        <v>81</v>
      </c>
      <c r="D4245" s="392">
        <v>33.340000000000003</v>
      </c>
    </row>
    <row r="4246" spans="1:4" ht="54">
      <c r="A4246" s="342">
        <v>89985</v>
      </c>
      <c r="B4246" s="349" t="s">
        <v>4596</v>
      </c>
      <c r="C4246" s="392" t="s">
        <v>81</v>
      </c>
      <c r="D4246" s="392">
        <v>34.17</v>
      </c>
    </row>
    <row r="4247" spans="1:4" ht="54">
      <c r="A4247" s="342">
        <v>89986</v>
      </c>
      <c r="B4247" s="349" t="s">
        <v>4597</v>
      </c>
      <c r="C4247" s="392" t="s">
        <v>81</v>
      </c>
      <c r="D4247" s="392">
        <v>32.64</v>
      </c>
    </row>
    <row r="4248" spans="1:4" ht="54">
      <c r="A4248" s="342">
        <v>89987</v>
      </c>
      <c r="B4248" s="349" t="s">
        <v>4598</v>
      </c>
      <c r="C4248" s="392" t="s">
        <v>81</v>
      </c>
      <c r="D4248" s="392">
        <v>35.71</v>
      </c>
    </row>
    <row r="4249" spans="1:4" ht="40.5">
      <c r="A4249" s="342">
        <v>90371</v>
      </c>
      <c r="B4249" s="349" t="s">
        <v>4599</v>
      </c>
      <c r="C4249" s="392" t="s">
        <v>81</v>
      </c>
      <c r="D4249" s="392">
        <v>23.25</v>
      </c>
    </row>
    <row r="4250" spans="1:4" ht="67.5">
      <c r="A4250" s="342">
        <v>94489</v>
      </c>
      <c r="B4250" s="349" t="s">
        <v>4600</v>
      </c>
      <c r="C4250" s="392" t="s">
        <v>81</v>
      </c>
      <c r="D4250" s="392">
        <v>20.21</v>
      </c>
    </row>
    <row r="4251" spans="1:4" ht="67.5">
      <c r="A4251" s="342">
        <v>94490</v>
      </c>
      <c r="B4251" s="349" t="s">
        <v>4601</v>
      </c>
      <c r="C4251" s="392" t="s">
        <v>81</v>
      </c>
      <c r="D4251" s="392">
        <v>33.56</v>
      </c>
    </row>
    <row r="4252" spans="1:4" ht="67.5">
      <c r="A4252" s="342">
        <v>94491</v>
      </c>
      <c r="B4252" s="349" t="s">
        <v>4602</v>
      </c>
      <c r="C4252" s="392" t="s">
        <v>81</v>
      </c>
      <c r="D4252" s="392">
        <v>46.13</v>
      </c>
    </row>
    <row r="4253" spans="1:4" ht="67.5">
      <c r="A4253" s="342">
        <v>94492</v>
      </c>
      <c r="B4253" s="349" t="s">
        <v>4603</v>
      </c>
      <c r="C4253" s="392" t="s">
        <v>81</v>
      </c>
      <c r="D4253" s="392">
        <v>47.31</v>
      </c>
    </row>
    <row r="4254" spans="1:4" ht="67.5">
      <c r="A4254" s="342">
        <v>94493</v>
      </c>
      <c r="B4254" s="349" t="s">
        <v>4604</v>
      </c>
      <c r="C4254" s="392" t="s">
        <v>81</v>
      </c>
      <c r="D4254" s="392">
        <v>86.24</v>
      </c>
    </row>
    <row r="4255" spans="1:4" ht="67.5">
      <c r="A4255" s="342">
        <v>94494</v>
      </c>
      <c r="B4255" s="349" t="s">
        <v>4605</v>
      </c>
      <c r="C4255" s="392" t="s">
        <v>81</v>
      </c>
      <c r="D4255" s="392">
        <v>35.82</v>
      </c>
    </row>
    <row r="4256" spans="1:4" ht="67.5">
      <c r="A4256" s="342">
        <v>94495</v>
      </c>
      <c r="B4256" s="349" t="s">
        <v>4606</v>
      </c>
      <c r="C4256" s="392" t="s">
        <v>81</v>
      </c>
      <c r="D4256" s="392">
        <v>42.21</v>
      </c>
    </row>
    <row r="4257" spans="1:4" ht="81">
      <c r="A4257" s="342">
        <v>94496</v>
      </c>
      <c r="B4257" s="349" t="s">
        <v>4607</v>
      </c>
      <c r="C4257" s="392" t="s">
        <v>81</v>
      </c>
      <c r="D4257" s="392">
        <v>49.13</v>
      </c>
    </row>
    <row r="4258" spans="1:4" ht="81">
      <c r="A4258" s="342">
        <v>94497</v>
      </c>
      <c r="B4258" s="349" t="s">
        <v>4608</v>
      </c>
      <c r="C4258" s="392" t="s">
        <v>81</v>
      </c>
      <c r="D4258" s="392">
        <v>55.37</v>
      </c>
    </row>
    <row r="4259" spans="1:4" ht="67.5">
      <c r="A4259" s="342">
        <v>94498</v>
      </c>
      <c r="B4259" s="349" t="s">
        <v>4609</v>
      </c>
      <c r="C4259" s="392" t="s">
        <v>81</v>
      </c>
      <c r="D4259" s="392">
        <v>68.34</v>
      </c>
    </row>
    <row r="4260" spans="1:4" ht="81">
      <c r="A4260" s="342">
        <v>94499</v>
      </c>
      <c r="B4260" s="349" t="s">
        <v>4610</v>
      </c>
      <c r="C4260" s="392" t="s">
        <v>81</v>
      </c>
      <c r="D4260" s="392">
        <v>113.26</v>
      </c>
    </row>
    <row r="4261" spans="1:4" ht="67.5">
      <c r="A4261" s="342">
        <v>94500</v>
      </c>
      <c r="B4261" s="349" t="s">
        <v>4611</v>
      </c>
      <c r="C4261" s="392" t="s">
        <v>81</v>
      </c>
      <c r="D4261" s="392">
        <v>132.71</v>
      </c>
    </row>
    <row r="4262" spans="1:4" ht="67.5">
      <c r="A4262" s="342">
        <v>94501</v>
      </c>
      <c r="B4262" s="349" t="s">
        <v>4612</v>
      </c>
      <c r="C4262" s="392" t="s">
        <v>81</v>
      </c>
      <c r="D4262" s="392">
        <v>246.54</v>
      </c>
    </row>
    <row r="4263" spans="1:4" ht="81">
      <c r="A4263" s="342">
        <v>94792</v>
      </c>
      <c r="B4263" s="349" t="s">
        <v>4613</v>
      </c>
      <c r="C4263" s="392" t="s">
        <v>81</v>
      </c>
      <c r="D4263" s="392">
        <v>57.78</v>
      </c>
    </row>
    <row r="4264" spans="1:4" ht="94.5">
      <c r="A4264" s="342">
        <v>94793</v>
      </c>
      <c r="B4264" s="349" t="s">
        <v>4614</v>
      </c>
      <c r="C4264" s="392" t="s">
        <v>81</v>
      </c>
      <c r="D4264" s="392">
        <v>71.260000000000005</v>
      </c>
    </row>
    <row r="4265" spans="1:4" ht="94.5">
      <c r="A4265" s="342">
        <v>94794</v>
      </c>
      <c r="B4265" s="349" t="s">
        <v>4615</v>
      </c>
      <c r="C4265" s="392" t="s">
        <v>81</v>
      </c>
      <c r="D4265" s="392">
        <v>73.36</v>
      </c>
    </row>
    <row r="4266" spans="1:4" ht="40.5">
      <c r="A4266" s="342">
        <v>94795</v>
      </c>
      <c r="B4266" s="349" t="s">
        <v>4616</v>
      </c>
      <c r="C4266" s="392" t="s">
        <v>81</v>
      </c>
      <c r="D4266" s="392">
        <v>27.74</v>
      </c>
    </row>
    <row r="4267" spans="1:4" ht="40.5">
      <c r="A4267" s="342">
        <v>94796</v>
      </c>
      <c r="B4267" s="349" t="s">
        <v>4617</v>
      </c>
      <c r="C4267" s="392" t="s">
        <v>81</v>
      </c>
      <c r="D4267" s="392">
        <v>34.380000000000003</v>
      </c>
    </row>
    <row r="4268" spans="1:4" ht="40.5">
      <c r="A4268" s="342">
        <v>94797</v>
      </c>
      <c r="B4268" s="349" t="s">
        <v>4618</v>
      </c>
      <c r="C4268" s="392" t="s">
        <v>81</v>
      </c>
      <c r="D4268" s="392">
        <v>32.799999999999997</v>
      </c>
    </row>
    <row r="4269" spans="1:4" ht="40.5">
      <c r="A4269" s="342">
        <v>94798</v>
      </c>
      <c r="B4269" s="349" t="s">
        <v>4619</v>
      </c>
      <c r="C4269" s="392" t="s">
        <v>81</v>
      </c>
      <c r="D4269" s="392">
        <v>69.56</v>
      </c>
    </row>
    <row r="4270" spans="1:4" ht="40.5">
      <c r="A4270" s="342">
        <v>94799</v>
      </c>
      <c r="B4270" s="349" t="s">
        <v>4620</v>
      </c>
      <c r="C4270" s="392" t="s">
        <v>81</v>
      </c>
      <c r="D4270" s="392">
        <v>67.98</v>
      </c>
    </row>
    <row r="4271" spans="1:4" ht="40.5">
      <c r="A4271" s="342">
        <v>94800</v>
      </c>
      <c r="B4271" s="349" t="s">
        <v>4621</v>
      </c>
      <c r="C4271" s="392" t="s">
        <v>81</v>
      </c>
      <c r="D4271" s="392">
        <v>114.82</v>
      </c>
    </row>
    <row r="4272" spans="1:4" ht="81">
      <c r="A4272" s="342">
        <v>95248</v>
      </c>
      <c r="B4272" s="349" t="s">
        <v>4622</v>
      </c>
      <c r="C4272" s="392" t="s">
        <v>81</v>
      </c>
      <c r="D4272" s="392">
        <v>40.47</v>
      </c>
    </row>
    <row r="4273" spans="1:4" ht="81">
      <c r="A4273" s="342">
        <v>95249</v>
      </c>
      <c r="B4273" s="349" t="s">
        <v>4623</v>
      </c>
      <c r="C4273" s="392" t="s">
        <v>81</v>
      </c>
      <c r="D4273" s="392">
        <v>42.9</v>
      </c>
    </row>
    <row r="4274" spans="1:4" ht="67.5">
      <c r="A4274" s="342">
        <v>95250</v>
      </c>
      <c r="B4274" s="349" t="s">
        <v>4624</v>
      </c>
      <c r="C4274" s="392" t="s">
        <v>81</v>
      </c>
      <c r="D4274" s="392">
        <v>49.25</v>
      </c>
    </row>
    <row r="4275" spans="1:4" ht="81">
      <c r="A4275" s="342">
        <v>95251</v>
      </c>
      <c r="B4275" s="349" t="s">
        <v>4625</v>
      </c>
      <c r="C4275" s="392" t="s">
        <v>81</v>
      </c>
      <c r="D4275" s="392">
        <v>61.84</v>
      </c>
    </row>
    <row r="4276" spans="1:4" ht="81">
      <c r="A4276" s="342">
        <v>95252</v>
      </c>
      <c r="B4276" s="349" t="s">
        <v>4626</v>
      </c>
      <c r="C4276" s="392" t="s">
        <v>81</v>
      </c>
      <c r="D4276" s="392">
        <v>69.319999999999993</v>
      </c>
    </row>
    <row r="4277" spans="1:4" ht="67.5">
      <c r="A4277" s="342">
        <v>95253</v>
      </c>
      <c r="B4277" s="349" t="s">
        <v>4627</v>
      </c>
      <c r="C4277" s="392" t="s">
        <v>81</v>
      </c>
      <c r="D4277" s="392">
        <v>94.33</v>
      </c>
    </row>
    <row r="4278" spans="1:4" ht="54">
      <c r="A4278" s="342">
        <v>95634</v>
      </c>
      <c r="B4278" s="349" t="s">
        <v>4628</v>
      </c>
      <c r="C4278" s="392" t="s">
        <v>81</v>
      </c>
      <c r="D4278" s="392">
        <v>93.83</v>
      </c>
    </row>
    <row r="4279" spans="1:4" ht="54">
      <c r="A4279" s="342">
        <v>95635</v>
      </c>
      <c r="B4279" s="349" t="s">
        <v>4629</v>
      </c>
      <c r="C4279" s="392" t="s">
        <v>81</v>
      </c>
      <c r="D4279" s="392">
        <v>100.63</v>
      </c>
    </row>
    <row r="4280" spans="1:4" ht="54">
      <c r="A4280" s="342">
        <v>95637</v>
      </c>
      <c r="B4280" s="349" t="s">
        <v>4630</v>
      </c>
      <c r="C4280" s="392" t="s">
        <v>81</v>
      </c>
      <c r="D4280" s="392">
        <v>314.83999999999997</v>
      </c>
    </row>
    <row r="4281" spans="1:4" ht="54">
      <c r="A4281" s="342">
        <v>95638</v>
      </c>
      <c r="B4281" s="349" t="s">
        <v>4631</v>
      </c>
      <c r="C4281" s="392" t="s">
        <v>81</v>
      </c>
      <c r="D4281" s="392">
        <v>379.6</v>
      </c>
    </row>
    <row r="4282" spans="1:4" ht="54">
      <c r="A4282" s="342">
        <v>95639</v>
      </c>
      <c r="B4282" s="349" t="s">
        <v>4632</v>
      </c>
      <c r="C4282" s="392" t="s">
        <v>81</v>
      </c>
      <c r="D4282" s="392">
        <v>471.95</v>
      </c>
    </row>
    <row r="4283" spans="1:4" ht="67.5">
      <c r="A4283" s="342">
        <v>95641</v>
      </c>
      <c r="B4283" s="349" t="s">
        <v>4633</v>
      </c>
      <c r="C4283" s="392" t="s">
        <v>81</v>
      </c>
      <c r="D4283" s="392">
        <v>181.8</v>
      </c>
    </row>
    <row r="4284" spans="1:4" ht="67.5">
      <c r="A4284" s="342">
        <v>95642</v>
      </c>
      <c r="B4284" s="349" t="s">
        <v>4634</v>
      </c>
      <c r="C4284" s="392" t="s">
        <v>81</v>
      </c>
      <c r="D4284" s="392">
        <v>268.05</v>
      </c>
    </row>
    <row r="4285" spans="1:4" ht="67.5">
      <c r="A4285" s="342">
        <v>95643</v>
      </c>
      <c r="B4285" s="349" t="s">
        <v>4635</v>
      </c>
      <c r="C4285" s="392" t="s">
        <v>81</v>
      </c>
      <c r="D4285" s="392">
        <v>349.9</v>
      </c>
    </row>
    <row r="4286" spans="1:4" ht="67.5">
      <c r="A4286" s="342">
        <v>95644</v>
      </c>
      <c r="B4286" s="349" t="s">
        <v>4636</v>
      </c>
      <c r="C4286" s="392" t="s">
        <v>81</v>
      </c>
      <c r="D4286" s="392">
        <v>130.09</v>
      </c>
    </row>
    <row r="4287" spans="1:4" ht="67.5">
      <c r="A4287" s="342">
        <v>95645</v>
      </c>
      <c r="B4287" s="349" t="s">
        <v>4637</v>
      </c>
      <c r="C4287" s="392" t="s">
        <v>81</v>
      </c>
      <c r="D4287" s="392">
        <v>234.99</v>
      </c>
    </row>
    <row r="4288" spans="1:4" ht="67.5">
      <c r="A4288" s="342">
        <v>95646</v>
      </c>
      <c r="B4288" s="349" t="s">
        <v>4638</v>
      </c>
      <c r="C4288" s="392" t="s">
        <v>81</v>
      </c>
      <c r="D4288" s="392">
        <v>349.47</v>
      </c>
    </row>
    <row r="4289" spans="1:4" ht="67.5">
      <c r="A4289" s="342">
        <v>95647</v>
      </c>
      <c r="B4289" s="349" t="s">
        <v>4639</v>
      </c>
      <c r="C4289" s="392" t="s">
        <v>81</v>
      </c>
      <c r="D4289" s="392">
        <v>457.15</v>
      </c>
    </row>
    <row r="4290" spans="1:4" ht="27">
      <c r="A4290" s="342">
        <v>95673</v>
      </c>
      <c r="B4290" s="349" t="s">
        <v>4640</v>
      </c>
      <c r="C4290" s="392" t="s">
        <v>81</v>
      </c>
      <c r="D4290" s="392">
        <v>91.23</v>
      </c>
    </row>
    <row r="4291" spans="1:4" ht="27">
      <c r="A4291" s="342">
        <v>95674</v>
      </c>
      <c r="B4291" s="349" t="s">
        <v>4641</v>
      </c>
      <c r="C4291" s="392" t="s">
        <v>81</v>
      </c>
      <c r="D4291" s="392">
        <v>96.86</v>
      </c>
    </row>
    <row r="4292" spans="1:4" ht="27">
      <c r="A4292" s="342">
        <v>95675</v>
      </c>
      <c r="B4292" s="349" t="s">
        <v>4642</v>
      </c>
      <c r="C4292" s="392" t="s">
        <v>81</v>
      </c>
      <c r="D4292" s="392">
        <v>118.31</v>
      </c>
    </row>
    <row r="4293" spans="1:4" ht="40.5">
      <c r="A4293" s="342">
        <v>95676</v>
      </c>
      <c r="B4293" s="349" t="s">
        <v>4643</v>
      </c>
      <c r="C4293" s="392" t="s">
        <v>81</v>
      </c>
      <c r="D4293" s="392">
        <v>83.96</v>
      </c>
    </row>
    <row r="4294" spans="1:4" ht="67.5">
      <c r="A4294" s="342">
        <v>97741</v>
      </c>
      <c r="B4294" s="349" t="s">
        <v>4644</v>
      </c>
      <c r="C4294" s="392" t="s">
        <v>81</v>
      </c>
      <c r="D4294" s="392">
        <v>103.18</v>
      </c>
    </row>
    <row r="4295" spans="1:4" ht="27">
      <c r="A4295" s="342">
        <v>72285</v>
      </c>
      <c r="B4295" s="349" t="s">
        <v>4645</v>
      </c>
      <c r="C4295" s="392" t="s">
        <v>81</v>
      </c>
      <c r="D4295" s="392">
        <v>74.989999999999995</v>
      </c>
    </row>
    <row r="4296" spans="1:4" ht="27">
      <c r="A4296" s="342">
        <v>72286</v>
      </c>
      <c r="B4296" s="349" t="s">
        <v>4646</v>
      </c>
      <c r="C4296" s="392" t="s">
        <v>81</v>
      </c>
      <c r="D4296" s="392">
        <v>149.31</v>
      </c>
    </row>
    <row r="4297" spans="1:4" ht="27">
      <c r="A4297" s="342">
        <v>90436</v>
      </c>
      <c r="B4297" s="349" t="s">
        <v>4647</v>
      </c>
      <c r="C4297" s="392" t="s">
        <v>81</v>
      </c>
      <c r="D4297" s="392">
        <v>9.89</v>
      </c>
    </row>
    <row r="4298" spans="1:4" ht="40.5">
      <c r="A4298" s="342">
        <v>90437</v>
      </c>
      <c r="B4298" s="349" t="s">
        <v>4648</v>
      </c>
      <c r="C4298" s="392" t="s">
        <v>81</v>
      </c>
      <c r="D4298" s="392">
        <v>24.05</v>
      </c>
    </row>
    <row r="4299" spans="1:4" ht="27">
      <c r="A4299" s="342">
        <v>90438</v>
      </c>
      <c r="B4299" s="349" t="s">
        <v>4649</v>
      </c>
      <c r="C4299" s="392" t="s">
        <v>81</v>
      </c>
      <c r="D4299" s="392">
        <v>34.46</v>
      </c>
    </row>
    <row r="4300" spans="1:4" ht="27">
      <c r="A4300" s="342">
        <v>90439</v>
      </c>
      <c r="B4300" s="349" t="s">
        <v>4650</v>
      </c>
      <c r="C4300" s="392" t="s">
        <v>81</v>
      </c>
      <c r="D4300" s="392">
        <v>39.57</v>
      </c>
    </row>
    <row r="4301" spans="1:4" ht="40.5">
      <c r="A4301" s="342">
        <v>90440</v>
      </c>
      <c r="B4301" s="349" t="s">
        <v>4651</v>
      </c>
      <c r="C4301" s="392" t="s">
        <v>81</v>
      </c>
      <c r="D4301" s="392">
        <v>63.38</v>
      </c>
    </row>
    <row r="4302" spans="1:4" ht="27">
      <c r="A4302" s="342">
        <v>90441</v>
      </c>
      <c r="B4302" s="349" t="s">
        <v>4652</v>
      </c>
      <c r="C4302" s="392" t="s">
        <v>81</v>
      </c>
      <c r="D4302" s="392">
        <v>80.95</v>
      </c>
    </row>
    <row r="4303" spans="1:4" ht="40.5">
      <c r="A4303" s="342">
        <v>90443</v>
      </c>
      <c r="B4303" s="349" t="s">
        <v>4653</v>
      </c>
      <c r="C4303" s="392" t="s">
        <v>1</v>
      </c>
      <c r="D4303" s="392">
        <v>8.99</v>
      </c>
    </row>
    <row r="4304" spans="1:4" ht="40.5">
      <c r="A4304" s="342">
        <v>90444</v>
      </c>
      <c r="B4304" s="349" t="s">
        <v>4654</v>
      </c>
      <c r="C4304" s="392" t="s">
        <v>1</v>
      </c>
      <c r="D4304" s="392">
        <v>16.97</v>
      </c>
    </row>
    <row r="4305" spans="1:4" ht="54">
      <c r="A4305" s="342">
        <v>90445</v>
      </c>
      <c r="B4305" s="349" t="s">
        <v>4655</v>
      </c>
      <c r="C4305" s="392" t="s">
        <v>1</v>
      </c>
      <c r="D4305" s="392">
        <v>18.12</v>
      </c>
    </row>
    <row r="4306" spans="1:4" ht="40.5">
      <c r="A4306" s="342">
        <v>90446</v>
      </c>
      <c r="B4306" s="349" t="s">
        <v>4656</v>
      </c>
      <c r="C4306" s="392" t="s">
        <v>1</v>
      </c>
      <c r="D4306" s="392">
        <v>19.690000000000001</v>
      </c>
    </row>
    <row r="4307" spans="1:4" ht="40.5">
      <c r="A4307" s="342">
        <v>90447</v>
      </c>
      <c r="B4307" s="349" t="s">
        <v>4657</v>
      </c>
      <c r="C4307" s="392" t="s">
        <v>1</v>
      </c>
      <c r="D4307" s="392">
        <v>4.37</v>
      </c>
    </row>
    <row r="4308" spans="1:4" ht="40.5">
      <c r="A4308" s="342">
        <v>90451</v>
      </c>
      <c r="B4308" s="349" t="s">
        <v>4658</v>
      </c>
      <c r="C4308" s="392" t="s">
        <v>81</v>
      </c>
      <c r="D4308" s="392">
        <v>3.1</v>
      </c>
    </row>
    <row r="4309" spans="1:4" ht="40.5">
      <c r="A4309" s="342">
        <v>90452</v>
      </c>
      <c r="B4309" s="349" t="s">
        <v>4659</v>
      </c>
      <c r="C4309" s="392" t="s">
        <v>81</v>
      </c>
      <c r="D4309" s="392">
        <v>14.53</v>
      </c>
    </row>
    <row r="4310" spans="1:4" ht="40.5">
      <c r="A4310" s="342">
        <v>90453</v>
      </c>
      <c r="B4310" s="349" t="s">
        <v>4660</v>
      </c>
      <c r="C4310" s="392" t="s">
        <v>81</v>
      </c>
      <c r="D4310" s="392">
        <v>1.81</v>
      </c>
    </row>
    <row r="4311" spans="1:4" ht="40.5">
      <c r="A4311" s="342">
        <v>90454</v>
      </c>
      <c r="B4311" s="349" t="s">
        <v>4661</v>
      </c>
      <c r="C4311" s="392" t="s">
        <v>81</v>
      </c>
      <c r="D4311" s="392">
        <v>3.15</v>
      </c>
    </row>
    <row r="4312" spans="1:4" ht="27">
      <c r="A4312" s="342">
        <v>90455</v>
      </c>
      <c r="B4312" s="349" t="s">
        <v>4662</v>
      </c>
      <c r="C4312" s="392" t="s">
        <v>81</v>
      </c>
      <c r="D4312" s="392">
        <v>4.2300000000000004</v>
      </c>
    </row>
    <row r="4313" spans="1:4" ht="40.5">
      <c r="A4313" s="342">
        <v>90456</v>
      </c>
      <c r="B4313" s="349" t="s">
        <v>4663</v>
      </c>
      <c r="C4313" s="392" t="s">
        <v>81</v>
      </c>
      <c r="D4313" s="392">
        <v>2.89</v>
      </c>
    </row>
    <row r="4314" spans="1:4" ht="40.5">
      <c r="A4314" s="342">
        <v>90457</v>
      </c>
      <c r="B4314" s="349" t="s">
        <v>4664</v>
      </c>
      <c r="C4314" s="392" t="s">
        <v>81</v>
      </c>
      <c r="D4314" s="392">
        <v>6.58</v>
      </c>
    </row>
    <row r="4315" spans="1:4" ht="40.5">
      <c r="A4315" s="342">
        <v>90458</v>
      </c>
      <c r="B4315" s="349" t="s">
        <v>4665</v>
      </c>
      <c r="C4315" s="392" t="s">
        <v>81</v>
      </c>
      <c r="D4315" s="392">
        <v>18.68</v>
      </c>
    </row>
    <row r="4316" spans="1:4" ht="40.5">
      <c r="A4316" s="342">
        <v>90459</v>
      </c>
      <c r="B4316" s="349" t="s">
        <v>4666</v>
      </c>
      <c r="C4316" s="392" t="s">
        <v>81</v>
      </c>
      <c r="D4316" s="392">
        <v>26.35</v>
      </c>
    </row>
    <row r="4317" spans="1:4" ht="40.5">
      <c r="A4317" s="342">
        <v>90460</v>
      </c>
      <c r="B4317" s="349" t="s">
        <v>4667</v>
      </c>
      <c r="C4317" s="392" t="s">
        <v>1</v>
      </c>
      <c r="D4317" s="392">
        <v>19.940000000000001</v>
      </c>
    </row>
    <row r="4318" spans="1:4" ht="40.5">
      <c r="A4318" s="342">
        <v>90461</v>
      </c>
      <c r="B4318" s="349" t="s">
        <v>4668</v>
      </c>
      <c r="C4318" s="392" t="s">
        <v>1</v>
      </c>
      <c r="D4318" s="392">
        <v>10.95</v>
      </c>
    </row>
    <row r="4319" spans="1:4" ht="40.5">
      <c r="A4319" s="342">
        <v>90462</v>
      </c>
      <c r="B4319" s="349" t="s">
        <v>4669</v>
      </c>
      <c r="C4319" s="392" t="s">
        <v>1</v>
      </c>
      <c r="D4319" s="392">
        <v>2.5</v>
      </c>
    </row>
    <row r="4320" spans="1:4" ht="40.5">
      <c r="A4320" s="342">
        <v>90463</v>
      </c>
      <c r="B4320" s="349" t="s">
        <v>4670</v>
      </c>
      <c r="C4320" s="392" t="s">
        <v>1</v>
      </c>
      <c r="D4320" s="392">
        <v>1.99</v>
      </c>
    </row>
    <row r="4321" spans="1:4" ht="40.5">
      <c r="A4321" s="342">
        <v>90466</v>
      </c>
      <c r="B4321" s="349" t="s">
        <v>4671</v>
      </c>
      <c r="C4321" s="392" t="s">
        <v>1</v>
      </c>
      <c r="D4321" s="392">
        <v>8.94</v>
      </c>
    </row>
    <row r="4322" spans="1:4" ht="54">
      <c r="A4322" s="342">
        <v>90467</v>
      </c>
      <c r="B4322" s="349" t="s">
        <v>4672</v>
      </c>
      <c r="C4322" s="392" t="s">
        <v>1</v>
      </c>
      <c r="D4322" s="392">
        <v>14.15</v>
      </c>
    </row>
    <row r="4323" spans="1:4" ht="40.5">
      <c r="A4323" s="342">
        <v>90468</v>
      </c>
      <c r="B4323" s="349" t="s">
        <v>4673</v>
      </c>
      <c r="C4323" s="392" t="s">
        <v>1</v>
      </c>
      <c r="D4323" s="392">
        <v>3.9</v>
      </c>
    </row>
    <row r="4324" spans="1:4" ht="54">
      <c r="A4324" s="342">
        <v>90469</v>
      </c>
      <c r="B4324" s="349" t="s">
        <v>4674</v>
      </c>
      <c r="C4324" s="392" t="s">
        <v>1</v>
      </c>
      <c r="D4324" s="392">
        <v>6.25</v>
      </c>
    </row>
    <row r="4325" spans="1:4" ht="40.5">
      <c r="A4325" s="342">
        <v>90470</v>
      </c>
      <c r="B4325" s="349" t="s">
        <v>4675</v>
      </c>
      <c r="C4325" s="392" t="s">
        <v>1</v>
      </c>
      <c r="D4325" s="392">
        <v>8.59</v>
      </c>
    </row>
    <row r="4326" spans="1:4" ht="54">
      <c r="A4326" s="342">
        <v>91166</v>
      </c>
      <c r="B4326" s="349" t="s">
        <v>4676</v>
      </c>
      <c r="C4326" s="392" t="s">
        <v>1</v>
      </c>
      <c r="D4326" s="392">
        <v>3</v>
      </c>
    </row>
    <row r="4327" spans="1:4" ht="67.5">
      <c r="A4327" s="342">
        <v>91167</v>
      </c>
      <c r="B4327" s="349" t="s">
        <v>4677</v>
      </c>
      <c r="C4327" s="392" t="s">
        <v>1</v>
      </c>
      <c r="D4327" s="392">
        <v>7.94</v>
      </c>
    </row>
    <row r="4328" spans="1:4" ht="67.5">
      <c r="A4328" s="342">
        <v>91168</v>
      </c>
      <c r="B4328" s="349" t="s">
        <v>4678</v>
      </c>
      <c r="C4328" s="392" t="s">
        <v>1</v>
      </c>
      <c r="D4328" s="392">
        <v>6.01</v>
      </c>
    </row>
    <row r="4329" spans="1:4" ht="54">
      <c r="A4329" s="342">
        <v>91169</v>
      </c>
      <c r="B4329" s="349" t="s">
        <v>4679</v>
      </c>
      <c r="C4329" s="392" t="s">
        <v>1</v>
      </c>
      <c r="D4329" s="392">
        <v>7.12</v>
      </c>
    </row>
    <row r="4330" spans="1:4" ht="81">
      <c r="A4330" s="342">
        <v>91170</v>
      </c>
      <c r="B4330" s="349" t="s">
        <v>4680</v>
      </c>
      <c r="C4330" s="392" t="s">
        <v>1</v>
      </c>
      <c r="D4330" s="392">
        <v>2.04</v>
      </c>
    </row>
    <row r="4331" spans="1:4" ht="81">
      <c r="A4331" s="342">
        <v>91171</v>
      </c>
      <c r="B4331" s="349" t="s">
        <v>4681</v>
      </c>
      <c r="C4331" s="392" t="s">
        <v>1</v>
      </c>
      <c r="D4331" s="392">
        <v>2.5499999999999998</v>
      </c>
    </row>
    <row r="4332" spans="1:4" ht="67.5">
      <c r="A4332" s="342">
        <v>91172</v>
      </c>
      <c r="B4332" s="349" t="s">
        <v>4682</v>
      </c>
      <c r="C4332" s="392" t="s">
        <v>1</v>
      </c>
      <c r="D4332" s="392">
        <v>3.75</v>
      </c>
    </row>
    <row r="4333" spans="1:4" ht="67.5">
      <c r="A4333" s="342">
        <v>91173</v>
      </c>
      <c r="B4333" s="349" t="s">
        <v>4683</v>
      </c>
      <c r="C4333" s="392" t="s">
        <v>1</v>
      </c>
      <c r="D4333" s="392">
        <v>1.02</v>
      </c>
    </row>
    <row r="4334" spans="1:4" ht="67.5">
      <c r="A4334" s="342">
        <v>91174</v>
      </c>
      <c r="B4334" s="349" t="s">
        <v>4684</v>
      </c>
      <c r="C4334" s="392" t="s">
        <v>1</v>
      </c>
      <c r="D4334" s="392">
        <v>2.02</v>
      </c>
    </row>
    <row r="4335" spans="1:4" ht="67.5">
      <c r="A4335" s="342">
        <v>91175</v>
      </c>
      <c r="B4335" s="349" t="s">
        <v>4685</v>
      </c>
      <c r="C4335" s="392" t="s">
        <v>1</v>
      </c>
      <c r="D4335" s="392">
        <v>3.3</v>
      </c>
    </row>
    <row r="4336" spans="1:4" ht="67.5">
      <c r="A4336" s="342">
        <v>91176</v>
      </c>
      <c r="B4336" s="349" t="s">
        <v>4686</v>
      </c>
      <c r="C4336" s="392" t="s">
        <v>1</v>
      </c>
      <c r="D4336" s="392">
        <v>29.28</v>
      </c>
    </row>
    <row r="4337" spans="1:4" ht="67.5">
      <c r="A4337" s="342">
        <v>91177</v>
      </c>
      <c r="B4337" s="349" t="s">
        <v>4687</v>
      </c>
      <c r="C4337" s="392" t="s">
        <v>1</v>
      </c>
      <c r="D4337" s="392">
        <v>13.17</v>
      </c>
    </row>
    <row r="4338" spans="1:4" ht="67.5">
      <c r="A4338" s="342">
        <v>91178</v>
      </c>
      <c r="B4338" s="349" t="s">
        <v>4688</v>
      </c>
      <c r="C4338" s="392" t="s">
        <v>1</v>
      </c>
      <c r="D4338" s="392">
        <v>13.14</v>
      </c>
    </row>
    <row r="4339" spans="1:4" ht="67.5">
      <c r="A4339" s="342">
        <v>91179</v>
      </c>
      <c r="B4339" s="349" t="s">
        <v>4689</v>
      </c>
      <c r="C4339" s="392" t="s">
        <v>1</v>
      </c>
      <c r="D4339" s="392">
        <v>7.5</v>
      </c>
    </row>
    <row r="4340" spans="1:4" ht="81">
      <c r="A4340" s="342">
        <v>91180</v>
      </c>
      <c r="B4340" s="349" t="s">
        <v>4690</v>
      </c>
      <c r="C4340" s="392" t="s">
        <v>1</v>
      </c>
      <c r="D4340" s="392">
        <v>6.05</v>
      </c>
    </row>
    <row r="4341" spans="1:4" ht="67.5">
      <c r="A4341" s="342">
        <v>91181</v>
      </c>
      <c r="B4341" s="349" t="s">
        <v>4691</v>
      </c>
      <c r="C4341" s="392" t="s">
        <v>1</v>
      </c>
      <c r="D4341" s="392">
        <v>6.46</v>
      </c>
    </row>
    <row r="4342" spans="1:4" ht="54">
      <c r="A4342" s="342">
        <v>91182</v>
      </c>
      <c r="B4342" s="349" t="s">
        <v>4692</v>
      </c>
      <c r="C4342" s="392" t="s">
        <v>1</v>
      </c>
      <c r="D4342" s="392">
        <v>19.09</v>
      </c>
    </row>
    <row r="4343" spans="1:4" ht="67.5">
      <c r="A4343" s="342">
        <v>91183</v>
      </c>
      <c r="B4343" s="349" t="s">
        <v>4693</v>
      </c>
      <c r="C4343" s="392" t="s">
        <v>1</v>
      </c>
      <c r="D4343" s="392">
        <v>9.4600000000000009</v>
      </c>
    </row>
    <row r="4344" spans="1:4" ht="54">
      <c r="A4344" s="342">
        <v>91184</v>
      </c>
      <c r="B4344" s="349" t="s">
        <v>4694</v>
      </c>
      <c r="C4344" s="392" t="s">
        <v>1</v>
      </c>
      <c r="D4344" s="392">
        <v>8.83</v>
      </c>
    </row>
    <row r="4345" spans="1:4" ht="67.5">
      <c r="A4345" s="342">
        <v>91185</v>
      </c>
      <c r="B4345" s="349" t="s">
        <v>4695</v>
      </c>
      <c r="C4345" s="392" t="s">
        <v>1</v>
      </c>
      <c r="D4345" s="392">
        <v>4.9000000000000004</v>
      </c>
    </row>
    <row r="4346" spans="1:4" ht="67.5">
      <c r="A4346" s="342">
        <v>91186</v>
      </c>
      <c r="B4346" s="349" t="s">
        <v>4696</v>
      </c>
      <c r="C4346" s="392" t="s">
        <v>1</v>
      </c>
      <c r="D4346" s="392">
        <v>4.03</v>
      </c>
    </row>
    <row r="4347" spans="1:4" ht="67.5">
      <c r="A4347" s="342">
        <v>91187</v>
      </c>
      <c r="B4347" s="349" t="s">
        <v>4697</v>
      </c>
      <c r="C4347" s="392" t="s">
        <v>1</v>
      </c>
      <c r="D4347" s="392">
        <v>4.6500000000000004</v>
      </c>
    </row>
    <row r="4348" spans="1:4" ht="40.5">
      <c r="A4348" s="342">
        <v>91188</v>
      </c>
      <c r="B4348" s="349" t="s">
        <v>4698</v>
      </c>
      <c r="C4348" s="392" t="s">
        <v>81</v>
      </c>
      <c r="D4348" s="392">
        <v>4.79</v>
      </c>
    </row>
    <row r="4349" spans="1:4" ht="54">
      <c r="A4349" s="342">
        <v>91189</v>
      </c>
      <c r="B4349" s="349" t="s">
        <v>4699</v>
      </c>
      <c r="C4349" s="392" t="s">
        <v>81</v>
      </c>
      <c r="D4349" s="392">
        <v>31.95</v>
      </c>
    </row>
    <row r="4350" spans="1:4" ht="40.5">
      <c r="A4350" s="342">
        <v>91190</v>
      </c>
      <c r="B4350" s="349" t="s">
        <v>4700</v>
      </c>
      <c r="C4350" s="392" t="s">
        <v>81</v>
      </c>
      <c r="D4350" s="392">
        <v>3.46</v>
      </c>
    </row>
    <row r="4351" spans="1:4" ht="40.5">
      <c r="A4351" s="342">
        <v>91191</v>
      </c>
      <c r="B4351" s="349" t="s">
        <v>4701</v>
      </c>
      <c r="C4351" s="392" t="s">
        <v>81</v>
      </c>
      <c r="D4351" s="392">
        <v>3.68</v>
      </c>
    </row>
    <row r="4352" spans="1:4" ht="40.5">
      <c r="A4352" s="342">
        <v>91192</v>
      </c>
      <c r="B4352" s="349" t="s">
        <v>4702</v>
      </c>
      <c r="C4352" s="392" t="s">
        <v>81</v>
      </c>
      <c r="D4352" s="392">
        <v>4.08</v>
      </c>
    </row>
    <row r="4353" spans="1:4" ht="54">
      <c r="A4353" s="342">
        <v>91222</v>
      </c>
      <c r="B4353" s="349" t="s">
        <v>4703</v>
      </c>
      <c r="C4353" s="392" t="s">
        <v>1</v>
      </c>
      <c r="D4353" s="392">
        <v>9.69</v>
      </c>
    </row>
    <row r="4354" spans="1:4" ht="67.5">
      <c r="A4354" s="342">
        <v>94480</v>
      </c>
      <c r="B4354" s="349" t="s">
        <v>4704</v>
      </c>
      <c r="C4354" s="392" t="s">
        <v>81</v>
      </c>
      <c r="D4354" s="393">
        <v>1415.8</v>
      </c>
    </row>
    <row r="4355" spans="1:4" ht="67.5">
      <c r="A4355" s="342">
        <v>94481</v>
      </c>
      <c r="B4355" s="349" t="s">
        <v>4705</v>
      </c>
      <c r="C4355" s="392" t="s">
        <v>81</v>
      </c>
      <c r="D4355" s="393">
        <v>1033.32</v>
      </c>
    </row>
    <row r="4356" spans="1:4" ht="67.5">
      <c r="A4356" s="342">
        <v>94482</v>
      </c>
      <c r="B4356" s="349" t="s">
        <v>4706</v>
      </c>
      <c r="C4356" s="392" t="s">
        <v>81</v>
      </c>
      <c r="D4356" s="392">
        <v>833.6</v>
      </c>
    </row>
    <row r="4357" spans="1:4" ht="67.5">
      <c r="A4357" s="342">
        <v>94483</v>
      </c>
      <c r="B4357" s="349" t="s">
        <v>4707</v>
      </c>
      <c r="C4357" s="392" t="s">
        <v>81</v>
      </c>
      <c r="D4357" s="392">
        <v>712.79</v>
      </c>
    </row>
    <row r="4358" spans="1:4" ht="27">
      <c r="A4358" s="342">
        <v>95541</v>
      </c>
      <c r="B4358" s="349" t="s">
        <v>4708</v>
      </c>
      <c r="C4358" s="392" t="s">
        <v>81</v>
      </c>
      <c r="D4358" s="392">
        <v>3.2</v>
      </c>
    </row>
    <row r="4359" spans="1:4" ht="40.5">
      <c r="A4359" s="342">
        <v>95573</v>
      </c>
      <c r="B4359" s="349" t="s">
        <v>4709</v>
      </c>
      <c r="C4359" s="392" t="s">
        <v>81</v>
      </c>
      <c r="D4359" s="392">
        <v>38.46</v>
      </c>
    </row>
    <row r="4360" spans="1:4" ht="40.5">
      <c r="A4360" s="342">
        <v>95574</v>
      </c>
      <c r="B4360" s="349" t="s">
        <v>4710</v>
      </c>
      <c r="C4360" s="392" t="s">
        <v>81</v>
      </c>
      <c r="D4360" s="392">
        <v>29.15</v>
      </c>
    </row>
    <row r="4361" spans="1:4" ht="40.5">
      <c r="A4361" s="342">
        <v>96559</v>
      </c>
      <c r="B4361" s="349" t="s">
        <v>4711</v>
      </c>
      <c r="C4361" s="392" t="s">
        <v>308</v>
      </c>
      <c r="D4361" s="392">
        <v>56.34</v>
      </c>
    </row>
    <row r="4362" spans="1:4" ht="40.5">
      <c r="A4362" s="342">
        <v>96560</v>
      </c>
      <c r="B4362" s="349" t="s">
        <v>4712</v>
      </c>
      <c r="C4362" s="392" t="s">
        <v>308</v>
      </c>
      <c r="D4362" s="392">
        <v>28.92</v>
      </c>
    </row>
    <row r="4363" spans="1:4" ht="40.5">
      <c r="A4363" s="342">
        <v>96561</v>
      </c>
      <c r="B4363" s="349" t="s">
        <v>4713</v>
      </c>
      <c r="C4363" s="392" t="s">
        <v>308</v>
      </c>
      <c r="D4363" s="392">
        <v>17.86</v>
      </c>
    </row>
    <row r="4364" spans="1:4" ht="67.5">
      <c r="A4364" s="342">
        <v>96562</v>
      </c>
      <c r="B4364" s="349" t="s">
        <v>4714</v>
      </c>
      <c r="C4364" s="392" t="s">
        <v>1</v>
      </c>
      <c r="D4364" s="392">
        <v>29.29</v>
      </c>
    </row>
    <row r="4365" spans="1:4" ht="67.5">
      <c r="A4365" s="342">
        <v>96563</v>
      </c>
      <c r="B4365" s="349" t="s">
        <v>4715</v>
      </c>
      <c r="C4365" s="392" t="s">
        <v>1</v>
      </c>
      <c r="D4365" s="392">
        <v>31.7</v>
      </c>
    </row>
    <row r="4366" spans="1:4" ht="27">
      <c r="A4366" s="342" t="s">
        <v>4716</v>
      </c>
      <c r="B4366" s="349" t="s">
        <v>4717</v>
      </c>
      <c r="C4366" s="392" t="s">
        <v>81</v>
      </c>
      <c r="D4366" s="392">
        <v>361.05</v>
      </c>
    </row>
    <row r="4367" spans="1:4" ht="27">
      <c r="A4367" s="342" t="s">
        <v>4718</v>
      </c>
      <c r="B4367" s="349" t="s">
        <v>4719</v>
      </c>
      <c r="C4367" s="392" t="s">
        <v>81</v>
      </c>
      <c r="D4367" s="392">
        <v>469.36</v>
      </c>
    </row>
    <row r="4368" spans="1:4" ht="27">
      <c r="A4368" s="342" t="s">
        <v>4720</v>
      </c>
      <c r="B4368" s="349" t="s">
        <v>4721</v>
      </c>
      <c r="C4368" s="392" t="s">
        <v>81</v>
      </c>
      <c r="D4368" s="392">
        <v>151.63999999999999</v>
      </c>
    </row>
    <row r="4369" spans="1:4" ht="27">
      <c r="A4369" s="342" t="s">
        <v>4722</v>
      </c>
      <c r="B4369" s="349" t="s">
        <v>4723</v>
      </c>
      <c r="C4369" s="392" t="s">
        <v>81</v>
      </c>
      <c r="D4369" s="392">
        <v>242.64</v>
      </c>
    </row>
    <row r="4370" spans="1:4" ht="27">
      <c r="A4370" s="342" t="s">
        <v>4724</v>
      </c>
      <c r="B4370" s="349" t="s">
        <v>4725</v>
      </c>
      <c r="C4370" s="392" t="s">
        <v>81</v>
      </c>
      <c r="D4370" s="392">
        <v>485.28</v>
      </c>
    </row>
    <row r="4371" spans="1:4" ht="27">
      <c r="A4371" s="342" t="s">
        <v>4726</v>
      </c>
      <c r="B4371" s="349" t="s">
        <v>4727</v>
      </c>
      <c r="C4371" s="392" t="s">
        <v>81</v>
      </c>
      <c r="D4371" s="392">
        <v>727.92</v>
      </c>
    </row>
    <row r="4372" spans="1:4" ht="27">
      <c r="A4372" s="342" t="s">
        <v>4728</v>
      </c>
      <c r="B4372" s="349" t="s">
        <v>4729</v>
      </c>
      <c r="C4372" s="392" t="s">
        <v>81</v>
      </c>
      <c r="D4372" s="392">
        <v>938.37</v>
      </c>
    </row>
    <row r="4373" spans="1:4" ht="27">
      <c r="A4373" s="342" t="s">
        <v>4730</v>
      </c>
      <c r="B4373" s="349" t="s">
        <v>4731</v>
      </c>
      <c r="C4373" s="392" t="s">
        <v>81</v>
      </c>
      <c r="D4373" s="393">
        <v>1276.19</v>
      </c>
    </row>
    <row r="4374" spans="1:4" ht="27">
      <c r="A4374" s="342" t="s">
        <v>4732</v>
      </c>
      <c r="B4374" s="349" t="s">
        <v>4733</v>
      </c>
      <c r="C4374" s="392" t="s">
        <v>81</v>
      </c>
      <c r="D4374" s="393">
        <v>1426.33</v>
      </c>
    </row>
    <row r="4375" spans="1:4" ht="27">
      <c r="A4375" s="342" t="s">
        <v>4734</v>
      </c>
      <c r="B4375" s="349" t="s">
        <v>4735</v>
      </c>
      <c r="C4375" s="392" t="s">
        <v>81</v>
      </c>
      <c r="D4375" s="392">
        <v>375.35</v>
      </c>
    </row>
    <row r="4376" spans="1:4" ht="27">
      <c r="A4376" s="342" t="s">
        <v>4736</v>
      </c>
      <c r="B4376" s="349" t="s">
        <v>4737</v>
      </c>
      <c r="C4376" s="392" t="s">
        <v>81</v>
      </c>
      <c r="D4376" s="392">
        <v>487.95</v>
      </c>
    </row>
    <row r="4377" spans="1:4" ht="27">
      <c r="A4377" s="342" t="s">
        <v>4738</v>
      </c>
      <c r="B4377" s="349" t="s">
        <v>4739</v>
      </c>
      <c r="C4377" s="392" t="s">
        <v>81</v>
      </c>
      <c r="D4377" s="392">
        <v>750.7</v>
      </c>
    </row>
    <row r="4378" spans="1:4" ht="27">
      <c r="A4378" s="342" t="s">
        <v>4740</v>
      </c>
      <c r="B4378" s="349" t="s">
        <v>4741</v>
      </c>
      <c r="C4378" s="392" t="s">
        <v>81</v>
      </c>
      <c r="D4378" s="393">
        <v>1201.1199999999999</v>
      </c>
    </row>
    <row r="4379" spans="1:4" ht="27">
      <c r="A4379" s="342" t="s">
        <v>4742</v>
      </c>
      <c r="B4379" s="349" t="s">
        <v>4743</v>
      </c>
      <c r="C4379" s="392" t="s">
        <v>81</v>
      </c>
      <c r="D4379" s="392">
        <v>151.63999999999999</v>
      </c>
    </row>
    <row r="4380" spans="1:4" ht="27">
      <c r="A4380" s="342" t="s">
        <v>4744</v>
      </c>
      <c r="B4380" s="349" t="s">
        <v>4745</v>
      </c>
      <c r="C4380" s="392" t="s">
        <v>81</v>
      </c>
      <c r="D4380" s="392">
        <v>303.3</v>
      </c>
    </row>
    <row r="4381" spans="1:4" ht="27">
      <c r="A4381" s="342" t="s">
        <v>4746</v>
      </c>
      <c r="B4381" s="349" t="s">
        <v>4747</v>
      </c>
      <c r="C4381" s="392" t="s">
        <v>81</v>
      </c>
      <c r="D4381" s="392">
        <v>606.6</v>
      </c>
    </row>
    <row r="4382" spans="1:4" ht="13.5">
      <c r="A4382" s="342">
        <v>73612</v>
      </c>
      <c r="B4382" s="349" t="s">
        <v>4748</v>
      </c>
      <c r="C4382" s="392" t="s">
        <v>81</v>
      </c>
      <c r="D4382" s="392">
        <v>298.5</v>
      </c>
    </row>
    <row r="4383" spans="1:4" ht="27">
      <c r="A4383" s="342">
        <v>73660</v>
      </c>
      <c r="B4383" s="349" t="s">
        <v>4749</v>
      </c>
      <c r="C4383" s="392" t="s">
        <v>308</v>
      </c>
      <c r="D4383" s="392">
        <v>57.94</v>
      </c>
    </row>
    <row r="4384" spans="1:4" ht="27">
      <c r="A4384" s="342">
        <v>73661</v>
      </c>
      <c r="B4384" s="349" t="s">
        <v>4750</v>
      </c>
      <c r="C4384" s="392" t="s">
        <v>81</v>
      </c>
      <c r="D4384" s="393">
        <v>1902.15</v>
      </c>
    </row>
    <row r="4385" spans="1:4" ht="27">
      <c r="A4385" s="342">
        <v>73693</v>
      </c>
      <c r="B4385" s="349" t="s">
        <v>4751</v>
      </c>
      <c r="C4385" s="392" t="s">
        <v>308</v>
      </c>
      <c r="D4385" s="392">
        <v>18.190000000000001</v>
      </c>
    </row>
    <row r="4386" spans="1:4" ht="13.5">
      <c r="A4386" s="342">
        <v>73694</v>
      </c>
      <c r="B4386" s="349" t="s">
        <v>4752</v>
      </c>
      <c r="C4386" s="392" t="s">
        <v>81</v>
      </c>
      <c r="D4386" s="392">
        <v>116.69</v>
      </c>
    </row>
    <row r="4387" spans="1:4" ht="13.5">
      <c r="A4387" s="342">
        <v>73695</v>
      </c>
      <c r="B4387" s="349" t="s">
        <v>4753</v>
      </c>
      <c r="C4387" s="392" t="s">
        <v>81</v>
      </c>
      <c r="D4387" s="392">
        <v>60</v>
      </c>
    </row>
    <row r="4388" spans="1:4" ht="13.5">
      <c r="A4388" s="342" t="s">
        <v>4754</v>
      </c>
      <c r="B4388" s="349" t="s">
        <v>4755</v>
      </c>
      <c r="C4388" s="392" t="s">
        <v>81</v>
      </c>
      <c r="D4388" s="392">
        <v>298.5</v>
      </c>
    </row>
    <row r="4389" spans="1:4" ht="13.5">
      <c r="A4389" s="342" t="s">
        <v>4756</v>
      </c>
      <c r="B4389" s="349" t="s">
        <v>4757</v>
      </c>
      <c r="C4389" s="392" t="s">
        <v>308</v>
      </c>
      <c r="D4389" s="392">
        <v>776.23</v>
      </c>
    </row>
    <row r="4390" spans="1:4" ht="27">
      <c r="A4390" s="342" t="s">
        <v>4758</v>
      </c>
      <c r="B4390" s="349" t="s">
        <v>4759</v>
      </c>
      <c r="C4390" s="392" t="s">
        <v>1353</v>
      </c>
      <c r="D4390" s="392">
        <v>66.37</v>
      </c>
    </row>
    <row r="4391" spans="1:4" ht="27">
      <c r="A4391" s="342" t="s">
        <v>4760</v>
      </c>
      <c r="B4391" s="349" t="s">
        <v>4761</v>
      </c>
      <c r="C4391" s="392" t="s">
        <v>1353</v>
      </c>
      <c r="D4391" s="392">
        <v>152.06</v>
      </c>
    </row>
    <row r="4392" spans="1:4" ht="27">
      <c r="A4392" s="342" t="s">
        <v>4762</v>
      </c>
      <c r="B4392" s="349" t="s">
        <v>4763</v>
      </c>
      <c r="C4392" s="392" t="s">
        <v>1353</v>
      </c>
      <c r="D4392" s="392">
        <v>66.37</v>
      </c>
    </row>
    <row r="4393" spans="1:4" ht="27">
      <c r="A4393" s="342" t="s">
        <v>4764</v>
      </c>
      <c r="B4393" s="349" t="s">
        <v>4765</v>
      </c>
      <c r="C4393" s="392" t="s">
        <v>1353</v>
      </c>
      <c r="D4393" s="392">
        <v>72.69</v>
      </c>
    </row>
    <row r="4394" spans="1:4" ht="27">
      <c r="A4394" s="342" t="s">
        <v>4766</v>
      </c>
      <c r="B4394" s="349" t="s">
        <v>4767</v>
      </c>
      <c r="C4394" s="392" t="s">
        <v>1353</v>
      </c>
      <c r="D4394" s="392">
        <v>66.37</v>
      </c>
    </row>
    <row r="4395" spans="1:4" ht="27">
      <c r="A4395" s="342" t="s">
        <v>4768</v>
      </c>
      <c r="B4395" s="349" t="s">
        <v>4769</v>
      </c>
      <c r="C4395" s="392" t="s">
        <v>81</v>
      </c>
      <c r="D4395" s="392">
        <v>55.92</v>
      </c>
    </row>
    <row r="4396" spans="1:4" ht="27">
      <c r="A4396" s="342" t="s">
        <v>4770</v>
      </c>
      <c r="B4396" s="349" t="s">
        <v>4771</v>
      </c>
      <c r="C4396" s="392" t="s">
        <v>81</v>
      </c>
      <c r="D4396" s="392">
        <v>52.06</v>
      </c>
    </row>
    <row r="4397" spans="1:4" ht="40.5">
      <c r="A4397" s="342" t="s">
        <v>4772</v>
      </c>
      <c r="B4397" s="349" t="s">
        <v>4773</v>
      </c>
      <c r="C4397" s="392" t="s">
        <v>1</v>
      </c>
      <c r="D4397" s="392">
        <v>20.62</v>
      </c>
    </row>
    <row r="4398" spans="1:4" ht="27">
      <c r="A4398" s="342">
        <v>83878</v>
      </c>
      <c r="B4398" s="349" t="s">
        <v>4774</v>
      </c>
      <c r="C4398" s="392" t="s">
        <v>81</v>
      </c>
      <c r="D4398" s="392">
        <v>43.05</v>
      </c>
    </row>
    <row r="4399" spans="1:4" ht="27">
      <c r="A4399" s="342">
        <v>83879</v>
      </c>
      <c r="B4399" s="349" t="s">
        <v>4775</v>
      </c>
      <c r="C4399" s="392" t="s">
        <v>81</v>
      </c>
      <c r="D4399" s="392">
        <v>50.15</v>
      </c>
    </row>
    <row r="4400" spans="1:4" ht="67.5">
      <c r="A4400" s="342">
        <v>73658</v>
      </c>
      <c r="B4400" s="349" t="s">
        <v>4776</v>
      </c>
      <c r="C4400" s="392" t="s">
        <v>81</v>
      </c>
      <c r="D4400" s="392">
        <v>468.3</v>
      </c>
    </row>
    <row r="4401" spans="1:4" ht="108">
      <c r="A4401" s="342">
        <v>93350</v>
      </c>
      <c r="B4401" s="349" t="s">
        <v>4777</v>
      </c>
      <c r="C4401" s="392" t="s">
        <v>81</v>
      </c>
      <c r="D4401" s="392">
        <v>671.35</v>
      </c>
    </row>
    <row r="4402" spans="1:4" ht="108">
      <c r="A4402" s="342">
        <v>93351</v>
      </c>
      <c r="B4402" s="349" t="s">
        <v>4778</v>
      </c>
      <c r="C4402" s="392" t="s">
        <v>81</v>
      </c>
      <c r="D4402" s="392">
        <v>546.54</v>
      </c>
    </row>
    <row r="4403" spans="1:4" ht="108">
      <c r="A4403" s="342">
        <v>93352</v>
      </c>
      <c r="B4403" s="349" t="s">
        <v>4779</v>
      </c>
      <c r="C4403" s="392" t="s">
        <v>81</v>
      </c>
      <c r="D4403" s="392">
        <v>422.52</v>
      </c>
    </row>
    <row r="4404" spans="1:4" ht="108">
      <c r="A4404" s="342">
        <v>93353</v>
      </c>
      <c r="B4404" s="349" t="s">
        <v>4780</v>
      </c>
      <c r="C4404" s="392" t="s">
        <v>81</v>
      </c>
      <c r="D4404" s="392">
        <v>301.61</v>
      </c>
    </row>
    <row r="4405" spans="1:4" ht="108">
      <c r="A4405" s="342">
        <v>93354</v>
      </c>
      <c r="B4405" s="349" t="s">
        <v>4781</v>
      </c>
      <c r="C4405" s="392" t="s">
        <v>81</v>
      </c>
      <c r="D4405" s="392">
        <v>427.95</v>
      </c>
    </row>
    <row r="4406" spans="1:4" ht="108">
      <c r="A4406" s="342">
        <v>93355</v>
      </c>
      <c r="B4406" s="349" t="s">
        <v>4782</v>
      </c>
      <c r="C4406" s="392" t="s">
        <v>81</v>
      </c>
      <c r="D4406" s="392">
        <v>354.68</v>
      </c>
    </row>
    <row r="4407" spans="1:4" ht="108">
      <c r="A4407" s="342">
        <v>93356</v>
      </c>
      <c r="B4407" s="349" t="s">
        <v>4783</v>
      </c>
      <c r="C4407" s="392" t="s">
        <v>81</v>
      </c>
      <c r="D4407" s="392">
        <v>280.77999999999997</v>
      </c>
    </row>
    <row r="4408" spans="1:4" ht="108">
      <c r="A4408" s="342">
        <v>93357</v>
      </c>
      <c r="B4408" s="349" t="s">
        <v>4784</v>
      </c>
      <c r="C4408" s="392" t="s">
        <v>81</v>
      </c>
      <c r="D4408" s="392">
        <v>208.54</v>
      </c>
    </row>
    <row r="4409" spans="1:4" ht="27">
      <c r="A4409" s="342">
        <v>83335</v>
      </c>
      <c r="B4409" s="349" t="s">
        <v>4785</v>
      </c>
      <c r="C4409" s="392" t="s">
        <v>1353</v>
      </c>
      <c r="D4409" s="392">
        <v>37.79</v>
      </c>
    </row>
    <row r="4410" spans="1:4" ht="27">
      <c r="A4410" s="342">
        <v>88548</v>
      </c>
      <c r="B4410" s="349" t="s">
        <v>4786</v>
      </c>
      <c r="C4410" s="392" t="s">
        <v>1353</v>
      </c>
      <c r="D4410" s="392">
        <v>26.81</v>
      </c>
    </row>
    <row r="4411" spans="1:4" ht="27">
      <c r="A4411" s="342" t="s">
        <v>4787</v>
      </c>
      <c r="B4411" s="349" t="s">
        <v>4788</v>
      </c>
      <c r="C4411" s="392" t="s">
        <v>308</v>
      </c>
      <c r="D4411" s="392">
        <v>0.32</v>
      </c>
    </row>
    <row r="4412" spans="1:4" ht="27">
      <c r="A4412" s="342" t="s">
        <v>4789</v>
      </c>
      <c r="B4412" s="349" t="s">
        <v>4790</v>
      </c>
      <c r="C4412" s="392" t="s">
        <v>1353</v>
      </c>
      <c r="D4412" s="392">
        <v>1.73</v>
      </c>
    </row>
    <row r="4413" spans="1:4" ht="67.5">
      <c r="A4413" s="342" t="s">
        <v>4791</v>
      </c>
      <c r="B4413" s="349" t="s">
        <v>4792</v>
      </c>
      <c r="C4413" s="392" t="s">
        <v>1353</v>
      </c>
      <c r="D4413" s="392">
        <v>2.74</v>
      </c>
    </row>
    <row r="4414" spans="1:4" ht="40.5">
      <c r="A4414" s="342" t="s">
        <v>4793</v>
      </c>
      <c r="B4414" s="349" t="s">
        <v>4794</v>
      </c>
      <c r="C4414" s="392" t="s">
        <v>308</v>
      </c>
      <c r="D4414" s="392">
        <v>0.2</v>
      </c>
    </row>
    <row r="4415" spans="1:4" ht="54">
      <c r="A4415" s="342" t="s">
        <v>4795</v>
      </c>
      <c r="B4415" s="349" t="s">
        <v>4796</v>
      </c>
      <c r="C4415" s="392" t="s">
        <v>1353</v>
      </c>
      <c r="D4415" s="392">
        <v>4.42</v>
      </c>
    </row>
    <row r="4416" spans="1:4" ht="54">
      <c r="A4416" s="342" t="s">
        <v>4797</v>
      </c>
      <c r="B4416" s="349" t="s">
        <v>4798</v>
      </c>
      <c r="C4416" s="392" t="s">
        <v>1353</v>
      </c>
      <c r="D4416" s="392">
        <v>1.45</v>
      </c>
    </row>
    <row r="4417" spans="1:4" ht="54">
      <c r="A4417" s="342" t="s">
        <v>4799</v>
      </c>
      <c r="B4417" s="349" t="s">
        <v>4800</v>
      </c>
      <c r="C4417" s="392" t="s">
        <v>1353</v>
      </c>
      <c r="D4417" s="392">
        <v>2.82</v>
      </c>
    </row>
    <row r="4418" spans="1:4" ht="40.5">
      <c r="A4418" s="342" t="s">
        <v>4801</v>
      </c>
      <c r="B4418" s="349" t="s">
        <v>4802</v>
      </c>
      <c r="C4418" s="392" t="s">
        <v>1353</v>
      </c>
      <c r="D4418" s="392">
        <v>1.41</v>
      </c>
    </row>
    <row r="4419" spans="1:4" ht="27">
      <c r="A4419" s="342">
        <v>79472</v>
      </c>
      <c r="B4419" s="349" t="s">
        <v>4803</v>
      </c>
      <c r="C4419" s="392" t="s">
        <v>308</v>
      </c>
      <c r="D4419" s="392">
        <v>0.43</v>
      </c>
    </row>
    <row r="4420" spans="1:4" ht="13.5">
      <c r="A4420" s="342">
        <v>79473</v>
      </c>
      <c r="B4420" s="349" t="s">
        <v>4804</v>
      </c>
      <c r="C4420" s="392" t="s">
        <v>1353</v>
      </c>
      <c r="D4420" s="392">
        <v>5.07</v>
      </c>
    </row>
    <row r="4421" spans="1:4" ht="27">
      <c r="A4421" s="342">
        <v>79480</v>
      </c>
      <c r="B4421" s="349" t="s">
        <v>4805</v>
      </c>
      <c r="C4421" s="392" t="s">
        <v>1353</v>
      </c>
      <c r="D4421" s="392">
        <v>2.0499999999999998</v>
      </c>
    </row>
    <row r="4422" spans="1:4" ht="40.5">
      <c r="A4422" s="342">
        <v>83336</v>
      </c>
      <c r="B4422" s="349" t="s">
        <v>4806</v>
      </c>
      <c r="C4422" s="392" t="s">
        <v>1353</v>
      </c>
      <c r="D4422" s="392">
        <v>4.0599999999999996</v>
      </c>
    </row>
    <row r="4423" spans="1:4" ht="54">
      <c r="A4423" s="342">
        <v>83338</v>
      </c>
      <c r="B4423" s="349" t="s">
        <v>4807</v>
      </c>
      <c r="C4423" s="392" t="s">
        <v>1353</v>
      </c>
      <c r="D4423" s="392">
        <v>2.2400000000000002</v>
      </c>
    </row>
    <row r="4424" spans="1:4" ht="94.5">
      <c r="A4424" s="342">
        <v>89885</v>
      </c>
      <c r="B4424" s="349" t="s">
        <v>4808</v>
      </c>
      <c r="C4424" s="392" t="s">
        <v>1353</v>
      </c>
      <c r="D4424" s="392">
        <v>7.55</v>
      </c>
    </row>
    <row r="4425" spans="1:4" ht="94.5">
      <c r="A4425" s="342">
        <v>89886</v>
      </c>
      <c r="B4425" s="349" t="s">
        <v>4809</v>
      </c>
      <c r="C4425" s="392" t="s">
        <v>1353</v>
      </c>
      <c r="D4425" s="392">
        <v>7.59</v>
      </c>
    </row>
    <row r="4426" spans="1:4" ht="94.5">
      <c r="A4426" s="342">
        <v>89887</v>
      </c>
      <c r="B4426" s="349" t="s">
        <v>4810</v>
      </c>
      <c r="C4426" s="392" t="s">
        <v>1353</v>
      </c>
      <c r="D4426" s="392">
        <v>7.87</v>
      </c>
    </row>
    <row r="4427" spans="1:4" ht="94.5">
      <c r="A4427" s="342">
        <v>89888</v>
      </c>
      <c r="B4427" s="349" t="s">
        <v>4811</v>
      </c>
      <c r="C4427" s="392" t="s">
        <v>1353</v>
      </c>
      <c r="D4427" s="392">
        <v>7.78</v>
      </c>
    </row>
    <row r="4428" spans="1:4" ht="94.5">
      <c r="A4428" s="342">
        <v>89889</v>
      </c>
      <c r="B4428" s="349" t="s">
        <v>4812</v>
      </c>
      <c r="C4428" s="392" t="s">
        <v>1353</v>
      </c>
      <c r="D4428" s="392">
        <v>8.07</v>
      </c>
    </row>
    <row r="4429" spans="1:4" ht="94.5">
      <c r="A4429" s="342">
        <v>89890</v>
      </c>
      <c r="B4429" s="349" t="s">
        <v>4813</v>
      </c>
      <c r="C4429" s="392" t="s">
        <v>1353</v>
      </c>
      <c r="D4429" s="392">
        <v>11.31</v>
      </c>
    </row>
    <row r="4430" spans="1:4" ht="94.5">
      <c r="A4430" s="342">
        <v>89893</v>
      </c>
      <c r="B4430" s="349" t="s">
        <v>4814</v>
      </c>
      <c r="C4430" s="392" t="s">
        <v>1353</v>
      </c>
      <c r="D4430" s="392">
        <v>13.95</v>
      </c>
    </row>
    <row r="4431" spans="1:4" ht="94.5">
      <c r="A4431" s="342">
        <v>89894</v>
      </c>
      <c r="B4431" s="349" t="s">
        <v>4815</v>
      </c>
      <c r="C4431" s="392" t="s">
        <v>1353</v>
      </c>
      <c r="D4431" s="392">
        <v>15.51</v>
      </c>
    </row>
    <row r="4432" spans="1:4" ht="94.5">
      <c r="A4432" s="342">
        <v>89895</v>
      </c>
      <c r="B4432" s="349" t="s">
        <v>4816</v>
      </c>
      <c r="C4432" s="392" t="s">
        <v>1353</v>
      </c>
      <c r="D4432" s="392">
        <v>18.899999999999999</v>
      </c>
    </row>
    <row r="4433" spans="1:4" ht="94.5">
      <c r="A4433" s="342">
        <v>89903</v>
      </c>
      <c r="B4433" s="349" t="s">
        <v>4817</v>
      </c>
      <c r="C4433" s="392" t="s">
        <v>1353</v>
      </c>
      <c r="D4433" s="392">
        <v>6.72</v>
      </c>
    </row>
    <row r="4434" spans="1:4" ht="94.5">
      <c r="A4434" s="342">
        <v>89904</v>
      </c>
      <c r="B4434" s="349" t="s">
        <v>4818</v>
      </c>
      <c r="C4434" s="392" t="s">
        <v>1353</v>
      </c>
      <c r="D4434" s="392">
        <v>6.76</v>
      </c>
    </row>
    <row r="4435" spans="1:4" ht="94.5">
      <c r="A4435" s="342">
        <v>89905</v>
      </c>
      <c r="B4435" s="349" t="s">
        <v>4819</v>
      </c>
      <c r="C4435" s="392" t="s">
        <v>1353</v>
      </c>
      <c r="D4435" s="392">
        <v>6.99</v>
      </c>
    </row>
    <row r="4436" spans="1:4" ht="94.5">
      <c r="A4436" s="342">
        <v>89906</v>
      </c>
      <c r="B4436" s="349" t="s">
        <v>4820</v>
      </c>
      <c r="C4436" s="392" t="s">
        <v>1353</v>
      </c>
      <c r="D4436" s="392">
        <v>6.92</v>
      </c>
    </row>
    <row r="4437" spans="1:4" ht="94.5">
      <c r="A4437" s="342">
        <v>89907</v>
      </c>
      <c r="B4437" s="349" t="s">
        <v>4821</v>
      </c>
      <c r="C4437" s="392" t="s">
        <v>1353</v>
      </c>
      <c r="D4437" s="392">
        <v>7.73</v>
      </c>
    </row>
    <row r="4438" spans="1:4" ht="94.5">
      <c r="A4438" s="342">
        <v>89908</v>
      </c>
      <c r="B4438" s="349" t="s">
        <v>4822</v>
      </c>
      <c r="C4438" s="392" t="s">
        <v>1353</v>
      </c>
      <c r="D4438" s="392">
        <v>10.62</v>
      </c>
    </row>
    <row r="4439" spans="1:4" ht="94.5">
      <c r="A4439" s="342">
        <v>89911</v>
      </c>
      <c r="B4439" s="349" t="s">
        <v>4823</v>
      </c>
      <c r="C4439" s="392" t="s">
        <v>1353</v>
      </c>
      <c r="D4439" s="392">
        <v>12.99</v>
      </c>
    </row>
    <row r="4440" spans="1:4" ht="94.5">
      <c r="A4440" s="342">
        <v>89912</v>
      </c>
      <c r="B4440" s="349" t="s">
        <v>4824</v>
      </c>
      <c r="C4440" s="392" t="s">
        <v>1353</v>
      </c>
      <c r="D4440" s="392">
        <v>13.9</v>
      </c>
    </row>
    <row r="4441" spans="1:4" ht="94.5">
      <c r="A4441" s="342">
        <v>89913</v>
      </c>
      <c r="B4441" s="349" t="s">
        <v>4825</v>
      </c>
      <c r="C4441" s="392" t="s">
        <v>1353</v>
      </c>
      <c r="D4441" s="392">
        <v>16.93</v>
      </c>
    </row>
    <row r="4442" spans="1:4" ht="94.5">
      <c r="A4442" s="342">
        <v>89921</v>
      </c>
      <c r="B4442" s="349" t="s">
        <v>4826</v>
      </c>
      <c r="C4442" s="392" t="s">
        <v>1353</v>
      </c>
      <c r="D4442" s="392">
        <v>6.2</v>
      </c>
    </row>
    <row r="4443" spans="1:4" ht="94.5">
      <c r="A4443" s="342">
        <v>89922</v>
      </c>
      <c r="B4443" s="349" t="s">
        <v>4827</v>
      </c>
      <c r="C4443" s="392" t="s">
        <v>1353</v>
      </c>
      <c r="D4443" s="392">
        <v>6.23</v>
      </c>
    </row>
    <row r="4444" spans="1:4" ht="94.5">
      <c r="A4444" s="342">
        <v>89923</v>
      </c>
      <c r="B4444" s="349" t="s">
        <v>4828</v>
      </c>
      <c r="C4444" s="392" t="s">
        <v>1353</v>
      </c>
      <c r="D4444" s="392">
        <v>6.51</v>
      </c>
    </row>
    <row r="4445" spans="1:4" ht="94.5">
      <c r="A4445" s="342">
        <v>89924</v>
      </c>
      <c r="B4445" s="349" t="s">
        <v>4829</v>
      </c>
      <c r="C4445" s="392" t="s">
        <v>1353</v>
      </c>
      <c r="D4445" s="392">
        <v>6.42</v>
      </c>
    </row>
    <row r="4446" spans="1:4" ht="94.5">
      <c r="A4446" s="342">
        <v>89925</v>
      </c>
      <c r="B4446" s="349" t="s">
        <v>4830</v>
      </c>
      <c r="C4446" s="392" t="s">
        <v>1353</v>
      </c>
      <c r="D4446" s="392">
        <v>6.73</v>
      </c>
    </row>
    <row r="4447" spans="1:4" ht="94.5">
      <c r="A4447" s="342">
        <v>89926</v>
      </c>
      <c r="B4447" s="349" t="s">
        <v>4831</v>
      </c>
      <c r="C4447" s="392" t="s">
        <v>1353</v>
      </c>
      <c r="D4447" s="392">
        <v>10.19</v>
      </c>
    </row>
    <row r="4448" spans="1:4" ht="94.5">
      <c r="A4448" s="342">
        <v>89929</v>
      </c>
      <c r="B4448" s="349" t="s">
        <v>4832</v>
      </c>
      <c r="C4448" s="392" t="s">
        <v>1353</v>
      </c>
      <c r="D4448" s="392">
        <v>13.09</v>
      </c>
    </row>
    <row r="4449" spans="1:4" ht="94.5">
      <c r="A4449" s="342">
        <v>89930</v>
      </c>
      <c r="B4449" s="349" t="s">
        <v>4833</v>
      </c>
      <c r="C4449" s="392" t="s">
        <v>1353</v>
      </c>
      <c r="D4449" s="392">
        <v>14.06</v>
      </c>
    </row>
    <row r="4450" spans="1:4" ht="94.5">
      <c r="A4450" s="342">
        <v>89931</v>
      </c>
      <c r="B4450" s="349" t="s">
        <v>4834</v>
      </c>
      <c r="C4450" s="392" t="s">
        <v>1353</v>
      </c>
      <c r="D4450" s="392">
        <v>17.72</v>
      </c>
    </row>
    <row r="4451" spans="1:4" ht="94.5">
      <c r="A4451" s="342">
        <v>89939</v>
      </c>
      <c r="B4451" s="349" t="s">
        <v>4835</v>
      </c>
      <c r="C4451" s="392" t="s">
        <v>1353</v>
      </c>
      <c r="D4451" s="392">
        <v>5.82</v>
      </c>
    </row>
    <row r="4452" spans="1:4" ht="94.5">
      <c r="A4452" s="342">
        <v>89940</v>
      </c>
      <c r="B4452" s="349" t="s">
        <v>4836</v>
      </c>
      <c r="C4452" s="392" t="s">
        <v>1353</v>
      </c>
      <c r="D4452" s="392">
        <v>5.85</v>
      </c>
    </row>
    <row r="4453" spans="1:4" ht="94.5">
      <c r="A4453" s="342">
        <v>89941</v>
      </c>
      <c r="B4453" s="349" t="s">
        <v>4837</v>
      </c>
      <c r="C4453" s="392" t="s">
        <v>1353</v>
      </c>
      <c r="D4453" s="392">
        <v>6.1</v>
      </c>
    </row>
    <row r="4454" spans="1:4" ht="94.5">
      <c r="A4454" s="342">
        <v>89942</v>
      </c>
      <c r="B4454" s="349" t="s">
        <v>4838</v>
      </c>
      <c r="C4454" s="392" t="s">
        <v>1353</v>
      </c>
      <c r="D4454" s="392">
        <v>6.02</v>
      </c>
    </row>
    <row r="4455" spans="1:4" ht="94.5">
      <c r="A4455" s="342">
        <v>89943</v>
      </c>
      <c r="B4455" s="349" t="s">
        <v>4839</v>
      </c>
      <c r="C4455" s="392" t="s">
        <v>1353</v>
      </c>
      <c r="D4455" s="392">
        <v>6.28</v>
      </c>
    </row>
    <row r="4456" spans="1:4" ht="94.5">
      <c r="A4456" s="342">
        <v>89944</v>
      </c>
      <c r="B4456" s="349" t="s">
        <v>4840</v>
      </c>
      <c r="C4456" s="392" t="s">
        <v>1353</v>
      </c>
      <c r="D4456" s="392">
        <v>9.39</v>
      </c>
    </row>
    <row r="4457" spans="1:4" ht="94.5">
      <c r="A4457" s="342">
        <v>89947</v>
      </c>
      <c r="B4457" s="349" t="s">
        <v>4841</v>
      </c>
      <c r="C4457" s="392" t="s">
        <v>1353</v>
      </c>
      <c r="D4457" s="392">
        <v>11.61</v>
      </c>
    </row>
    <row r="4458" spans="1:4" ht="94.5">
      <c r="A4458" s="342">
        <v>89948</v>
      </c>
      <c r="B4458" s="349" t="s">
        <v>4842</v>
      </c>
      <c r="C4458" s="392" t="s">
        <v>1353</v>
      </c>
      <c r="D4458" s="392">
        <v>12.86</v>
      </c>
    </row>
    <row r="4459" spans="1:4" ht="94.5">
      <c r="A4459" s="342">
        <v>89949</v>
      </c>
      <c r="B4459" s="349" t="s">
        <v>4843</v>
      </c>
      <c r="C4459" s="392" t="s">
        <v>1353</v>
      </c>
      <c r="D4459" s="392">
        <v>15.74</v>
      </c>
    </row>
    <row r="4460" spans="1:4" ht="40.5">
      <c r="A4460" s="342">
        <v>96520</v>
      </c>
      <c r="B4460" s="349" t="s">
        <v>4844</v>
      </c>
      <c r="C4460" s="392" t="s">
        <v>1353</v>
      </c>
      <c r="D4460" s="392">
        <v>66.91</v>
      </c>
    </row>
    <row r="4461" spans="1:4" ht="40.5">
      <c r="A4461" s="342">
        <v>96521</v>
      </c>
      <c r="B4461" s="349" t="s">
        <v>4845</v>
      </c>
      <c r="C4461" s="392" t="s">
        <v>1353</v>
      </c>
      <c r="D4461" s="392">
        <v>29.28</v>
      </c>
    </row>
    <row r="4462" spans="1:4" ht="40.5">
      <c r="A4462" s="342">
        <v>96522</v>
      </c>
      <c r="B4462" s="349" t="s">
        <v>4846</v>
      </c>
      <c r="C4462" s="392" t="s">
        <v>1353</v>
      </c>
      <c r="D4462" s="392">
        <v>99.91</v>
      </c>
    </row>
    <row r="4463" spans="1:4" ht="40.5">
      <c r="A4463" s="342">
        <v>96523</v>
      </c>
      <c r="B4463" s="349" t="s">
        <v>4847</v>
      </c>
      <c r="C4463" s="392" t="s">
        <v>1353</v>
      </c>
      <c r="D4463" s="392">
        <v>63.97</v>
      </c>
    </row>
    <row r="4464" spans="1:4" ht="40.5">
      <c r="A4464" s="342">
        <v>96524</v>
      </c>
      <c r="B4464" s="349" t="s">
        <v>4848</v>
      </c>
      <c r="C4464" s="392" t="s">
        <v>1353</v>
      </c>
      <c r="D4464" s="392">
        <v>118.52</v>
      </c>
    </row>
    <row r="4465" spans="1:4" ht="40.5">
      <c r="A4465" s="342">
        <v>96525</v>
      </c>
      <c r="B4465" s="349" t="s">
        <v>4849</v>
      </c>
      <c r="C4465" s="392" t="s">
        <v>1353</v>
      </c>
      <c r="D4465" s="392">
        <v>25.6</v>
      </c>
    </row>
    <row r="4466" spans="1:4" ht="40.5">
      <c r="A4466" s="342">
        <v>96526</v>
      </c>
      <c r="B4466" s="349" t="s">
        <v>4850</v>
      </c>
      <c r="C4466" s="392" t="s">
        <v>1353</v>
      </c>
      <c r="D4466" s="392">
        <v>201.53</v>
      </c>
    </row>
    <row r="4467" spans="1:4" ht="40.5">
      <c r="A4467" s="342">
        <v>96527</v>
      </c>
      <c r="B4467" s="349" t="s">
        <v>4851</v>
      </c>
      <c r="C4467" s="392" t="s">
        <v>1353</v>
      </c>
      <c r="D4467" s="392">
        <v>84.04</v>
      </c>
    </row>
    <row r="4468" spans="1:4" ht="54">
      <c r="A4468" s="342">
        <v>96528</v>
      </c>
      <c r="B4468" s="349" t="s">
        <v>4852</v>
      </c>
      <c r="C4468" s="392" t="s">
        <v>308</v>
      </c>
      <c r="D4468" s="392">
        <v>84.64</v>
      </c>
    </row>
    <row r="4469" spans="1:4" ht="94.5">
      <c r="A4469" s="342">
        <v>98116</v>
      </c>
      <c r="B4469" s="349" t="s">
        <v>4853</v>
      </c>
      <c r="C4469" s="392" t="s">
        <v>1353</v>
      </c>
      <c r="D4469" s="392">
        <v>11.84</v>
      </c>
    </row>
    <row r="4470" spans="1:4" ht="94.5">
      <c r="A4470" s="342">
        <v>98117</v>
      </c>
      <c r="B4470" s="349" t="s">
        <v>4854</v>
      </c>
      <c r="C4470" s="392" t="s">
        <v>1353</v>
      </c>
      <c r="D4470" s="392">
        <v>11.08</v>
      </c>
    </row>
    <row r="4471" spans="1:4" ht="94.5">
      <c r="A4471" s="342">
        <v>98118</v>
      </c>
      <c r="B4471" s="349" t="s">
        <v>4855</v>
      </c>
      <c r="C4471" s="392" t="s">
        <v>1353</v>
      </c>
      <c r="D4471" s="392">
        <v>11.12</v>
      </c>
    </row>
    <row r="4472" spans="1:4" ht="94.5">
      <c r="A4472" s="342">
        <v>98119</v>
      </c>
      <c r="B4472" s="349" t="s">
        <v>4856</v>
      </c>
      <c r="C4472" s="392" t="s">
        <v>1353</v>
      </c>
      <c r="D4472" s="392">
        <v>9.84</v>
      </c>
    </row>
    <row r="4473" spans="1:4" ht="54">
      <c r="A4473" s="342">
        <v>72915</v>
      </c>
      <c r="B4473" s="349" t="s">
        <v>4857</v>
      </c>
      <c r="C4473" s="392" t="s">
        <v>1353</v>
      </c>
      <c r="D4473" s="392">
        <v>9.7799999999999994</v>
      </c>
    </row>
    <row r="4474" spans="1:4" ht="54">
      <c r="A4474" s="342">
        <v>72917</v>
      </c>
      <c r="B4474" s="349" t="s">
        <v>4858</v>
      </c>
      <c r="C4474" s="392" t="s">
        <v>1353</v>
      </c>
      <c r="D4474" s="392">
        <v>11.17</v>
      </c>
    </row>
    <row r="4475" spans="1:4" ht="54">
      <c r="A4475" s="342">
        <v>72918</v>
      </c>
      <c r="B4475" s="349" t="s">
        <v>4859</v>
      </c>
      <c r="C4475" s="392" t="s">
        <v>1353</v>
      </c>
      <c r="D4475" s="392">
        <v>13.04</v>
      </c>
    </row>
    <row r="4476" spans="1:4" ht="40.5">
      <c r="A4476" s="342" t="s">
        <v>4860</v>
      </c>
      <c r="B4476" s="349" t="s">
        <v>4861</v>
      </c>
      <c r="C4476" s="392" t="s">
        <v>1353</v>
      </c>
      <c r="D4476" s="392">
        <v>141.6</v>
      </c>
    </row>
    <row r="4477" spans="1:4" ht="27">
      <c r="A4477" s="342" t="s">
        <v>4862</v>
      </c>
      <c r="B4477" s="349" t="s">
        <v>4863</v>
      </c>
      <c r="C4477" s="392" t="s">
        <v>1353</v>
      </c>
      <c r="D4477" s="392">
        <v>212.4</v>
      </c>
    </row>
    <row r="4478" spans="1:4" ht="40.5">
      <c r="A4478" s="342" t="s">
        <v>4864</v>
      </c>
      <c r="B4478" s="349" t="s">
        <v>4865</v>
      </c>
      <c r="C4478" s="392" t="s">
        <v>1353</v>
      </c>
      <c r="D4478" s="392">
        <v>33.979999999999997</v>
      </c>
    </row>
    <row r="4479" spans="1:4" ht="40.5">
      <c r="A4479" s="342" t="s">
        <v>4866</v>
      </c>
      <c r="B4479" s="349" t="s">
        <v>4867</v>
      </c>
      <c r="C4479" s="392" t="s">
        <v>1353</v>
      </c>
      <c r="D4479" s="392">
        <v>30.58</v>
      </c>
    </row>
    <row r="4480" spans="1:4" ht="40.5">
      <c r="A4480" s="342">
        <v>83343</v>
      </c>
      <c r="B4480" s="349" t="s">
        <v>4868</v>
      </c>
      <c r="C4480" s="392" t="s">
        <v>1353</v>
      </c>
      <c r="D4480" s="392">
        <v>12.36</v>
      </c>
    </row>
    <row r="4481" spans="1:4" ht="94.5">
      <c r="A4481" s="342">
        <v>90082</v>
      </c>
      <c r="B4481" s="349" t="s">
        <v>4869</v>
      </c>
      <c r="C4481" s="392" t="s">
        <v>1353</v>
      </c>
      <c r="D4481" s="392">
        <v>7.52</v>
      </c>
    </row>
    <row r="4482" spans="1:4" ht="94.5">
      <c r="A4482" s="342">
        <v>90084</v>
      </c>
      <c r="B4482" s="349" t="s">
        <v>4870</v>
      </c>
      <c r="C4482" s="392" t="s">
        <v>1353</v>
      </c>
      <c r="D4482" s="392">
        <v>7.3</v>
      </c>
    </row>
    <row r="4483" spans="1:4" ht="108">
      <c r="A4483" s="342">
        <v>90085</v>
      </c>
      <c r="B4483" s="349" t="s">
        <v>4871</v>
      </c>
      <c r="C4483" s="392" t="s">
        <v>1353</v>
      </c>
      <c r="D4483" s="392">
        <v>6.87</v>
      </c>
    </row>
    <row r="4484" spans="1:4" ht="94.5">
      <c r="A4484" s="342">
        <v>90086</v>
      </c>
      <c r="B4484" s="349" t="s">
        <v>4872</v>
      </c>
      <c r="C4484" s="392" t="s">
        <v>1353</v>
      </c>
      <c r="D4484" s="392">
        <v>6.94</v>
      </c>
    </row>
    <row r="4485" spans="1:4" ht="94.5">
      <c r="A4485" s="342">
        <v>90087</v>
      </c>
      <c r="B4485" s="349" t="s">
        <v>4873</v>
      </c>
      <c r="C4485" s="392" t="s">
        <v>1353</v>
      </c>
      <c r="D4485" s="392">
        <v>6.1</v>
      </c>
    </row>
    <row r="4486" spans="1:4" ht="94.5">
      <c r="A4486" s="342">
        <v>90088</v>
      </c>
      <c r="B4486" s="349" t="s">
        <v>4874</v>
      </c>
      <c r="C4486" s="392" t="s">
        <v>1353</v>
      </c>
      <c r="D4486" s="392">
        <v>6.22</v>
      </c>
    </row>
    <row r="4487" spans="1:4" ht="108">
      <c r="A4487" s="342">
        <v>90090</v>
      </c>
      <c r="B4487" s="349" t="s">
        <v>4875</v>
      </c>
      <c r="C4487" s="392" t="s">
        <v>1353</v>
      </c>
      <c r="D4487" s="392">
        <v>5.97</v>
      </c>
    </row>
    <row r="4488" spans="1:4" ht="94.5">
      <c r="A4488" s="342">
        <v>90091</v>
      </c>
      <c r="B4488" s="349" t="s">
        <v>4876</v>
      </c>
      <c r="C4488" s="392" t="s">
        <v>1353</v>
      </c>
      <c r="D4488" s="392">
        <v>4.49</v>
      </c>
    </row>
    <row r="4489" spans="1:4" ht="108">
      <c r="A4489" s="342">
        <v>90092</v>
      </c>
      <c r="B4489" s="349" t="s">
        <v>4877</v>
      </c>
      <c r="C4489" s="392" t="s">
        <v>1353</v>
      </c>
      <c r="D4489" s="392">
        <v>4.3499999999999996</v>
      </c>
    </row>
    <row r="4490" spans="1:4" ht="108">
      <c r="A4490" s="342">
        <v>90093</v>
      </c>
      <c r="B4490" s="349" t="s">
        <v>4878</v>
      </c>
      <c r="C4490" s="392" t="s">
        <v>1353</v>
      </c>
      <c r="D4490" s="392">
        <v>4.0999999999999996</v>
      </c>
    </row>
    <row r="4491" spans="1:4" ht="108">
      <c r="A4491" s="342">
        <v>90094</v>
      </c>
      <c r="B4491" s="349" t="s">
        <v>4879</v>
      </c>
      <c r="C4491" s="392" t="s">
        <v>1353</v>
      </c>
      <c r="D4491" s="392">
        <v>4.13</v>
      </c>
    </row>
    <row r="4492" spans="1:4" ht="108">
      <c r="A4492" s="342">
        <v>90095</v>
      </c>
      <c r="B4492" s="349" t="s">
        <v>4880</v>
      </c>
      <c r="C4492" s="392" t="s">
        <v>1353</v>
      </c>
      <c r="D4492" s="392">
        <v>3.65</v>
      </c>
    </row>
    <row r="4493" spans="1:4" ht="108">
      <c r="A4493" s="342">
        <v>90096</v>
      </c>
      <c r="B4493" s="349" t="s">
        <v>4881</v>
      </c>
      <c r="C4493" s="392" t="s">
        <v>1353</v>
      </c>
      <c r="D4493" s="392">
        <v>3.71</v>
      </c>
    </row>
    <row r="4494" spans="1:4" ht="108">
      <c r="A4494" s="342">
        <v>90098</v>
      </c>
      <c r="B4494" s="349" t="s">
        <v>4882</v>
      </c>
      <c r="C4494" s="392" t="s">
        <v>1353</v>
      </c>
      <c r="D4494" s="392">
        <v>3.57</v>
      </c>
    </row>
    <row r="4495" spans="1:4" ht="94.5">
      <c r="A4495" s="342">
        <v>90099</v>
      </c>
      <c r="B4495" s="349" t="s">
        <v>4883</v>
      </c>
      <c r="C4495" s="392" t="s">
        <v>1353</v>
      </c>
      <c r="D4495" s="392">
        <v>10.06</v>
      </c>
    </row>
    <row r="4496" spans="1:4" ht="94.5">
      <c r="A4496" s="342">
        <v>90100</v>
      </c>
      <c r="B4496" s="349" t="s">
        <v>4884</v>
      </c>
      <c r="C4496" s="392" t="s">
        <v>1353</v>
      </c>
      <c r="D4496" s="392">
        <v>8.56</v>
      </c>
    </row>
    <row r="4497" spans="1:4" ht="94.5">
      <c r="A4497" s="342">
        <v>90101</v>
      </c>
      <c r="B4497" s="349" t="s">
        <v>4885</v>
      </c>
      <c r="C4497" s="392" t="s">
        <v>1353</v>
      </c>
      <c r="D4497" s="392">
        <v>8.4499999999999993</v>
      </c>
    </row>
    <row r="4498" spans="1:4" ht="108">
      <c r="A4498" s="342">
        <v>90102</v>
      </c>
      <c r="B4498" s="349" t="s">
        <v>4886</v>
      </c>
      <c r="C4498" s="392" t="s">
        <v>1353</v>
      </c>
      <c r="D4498" s="392">
        <v>7.69</v>
      </c>
    </row>
    <row r="4499" spans="1:4" ht="121.5">
      <c r="A4499" s="342">
        <v>90105</v>
      </c>
      <c r="B4499" s="349" t="s">
        <v>4887</v>
      </c>
      <c r="C4499" s="392" t="s">
        <v>1353</v>
      </c>
      <c r="D4499" s="392">
        <v>6.01</v>
      </c>
    </row>
    <row r="4500" spans="1:4" ht="121.5">
      <c r="A4500" s="342">
        <v>90106</v>
      </c>
      <c r="B4500" s="349" t="s">
        <v>4888</v>
      </c>
      <c r="C4500" s="392" t="s">
        <v>1353</v>
      </c>
      <c r="D4500" s="392">
        <v>5.1100000000000003</v>
      </c>
    </row>
    <row r="4501" spans="1:4" ht="121.5">
      <c r="A4501" s="342">
        <v>90107</v>
      </c>
      <c r="B4501" s="349" t="s">
        <v>4889</v>
      </c>
      <c r="C4501" s="392" t="s">
        <v>1353</v>
      </c>
      <c r="D4501" s="392">
        <v>5.04</v>
      </c>
    </row>
    <row r="4502" spans="1:4" ht="121.5">
      <c r="A4502" s="342">
        <v>90108</v>
      </c>
      <c r="B4502" s="349" t="s">
        <v>4890</v>
      </c>
      <c r="C4502" s="392" t="s">
        <v>1353</v>
      </c>
      <c r="D4502" s="392">
        <v>4.58</v>
      </c>
    </row>
    <row r="4503" spans="1:4" ht="40.5">
      <c r="A4503" s="342">
        <v>93358</v>
      </c>
      <c r="B4503" s="349" t="s">
        <v>4891</v>
      </c>
      <c r="C4503" s="392" t="s">
        <v>1353</v>
      </c>
      <c r="D4503" s="392">
        <v>56.01</v>
      </c>
    </row>
    <row r="4504" spans="1:4" ht="27">
      <c r="A4504" s="342">
        <v>79482</v>
      </c>
      <c r="B4504" s="349" t="s">
        <v>4892</v>
      </c>
      <c r="C4504" s="392" t="s">
        <v>1353</v>
      </c>
      <c r="D4504" s="392">
        <v>61.47</v>
      </c>
    </row>
    <row r="4505" spans="1:4" ht="81">
      <c r="A4505" s="342">
        <v>94304</v>
      </c>
      <c r="B4505" s="349" t="s">
        <v>4893</v>
      </c>
      <c r="C4505" s="392" t="s">
        <v>1353</v>
      </c>
      <c r="D4505" s="392">
        <v>23.7</v>
      </c>
    </row>
    <row r="4506" spans="1:4" ht="81">
      <c r="A4506" s="342">
        <v>94305</v>
      </c>
      <c r="B4506" s="349" t="s">
        <v>4894</v>
      </c>
      <c r="C4506" s="392" t="s">
        <v>1353</v>
      </c>
      <c r="D4506" s="392">
        <v>21.46</v>
      </c>
    </row>
    <row r="4507" spans="1:4" ht="81">
      <c r="A4507" s="342">
        <v>94306</v>
      </c>
      <c r="B4507" s="349" t="s">
        <v>4895</v>
      </c>
      <c r="C4507" s="392" t="s">
        <v>1353</v>
      </c>
      <c r="D4507" s="392">
        <v>18.62</v>
      </c>
    </row>
    <row r="4508" spans="1:4" ht="81">
      <c r="A4508" s="342">
        <v>94307</v>
      </c>
      <c r="B4508" s="349" t="s">
        <v>4896</v>
      </c>
      <c r="C4508" s="392" t="s">
        <v>1353</v>
      </c>
      <c r="D4508" s="392">
        <v>19.3</v>
      </c>
    </row>
    <row r="4509" spans="1:4" ht="81">
      <c r="A4509" s="342">
        <v>94308</v>
      </c>
      <c r="B4509" s="349" t="s">
        <v>4897</v>
      </c>
      <c r="C4509" s="392" t="s">
        <v>1353</v>
      </c>
      <c r="D4509" s="392">
        <v>17.5</v>
      </c>
    </row>
    <row r="4510" spans="1:4" ht="81">
      <c r="A4510" s="342">
        <v>94309</v>
      </c>
      <c r="B4510" s="349" t="s">
        <v>4898</v>
      </c>
      <c r="C4510" s="392" t="s">
        <v>1353</v>
      </c>
      <c r="D4510" s="392">
        <v>18.309999999999999</v>
      </c>
    </row>
    <row r="4511" spans="1:4" ht="81">
      <c r="A4511" s="342">
        <v>94310</v>
      </c>
      <c r="B4511" s="349" t="s">
        <v>4899</v>
      </c>
      <c r="C4511" s="392" t="s">
        <v>1353</v>
      </c>
      <c r="D4511" s="392">
        <v>16.91</v>
      </c>
    </row>
    <row r="4512" spans="1:4" ht="67.5">
      <c r="A4512" s="342">
        <v>94315</v>
      </c>
      <c r="B4512" s="349" t="s">
        <v>4900</v>
      </c>
      <c r="C4512" s="392" t="s">
        <v>1353</v>
      </c>
      <c r="D4512" s="392">
        <v>27.75</v>
      </c>
    </row>
    <row r="4513" spans="1:4" ht="81">
      <c r="A4513" s="342">
        <v>94316</v>
      </c>
      <c r="B4513" s="349" t="s">
        <v>4901</v>
      </c>
      <c r="C4513" s="392" t="s">
        <v>1353</v>
      </c>
      <c r="D4513" s="392">
        <v>22.65</v>
      </c>
    </row>
    <row r="4514" spans="1:4" ht="81">
      <c r="A4514" s="342">
        <v>94317</v>
      </c>
      <c r="B4514" s="349" t="s">
        <v>4902</v>
      </c>
      <c r="C4514" s="392" t="s">
        <v>1353</v>
      </c>
      <c r="D4514" s="392">
        <v>20.399999999999999</v>
      </c>
    </row>
    <row r="4515" spans="1:4" ht="81">
      <c r="A4515" s="342">
        <v>94318</v>
      </c>
      <c r="B4515" s="349" t="s">
        <v>4903</v>
      </c>
      <c r="C4515" s="392" t="s">
        <v>1353</v>
      </c>
      <c r="D4515" s="392">
        <v>17.510000000000002</v>
      </c>
    </row>
    <row r="4516" spans="1:4" ht="40.5">
      <c r="A4516" s="342">
        <v>94319</v>
      </c>
      <c r="B4516" s="349" t="s">
        <v>4904</v>
      </c>
      <c r="C4516" s="392" t="s">
        <v>1353</v>
      </c>
      <c r="D4516" s="392">
        <v>30.54</v>
      </c>
    </row>
    <row r="4517" spans="1:4" ht="81">
      <c r="A4517" s="342">
        <v>94327</v>
      </c>
      <c r="B4517" s="349" t="s">
        <v>4905</v>
      </c>
      <c r="C4517" s="392" t="s">
        <v>1353</v>
      </c>
      <c r="D4517" s="392">
        <v>62.8</v>
      </c>
    </row>
    <row r="4518" spans="1:4" ht="81">
      <c r="A4518" s="342">
        <v>94328</v>
      </c>
      <c r="B4518" s="349" t="s">
        <v>4906</v>
      </c>
      <c r="C4518" s="392" t="s">
        <v>1353</v>
      </c>
      <c r="D4518" s="392">
        <v>60.56</v>
      </c>
    </row>
    <row r="4519" spans="1:4" ht="81">
      <c r="A4519" s="342">
        <v>94329</v>
      </c>
      <c r="B4519" s="349" t="s">
        <v>4907</v>
      </c>
      <c r="C4519" s="392" t="s">
        <v>1353</v>
      </c>
      <c r="D4519" s="392">
        <v>57.72</v>
      </c>
    </row>
    <row r="4520" spans="1:4" ht="81">
      <c r="A4520" s="342">
        <v>94330</v>
      </c>
      <c r="B4520" s="349" t="s">
        <v>4908</v>
      </c>
      <c r="C4520" s="392" t="s">
        <v>1353</v>
      </c>
      <c r="D4520" s="392">
        <v>58.4</v>
      </c>
    </row>
    <row r="4521" spans="1:4" ht="81">
      <c r="A4521" s="342">
        <v>94331</v>
      </c>
      <c r="B4521" s="349" t="s">
        <v>4909</v>
      </c>
      <c r="C4521" s="392" t="s">
        <v>1353</v>
      </c>
      <c r="D4521" s="392">
        <v>56.6</v>
      </c>
    </row>
    <row r="4522" spans="1:4" ht="81">
      <c r="A4522" s="342">
        <v>94332</v>
      </c>
      <c r="B4522" s="349" t="s">
        <v>4910</v>
      </c>
      <c r="C4522" s="392" t="s">
        <v>1353</v>
      </c>
      <c r="D4522" s="392">
        <v>57.41</v>
      </c>
    </row>
    <row r="4523" spans="1:4" ht="81">
      <c r="A4523" s="342">
        <v>94333</v>
      </c>
      <c r="B4523" s="349" t="s">
        <v>4911</v>
      </c>
      <c r="C4523" s="392" t="s">
        <v>1353</v>
      </c>
      <c r="D4523" s="392">
        <v>56.01</v>
      </c>
    </row>
    <row r="4524" spans="1:4" ht="67.5">
      <c r="A4524" s="342">
        <v>94338</v>
      </c>
      <c r="B4524" s="349" t="s">
        <v>4912</v>
      </c>
      <c r="C4524" s="392" t="s">
        <v>1353</v>
      </c>
      <c r="D4524" s="392">
        <v>66.849999999999994</v>
      </c>
    </row>
    <row r="4525" spans="1:4" ht="81">
      <c r="A4525" s="342">
        <v>94339</v>
      </c>
      <c r="B4525" s="349" t="s">
        <v>4913</v>
      </c>
      <c r="C4525" s="392" t="s">
        <v>1353</v>
      </c>
      <c r="D4525" s="392">
        <v>61.75</v>
      </c>
    </row>
    <row r="4526" spans="1:4" ht="81">
      <c r="A4526" s="342">
        <v>94340</v>
      </c>
      <c r="B4526" s="349" t="s">
        <v>4914</v>
      </c>
      <c r="C4526" s="392" t="s">
        <v>1353</v>
      </c>
      <c r="D4526" s="392">
        <v>59.5</v>
      </c>
    </row>
    <row r="4527" spans="1:4" ht="81">
      <c r="A4527" s="342">
        <v>94341</v>
      </c>
      <c r="B4527" s="349" t="s">
        <v>4915</v>
      </c>
      <c r="C4527" s="392" t="s">
        <v>1353</v>
      </c>
      <c r="D4527" s="392">
        <v>56.61</v>
      </c>
    </row>
    <row r="4528" spans="1:4" ht="40.5">
      <c r="A4528" s="342">
        <v>94342</v>
      </c>
      <c r="B4528" s="349" t="s">
        <v>4916</v>
      </c>
      <c r="C4528" s="392" t="s">
        <v>1353</v>
      </c>
      <c r="D4528" s="392">
        <v>69.64</v>
      </c>
    </row>
    <row r="4529" spans="1:4" ht="54">
      <c r="A4529" s="342">
        <v>96385</v>
      </c>
      <c r="B4529" s="349" t="s">
        <v>4917</v>
      </c>
      <c r="C4529" s="392" t="s">
        <v>1353</v>
      </c>
      <c r="D4529" s="392">
        <v>4.78</v>
      </c>
    </row>
    <row r="4530" spans="1:4" ht="54">
      <c r="A4530" s="342">
        <v>96386</v>
      </c>
      <c r="B4530" s="349" t="s">
        <v>4918</v>
      </c>
      <c r="C4530" s="392" t="s">
        <v>1353</v>
      </c>
      <c r="D4530" s="392">
        <v>4.63</v>
      </c>
    </row>
    <row r="4531" spans="1:4" ht="27">
      <c r="A4531" s="342">
        <v>83346</v>
      </c>
      <c r="B4531" s="349" t="s">
        <v>4919</v>
      </c>
      <c r="C4531" s="392" t="s">
        <v>1353</v>
      </c>
      <c r="D4531" s="392">
        <v>0.88</v>
      </c>
    </row>
    <row r="4532" spans="1:4" ht="94.5">
      <c r="A4532" s="342">
        <v>93360</v>
      </c>
      <c r="B4532" s="349" t="s">
        <v>4920</v>
      </c>
      <c r="C4532" s="392" t="s">
        <v>1353</v>
      </c>
      <c r="D4532" s="392">
        <v>13.05</v>
      </c>
    </row>
    <row r="4533" spans="1:4" ht="94.5">
      <c r="A4533" s="342">
        <v>93361</v>
      </c>
      <c r="B4533" s="349" t="s">
        <v>4921</v>
      </c>
      <c r="C4533" s="392" t="s">
        <v>1353</v>
      </c>
      <c r="D4533" s="392">
        <v>10.89</v>
      </c>
    </row>
    <row r="4534" spans="1:4" ht="108">
      <c r="A4534" s="342">
        <v>93362</v>
      </c>
      <c r="B4534" s="349" t="s">
        <v>4922</v>
      </c>
      <c r="C4534" s="392" t="s">
        <v>1353</v>
      </c>
      <c r="D4534" s="392">
        <v>7.99</v>
      </c>
    </row>
    <row r="4535" spans="1:4" ht="94.5">
      <c r="A4535" s="342">
        <v>93363</v>
      </c>
      <c r="B4535" s="349" t="s">
        <v>4923</v>
      </c>
      <c r="C4535" s="392" t="s">
        <v>1353</v>
      </c>
      <c r="D4535" s="392">
        <v>8.64</v>
      </c>
    </row>
    <row r="4536" spans="1:4" ht="108">
      <c r="A4536" s="342">
        <v>93364</v>
      </c>
      <c r="B4536" s="349" t="s">
        <v>4924</v>
      </c>
      <c r="C4536" s="392" t="s">
        <v>1353</v>
      </c>
      <c r="D4536" s="392">
        <v>6.84</v>
      </c>
    </row>
    <row r="4537" spans="1:4" ht="94.5">
      <c r="A4537" s="342">
        <v>93365</v>
      </c>
      <c r="B4537" s="349" t="s">
        <v>4925</v>
      </c>
      <c r="C4537" s="392" t="s">
        <v>1353</v>
      </c>
      <c r="D4537" s="392">
        <v>7.62</v>
      </c>
    </row>
    <row r="4538" spans="1:4" ht="108">
      <c r="A4538" s="342">
        <v>93366</v>
      </c>
      <c r="B4538" s="349" t="s">
        <v>4926</v>
      </c>
      <c r="C4538" s="392" t="s">
        <v>1353</v>
      </c>
      <c r="D4538" s="392">
        <v>6.28</v>
      </c>
    </row>
    <row r="4539" spans="1:4" ht="94.5">
      <c r="A4539" s="342">
        <v>93367</v>
      </c>
      <c r="B4539" s="349" t="s">
        <v>4927</v>
      </c>
      <c r="C4539" s="392" t="s">
        <v>1353</v>
      </c>
      <c r="D4539" s="392">
        <v>12.16</v>
      </c>
    </row>
    <row r="4540" spans="1:4" ht="94.5">
      <c r="A4540" s="342">
        <v>93368</v>
      </c>
      <c r="B4540" s="349" t="s">
        <v>4928</v>
      </c>
      <c r="C4540" s="392" t="s">
        <v>1353</v>
      </c>
      <c r="D4540" s="392">
        <v>9.93</v>
      </c>
    </row>
    <row r="4541" spans="1:4" ht="108">
      <c r="A4541" s="342">
        <v>93369</v>
      </c>
      <c r="B4541" s="349" t="s">
        <v>4929</v>
      </c>
      <c r="C4541" s="392" t="s">
        <v>1353</v>
      </c>
      <c r="D4541" s="392">
        <v>7.09</v>
      </c>
    </row>
    <row r="4542" spans="1:4" ht="94.5">
      <c r="A4542" s="342">
        <v>93370</v>
      </c>
      <c r="B4542" s="349" t="s">
        <v>4930</v>
      </c>
      <c r="C4542" s="392" t="s">
        <v>1353</v>
      </c>
      <c r="D4542" s="392">
        <v>7.77</v>
      </c>
    </row>
    <row r="4543" spans="1:4" ht="108">
      <c r="A4543" s="342">
        <v>93371</v>
      </c>
      <c r="B4543" s="349" t="s">
        <v>4931</v>
      </c>
      <c r="C4543" s="392" t="s">
        <v>1353</v>
      </c>
      <c r="D4543" s="392">
        <v>5.97</v>
      </c>
    </row>
    <row r="4544" spans="1:4" ht="94.5">
      <c r="A4544" s="342">
        <v>93372</v>
      </c>
      <c r="B4544" s="349" t="s">
        <v>4932</v>
      </c>
      <c r="C4544" s="392" t="s">
        <v>1353</v>
      </c>
      <c r="D4544" s="392">
        <v>6.79</v>
      </c>
    </row>
    <row r="4545" spans="1:4" ht="108">
      <c r="A4545" s="342">
        <v>93373</v>
      </c>
      <c r="B4545" s="349" t="s">
        <v>4933</v>
      </c>
      <c r="C4545" s="392" t="s">
        <v>1353</v>
      </c>
      <c r="D4545" s="392">
        <v>5.4</v>
      </c>
    </row>
    <row r="4546" spans="1:4" ht="94.5">
      <c r="A4546" s="342">
        <v>93374</v>
      </c>
      <c r="B4546" s="349" t="s">
        <v>4934</v>
      </c>
      <c r="C4546" s="392" t="s">
        <v>1353</v>
      </c>
      <c r="D4546" s="392">
        <v>15.1</v>
      </c>
    </row>
    <row r="4547" spans="1:4" ht="94.5">
      <c r="A4547" s="342">
        <v>93375</v>
      </c>
      <c r="B4547" s="349" t="s">
        <v>4935</v>
      </c>
      <c r="C4547" s="392" t="s">
        <v>1353</v>
      </c>
      <c r="D4547" s="392">
        <v>11.6</v>
      </c>
    </row>
    <row r="4548" spans="1:4" ht="94.5">
      <c r="A4548" s="342">
        <v>93376</v>
      </c>
      <c r="B4548" s="349" t="s">
        <v>4936</v>
      </c>
      <c r="C4548" s="392" t="s">
        <v>1353</v>
      </c>
      <c r="D4548" s="392">
        <v>9.49</v>
      </c>
    </row>
    <row r="4549" spans="1:4" ht="108">
      <c r="A4549" s="342">
        <v>93377</v>
      </c>
      <c r="B4549" s="349" t="s">
        <v>4937</v>
      </c>
      <c r="C4549" s="392" t="s">
        <v>1353</v>
      </c>
      <c r="D4549" s="392">
        <v>6.43</v>
      </c>
    </row>
    <row r="4550" spans="1:4" ht="94.5">
      <c r="A4550" s="342">
        <v>93378</v>
      </c>
      <c r="B4550" s="349" t="s">
        <v>4938</v>
      </c>
      <c r="C4550" s="392" t="s">
        <v>1353</v>
      </c>
      <c r="D4550" s="392">
        <v>14.03</v>
      </c>
    </row>
    <row r="4551" spans="1:4" ht="94.5">
      <c r="A4551" s="342">
        <v>93379</v>
      </c>
      <c r="B4551" s="349" t="s">
        <v>4939</v>
      </c>
      <c r="C4551" s="392" t="s">
        <v>1353</v>
      </c>
      <c r="D4551" s="392">
        <v>10.78</v>
      </c>
    </row>
    <row r="4552" spans="1:4" ht="94.5">
      <c r="A4552" s="342">
        <v>93380</v>
      </c>
      <c r="B4552" s="349" t="s">
        <v>4940</v>
      </c>
      <c r="C4552" s="392" t="s">
        <v>1353</v>
      </c>
      <c r="D4552" s="392">
        <v>8.86</v>
      </c>
    </row>
    <row r="4553" spans="1:4" ht="108">
      <c r="A4553" s="342">
        <v>93381</v>
      </c>
      <c r="B4553" s="349" t="s">
        <v>4941</v>
      </c>
      <c r="C4553" s="392" t="s">
        <v>1353</v>
      </c>
      <c r="D4553" s="392">
        <v>5.98</v>
      </c>
    </row>
    <row r="4554" spans="1:4" ht="27">
      <c r="A4554" s="342">
        <v>93382</v>
      </c>
      <c r="B4554" s="349" t="s">
        <v>4942</v>
      </c>
      <c r="C4554" s="392" t="s">
        <v>1353</v>
      </c>
      <c r="D4554" s="392">
        <v>19.010000000000002</v>
      </c>
    </row>
    <row r="4555" spans="1:4" ht="27">
      <c r="A4555" s="342">
        <v>96995</v>
      </c>
      <c r="B4555" s="349" t="s">
        <v>4943</v>
      </c>
      <c r="C4555" s="392" t="s">
        <v>1353</v>
      </c>
      <c r="D4555" s="392">
        <v>33.96</v>
      </c>
    </row>
    <row r="4556" spans="1:4" ht="40.5">
      <c r="A4556" s="342">
        <v>72838</v>
      </c>
      <c r="B4556" s="349" t="s">
        <v>4944</v>
      </c>
      <c r="C4556" s="392" t="s">
        <v>4945</v>
      </c>
      <c r="D4556" s="392">
        <v>0.87</v>
      </c>
    </row>
    <row r="4557" spans="1:4" ht="40.5">
      <c r="A4557" s="342">
        <v>72839</v>
      </c>
      <c r="B4557" s="349" t="s">
        <v>4946</v>
      </c>
      <c r="C4557" s="392" t="s">
        <v>4945</v>
      </c>
      <c r="D4557" s="392">
        <v>0.7</v>
      </c>
    </row>
    <row r="4558" spans="1:4" ht="27">
      <c r="A4558" s="342">
        <v>72840</v>
      </c>
      <c r="B4558" s="349" t="s">
        <v>4947</v>
      </c>
      <c r="C4558" s="392" t="s">
        <v>4945</v>
      </c>
      <c r="D4558" s="392">
        <v>0.57999999999999996</v>
      </c>
    </row>
    <row r="4559" spans="1:4" ht="54">
      <c r="A4559" s="342">
        <v>72844</v>
      </c>
      <c r="B4559" s="349" t="s">
        <v>4948</v>
      </c>
      <c r="C4559" s="392" t="s">
        <v>4949</v>
      </c>
      <c r="D4559" s="392">
        <v>0.76</v>
      </c>
    </row>
    <row r="4560" spans="1:4" ht="40.5">
      <c r="A4560" s="342">
        <v>72845</v>
      </c>
      <c r="B4560" s="349" t="s">
        <v>4950</v>
      </c>
      <c r="C4560" s="392" t="s">
        <v>4949</v>
      </c>
      <c r="D4560" s="392">
        <v>4.59</v>
      </c>
    </row>
    <row r="4561" spans="1:4" ht="40.5">
      <c r="A4561" s="342">
        <v>72846</v>
      </c>
      <c r="B4561" s="349" t="s">
        <v>4951</v>
      </c>
      <c r="C4561" s="392" t="s">
        <v>4949</v>
      </c>
      <c r="D4561" s="392">
        <v>3.79</v>
      </c>
    </row>
    <row r="4562" spans="1:4" ht="40.5">
      <c r="A4562" s="342">
        <v>72847</v>
      </c>
      <c r="B4562" s="349" t="s">
        <v>4952</v>
      </c>
      <c r="C4562" s="392" t="s">
        <v>4949</v>
      </c>
      <c r="D4562" s="392">
        <v>8.17</v>
      </c>
    </row>
    <row r="4563" spans="1:4" ht="40.5">
      <c r="A4563" s="342">
        <v>72848</v>
      </c>
      <c r="B4563" s="349" t="s">
        <v>4953</v>
      </c>
      <c r="C4563" s="392" t="s">
        <v>4949</v>
      </c>
      <c r="D4563" s="392">
        <v>2.04</v>
      </c>
    </row>
    <row r="4564" spans="1:4" ht="54">
      <c r="A4564" s="342">
        <v>72849</v>
      </c>
      <c r="B4564" s="349" t="s">
        <v>4954</v>
      </c>
      <c r="C4564" s="392" t="s">
        <v>4949</v>
      </c>
      <c r="D4564" s="392">
        <v>2.61</v>
      </c>
    </row>
    <row r="4565" spans="1:4" ht="40.5">
      <c r="A4565" s="342">
        <v>72850</v>
      </c>
      <c r="B4565" s="349" t="s">
        <v>4955</v>
      </c>
      <c r="C4565" s="392" t="s">
        <v>4949</v>
      </c>
      <c r="D4565" s="392">
        <v>10.98</v>
      </c>
    </row>
    <row r="4566" spans="1:4" ht="40.5">
      <c r="A4566" s="342">
        <v>72882</v>
      </c>
      <c r="B4566" s="349" t="s">
        <v>4944</v>
      </c>
      <c r="C4566" s="392" t="s">
        <v>4956</v>
      </c>
      <c r="D4566" s="392">
        <v>1.3</v>
      </c>
    </row>
    <row r="4567" spans="1:4" ht="40.5">
      <c r="A4567" s="342">
        <v>72883</v>
      </c>
      <c r="B4567" s="349" t="s">
        <v>4946</v>
      </c>
      <c r="C4567" s="392" t="s">
        <v>4956</v>
      </c>
      <c r="D4567" s="392">
        <v>1.04</v>
      </c>
    </row>
    <row r="4568" spans="1:4" ht="27">
      <c r="A4568" s="342">
        <v>72884</v>
      </c>
      <c r="B4568" s="349" t="s">
        <v>4947</v>
      </c>
      <c r="C4568" s="392" t="s">
        <v>4956</v>
      </c>
      <c r="D4568" s="392">
        <v>0.87</v>
      </c>
    </row>
    <row r="4569" spans="1:4" ht="40.5">
      <c r="A4569" s="342">
        <v>72885</v>
      </c>
      <c r="B4569" s="349" t="s">
        <v>4957</v>
      </c>
      <c r="C4569" s="392" t="s">
        <v>4956</v>
      </c>
      <c r="D4569" s="392">
        <v>1.63</v>
      </c>
    </row>
    <row r="4570" spans="1:4" ht="40.5">
      <c r="A4570" s="342">
        <v>72886</v>
      </c>
      <c r="B4570" s="349" t="s">
        <v>4958</v>
      </c>
      <c r="C4570" s="392" t="s">
        <v>4956</v>
      </c>
      <c r="D4570" s="392">
        <v>1.3</v>
      </c>
    </row>
    <row r="4571" spans="1:4" ht="27">
      <c r="A4571" s="342">
        <v>72887</v>
      </c>
      <c r="B4571" s="349" t="s">
        <v>4959</v>
      </c>
      <c r="C4571" s="392" t="s">
        <v>4956</v>
      </c>
      <c r="D4571" s="392">
        <v>1.0900000000000001</v>
      </c>
    </row>
    <row r="4572" spans="1:4" ht="54">
      <c r="A4572" s="342">
        <v>72888</v>
      </c>
      <c r="B4572" s="349" t="s">
        <v>4948</v>
      </c>
      <c r="C4572" s="392" t="s">
        <v>1353</v>
      </c>
      <c r="D4572" s="392">
        <v>1.1399999999999999</v>
      </c>
    </row>
    <row r="4573" spans="1:4" ht="54">
      <c r="A4573" s="342">
        <v>72890</v>
      </c>
      <c r="B4573" s="349" t="s">
        <v>4960</v>
      </c>
      <c r="C4573" s="392" t="s">
        <v>1353</v>
      </c>
      <c r="D4573" s="392">
        <v>6.89</v>
      </c>
    </row>
    <row r="4574" spans="1:4" ht="54">
      <c r="A4574" s="342">
        <v>72891</v>
      </c>
      <c r="B4574" s="349" t="s">
        <v>4961</v>
      </c>
      <c r="C4574" s="392" t="s">
        <v>1353</v>
      </c>
      <c r="D4574" s="392">
        <v>5.68</v>
      </c>
    </row>
    <row r="4575" spans="1:4" ht="54">
      <c r="A4575" s="342">
        <v>72892</v>
      </c>
      <c r="B4575" s="349" t="s">
        <v>4962</v>
      </c>
      <c r="C4575" s="392" t="s">
        <v>1353</v>
      </c>
      <c r="D4575" s="392">
        <v>12.25</v>
      </c>
    </row>
    <row r="4576" spans="1:4" ht="54">
      <c r="A4576" s="342">
        <v>72893</v>
      </c>
      <c r="B4576" s="349" t="s">
        <v>4963</v>
      </c>
      <c r="C4576" s="392" t="s">
        <v>1353</v>
      </c>
      <c r="D4576" s="392">
        <v>3.05</v>
      </c>
    </row>
    <row r="4577" spans="1:4" ht="54">
      <c r="A4577" s="342">
        <v>72894</v>
      </c>
      <c r="B4577" s="349" t="s">
        <v>4964</v>
      </c>
      <c r="C4577" s="392" t="s">
        <v>1353</v>
      </c>
      <c r="D4577" s="392">
        <v>3.92</v>
      </c>
    </row>
    <row r="4578" spans="1:4" ht="40.5">
      <c r="A4578" s="342">
        <v>72895</v>
      </c>
      <c r="B4578" s="349" t="s">
        <v>4965</v>
      </c>
      <c r="C4578" s="392" t="s">
        <v>1353</v>
      </c>
      <c r="D4578" s="392">
        <v>20.67</v>
      </c>
    </row>
    <row r="4579" spans="1:4" ht="27">
      <c r="A4579" s="342">
        <v>72897</v>
      </c>
      <c r="B4579" s="349" t="s">
        <v>4966</v>
      </c>
      <c r="C4579" s="392" t="s">
        <v>1353</v>
      </c>
      <c r="D4579" s="392">
        <v>17.12</v>
      </c>
    </row>
    <row r="4580" spans="1:4" ht="27">
      <c r="A4580" s="342">
        <v>72898</v>
      </c>
      <c r="B4580" s="349" t="s">
        <v>4967</v>
      </c>
      <c r="C4580" s="392" t="s">
        <v>1353</v>
      </c>
      <c r="D4580" s="392">
        <v>3.44</v>
      </c>
    </row>
    <row r="4581" spans="1:4" ht="40.5">
      <c r="A4581" s="342">
        <v>72899</v>
      </c>
      <c r="B4581" s="349" t="s">
        <v>4968</v>
      </c>
      <c r="C4581" s="392" t="s">
        <v>1353</v>
      </c>
      <c r="D4581" s="392">
        <v>5.34</v>
      </c>
    </row>
    <row r="4582" spans="1:4" ht="40.5">
      <c r="A4582" s="342">
        <v>72900</v>
      </c>
      <c r="B4582" s="349" t="s">
        <v>4969</v>
      </c>
      <c r="C4582" s="392" t="s">
        <v>1353</v>
      </c>
      <c r="D4582" s="392">
        <v>5.88</v>
      </c>
    </row>
    <row r="4583" spans="1:4" ht="67.5">
      <c r="A4583" s="342" t="s">
        <v>4970</v>
      </c>
      <c r="B4583" s="349" t="s">
        <v>4971</v>
      </c>
      <c r="C4583" s="392" t="s">
        <v>1353</v>
      </c>
      <c r="D4583" s="392">
        <v>1.51</v>
      </c>
    </row>
    <row r="4584" spans="1:4" ht="40.5">
      <c r="A4584" s="342" t="s">
        <v>4972</v>
      </c>
      <c r="B4584" s="349" t="s">
        <v>4973</v>
      </c>
      <c r="C4584" s="392" t="s">
        <v>1353</v>
      </c>
      <c r="D4584" s="392">
        <v>2.91</v>
      </c>
    </row>
    <row r="4585" spans="1:4" ht="13.5">
      <c r="A4585" s="342">
        <v>83356</v>
      </c>
      <c r="B4585" s="349" t="s">
        <v>4974</v>
      </c>
      <c r="C4585" s="392" t="s">
        <v>4956</v>
      </c>
      <c r="D4585" s="392">
        <v>0.77</v>
      </c>
    </row>
    <row r="4586" spans="1:4" ht="27">
      <c r="A4586" s="342">
        <v>83358</v>
      </c>
      <c r="B4586" s="349" t="s">
        <v>4975</v>
      </c>
      <c r="C4586" s="392" t="s">
        <v>4956</v>
      </c>
      <c r="D4586" s="392">
        <v>1.6</v>
      </c>
    </row>
    <row r="4587" spans="1:4" ht="40.5">
      <c r="A4587" s="342">
        <v>95285</v>
      </c>
      <c r="B4587" s="349" t="s">
        <v>4976</v>
      </c>
      <c r="C4587" s="392" t="s">
        <v>1353</v>
      </c>
      <c r="D4587" s="392">
        <v>3.72</v>
      </c>
    </row>
    <row r="4588" spans="1:4" ht="40.5">
      <c r="A4588" s="342">
        <v>95286</v>
      </c>
      <c r="B4588" s="349" t="s">
        <v>4977</v>
      </c>
      <c r="C4588" s="392" t="s">
        <v>1353</v>
      </c>
      <c r="D4588" s="392">
        <v>3.82</v>
      </c>
    </row>
    <row r="4589" spans="1:4" ht="40.5">
      <c r="A4589" s="342">
        <v>95287</v>
      </c>
      <c r="B4589" s="349" t="s">
        <v>4978</v>
      </c>
      <c r="C4589" s="392" t="s">
        <v>1353</v>
      </c>
      <c r="D4589" s="392">
        <v>3.92</v>
      </c>
    </row>
    <row r="4590" spans="1:4" ht="40.5">
      <c r="A4590" s="342">
        <v>95288</v>
      </c>
      <c r="B4590" s="349" t="s">
        <v>4979</v>
      </c>
      <c r="C4590" s="392" t="s">
        <v>1353</v>
      </c>
      <c r="D4590" s="392">
        <v>4.03</v>
      </c>
    </row>
    <row r="4591" spans="1:4" ht="40.5">
      <c r="A4591" s="342">
        <v>95289</v>
      </c>
      <c r="B4591" s="349" t="s">
        <v>4980</v>
      </c>
      <c r="C4591" s="392" t="s">
        <v>1353</v>
      </c>
      <c r="D4591" s="392">
        <v>4.1500000000000004</v>
      </c>
    </row>
    <row r="4592" spans="1:4" ht="40.5">
      <c r="A4592" s="342">
        <v>95291</v>
      </c>
      <c r="B4592" s="349" t="s">
        <v>4981</v>
      </c>
      <c r="C4592" s="392" t="s">
        <v>1353</v>
      </c>
      <c r="D4592" s="392">
        <v>3.31</v>
      </c>
    </row>
    <row r="4593" spans="1:4" ht="40.5">
      <c r="A4593" s="342">
        <v>95292</v>
      </c>
      <c r="B4593" s="349" t="s">
        <v>4982</v>
      </c>
      <c r="C4593" s="392" t="s">
        <v>1353</v>
      </c>
      <c r="D4593" s="392">
        <v>3.39</v>
      </c>
    </row>
    <row r="4594" spans="1:4" ht="40.5">
      <c r="A4594" s="342">
        <v>95293</v>
      </c>
      <c r="B4594" s="349" t="s">
        <v>4983</v>
      </c>
      <c r="C4594" s="392" t="s">
        <v>1353</v>
      </c>
      <c r="D4594" s="392">
        <v>3.49</v>
      </c>
    </row>
    <row r="4595" spans="1:4" ht="40.5">
      <c r="A4595" s="342">
        <v>95294</v>
      </c>
      <c r="B4595" s="349" t="s">
        <v>4984</v>
      </c>
      <c r="C4595" s="392" t="s">
        <v>1353</v>
      </c>
      <c r="D4595" s="392">
        <v>3.69</v>
      </c>
    </row>
    <row r="4596" spans="1:4" ht="40.5">
      <c r="A4596" s="342">
        <v>95295</v>
      </c>
      <c r="B4596" s="349" t="s">
        <v>4985</v>
      </c>
      <c r="C4596" s="392" t="s">
        <v>1353</v>
      </c>
      <c r="D4596" s="392">
        <v>3.59</v>
      </c>
    </row>
    <row r="4597" spans="1:4" ht="27">
      <c r="A4597" s="342">
        <v>95297</v>
      </c>
      <c r="B4597" s="349" t="s">
        <v>4986</v>
      </c>
      <c r="C4597" s="392" t="s">
        <v>1353</v>
      </c>
      <c r="D4597" s="392">
        <v>2.97</v>
      </c>
    </row>
    <row r="4598" spans="1:4" ht="27">
      <c r="A4598" s="342">
        <v>95298</v>
      </c>
      <c r="B4598" s="349" t="s">
        <v>4987</v>
      </c>
      <c r="C4598" s="392" t="s">
        <v>1353</v>
      </c>
      <c r="D4598" s="392">
        <v>3.05</v>
      </c>
    </row>
    <row r="4599" spans="1:4" ht="27">
      <c r="A4599" s="342">
        <v>95299</v>
      </c>
      <c r="B4599" s="349" t="s">
        <v>4988</v>
      </c>
      <c r="C4599" s="392" t="s">
        <v>1353</v>
      </c>
      <c r="D4599" s="392">
        <v>3.13</v>
      </c>
    </row>
    <row r="4600" spans="1:4" ht="27">
      <c r="A4600" s="342">
        <v>95300</v>
      </c>
      <c r="B4600" s="349" t="s">
        <v>4989</v>
      </c>
      <c r="C4600" s="392" t="s">
        <v>1353</v>
      </c>
      <c r="D4600" s="392">
        <v>3.23</v>
      </c>
    </row>
    <row r="4601" spans="1:4" ht="40.5">
      <c r="A4601" s="342">
        <v>95301</v>
      </c>
      <c r="B4601" s="349" t="s">
        <v>4990</v>
      </c>
      <c r="C4601" s="392" t="s">
        <v>1353</v>
      </c>
      <c r="D4601" s="392">
        <v>3.31</v>
      </c>
    </row>
    <row r="4602" spans="1:4" ht="40.5">
      <c r="A4602" s="342">
        <v>95302</v>
      </c>
      <c r="B4602" s="349" t="s">
        <v>4991</v>
      </c>
      <c r="C4602" s="392" t="s">
        <v>4956</v>
      </c>
      <c r="D4602" s="392">
        <v>1.45</v>
      </c>
    </row>
    <row r="4603" spans="1:4" ht="40.5">
      <c r="A4603" s="342">
        <v>95303</v>
      </c>
      <c r="B4603" s="349" t="s">
        <v>4992</v>
      </c>
      <c r="C4603" s="392" t="s">
        <v>4956</v>
      </c>
      <c r="D4603" s="392">
        <v>0.99</v>
      </c>
    </row>
    <row r="4604" spans="1:4" ht="40.5">
      <c r="A4604" s="342">
        <v>97912</v>
      </c>
      <c r="B4604" s="349" t="s">
        <v>4993</v>
      </c>
      <c r="C4604" s="392" t="s">
        <v>4956</v>
      </c>
      <c r="D4604" s="392">
        <v>2.12</v>
      </c>
    </row>
    <row r="4605" spans="1:4" ht="40.5">
      <c r="A4605" s="342">
        <v>97913</v>
      </c>
      <c r="B4605" s="349" t="s">
        <v>4994</v>
      </c>
      <c r="C4605" s="392" t="s">
        <v>4956</v>
      </c>
      <c r="D4605" s="392">
        <v>1.61</v>
      </c>
    </row>
    <row r="4606" spans="1:4" ht="40.5">
      <c r="A4606" s="342">
        <v>97914</v>
      </c>
      <c r="B4606" s="349" t="s">
        <v>4995</v>
      </c>
      <c r="C4606" s="392" t="s">
        <v>4956</v>
      </c>
      <c r="D4606" s="392">
        <v>1.52</v>
      </c>
    </row>
    <row r="4607" spans="1:4" ht="54">
      <c r="A4607" s="342">
        <v>97915</v>
      </c>
      <c r="B4607" s="349" t="s">
        <v>4996</v>
      </c>
      <c r="C4607" s="392" t="s">
        <v>4956</v>
      </c>
      <c r="D4607" s="392">
        <v>1.08</v>
      </c>
    </row>
    <row r="4608" spans="1:4" ht="40.5">
      <c r="A4608" s="342">
        <v>97916</v>
      </c>
      <c r="B4608" s="349" t="s">
        <v>4997</v>
      </c>
      <c r="C4608" s="392" t="s">
        <v>4945</v>
      </c>
      <c r="D4608" s="392">
        <v>1.4</v>
      </c>
    </row>
    <row r="4609" spans="1:4" ht="40.5">
      <c r="A4609" s="342">
        <v>97917</v>
      </c>
      <c r="B4609" s="349" t="s">
        <v>4998</v>
      </c>
      <c r="C4609" s="392" t="s">
        <v>4945</v>
      </c>
      <c r="D4609" s="392">
        <v>1.08</v>
      </c>
    </row>
    <row r="4610" spans="1:4" ht="40.5">
      <c r="A4610" s="342">
        <v>97918</v>
      </c>
      <c r="B4610" s="349" t="s">
        <v>4999</v>
      </c>
      <c r="C4610" s="392" t="s">
        <v>4945</v>
      </c>
      <c r="D4610" s="392">
        <v>1</v>
      </c>
    </row>
    <row r="4611" spans="1:4" ht="54">
      <c r="A4611" s="342">
        <v>97919</v>
      </c>
      <c r="B4611" s="349" t="s">
        <v>5000</v>
      </c>
      <c r="C4611" s="392" t="s">
        <v>4945</v>
      </c>
      <c r="D4611" s="392">
        <v>0.71</v>
      </c>
    </row>
    <row r="4612" spans="1:4" ht="40.5">
      <c r="A4612" s="342">
        <v>94097</v>
      </c>
      <c r="B4612" s="349" t="s">
        <v>5001</v>
      </c>
      <c r="C4612" s="392" t="s">
        <v>308</v>
      </c>
      <c r="D4612" s="392">
        <v>4.0999999999999996</v>
      </c>
    </row>
    <row r="4613" spans="1:4" ht="40.5">
      <c r="A4613" s="342">
        <v>94098</v>
      </c>
      <c r="B4613" s="349" t="s">
        <v>5002</v>
      </c>
      <c r="C4613" s="392" t="s">
        <v>308</v>
      </c>
      <c r="D4613" s="392">
        <v>4.6900000000000004</v>
      </c>
    </row>
    <row r="4614" spans="1:4" ht="54">
      <c r="A4614" s="342">
        <v>94099</v>
      </c>
      <c r="B4614" s="349" t="s">
        <v>5003</v>
      </c>
      <c r="C4614" s="392" t="s">
        <v>308</v>
      </c>
      <c r="D4614" s="392">
        <v>2.0499999999999998</v>
      </c>
    </row>
    <row r="4615" spans="1:4" ht="54">
      <c r="A4615" s="342">
        <v>94100</v>
      </c>
      <c r="B4615" s="349" t="s">
        <v>5004</v>
      </c>
      <c r="C4615" s="392" t="s">
        <v>308</v>
      </c>
      <c r="D4615" s="392">
        <v>2.62</v>
      </c>
    </row>
    <row r="4616" spans="1:4" ht="67.5">
      <c r="A4616" s="342">
        <v>94102</v>
      </c>
      <c r="B4616" s="349" t="s">
        <v>5005</v>
      </c>
      <c r="C4616" s="392" t="s">
        <v>1353</v>
      </c>
      <c r="D4616" s="392">
        <v>143.91</v>
      </c>
    </row>
    <row r="4617" spans="1:4" ht="67.5">
      <c r="A4617" s="342">
        <v>94103</v>
      </c>
      <c r="B4617" s="349" t="s">
        <v>5006</v>
      </c>
      <c r="C4617" s="392" t="s">
        <v>1353</v>
      </c>
      <c r="D4617" s="392">
        <v>190.21</v>
      </c>
    </row>
    <row r="4618" spans="1:4" ht="54">
      <c r="A4618" s="342">
        <v>94104</v>
      </c>
      <c r="B4618" s="349" t="s">
        <v>5007</v>
      </c>
      <c r="C4618" s="392" t="s">
        <v>1353</v>
      </c>
      <c r="D4618" s="392">
        <v>147.18</v>
      </c>
    </row>
    <row r="4619" spans="1:4" ht="54">
      <c r="A4619" s="342">
        <v>94105</v>
      </c>
      <c r="B4619" s="349" t="s">
        <v>5008</v>
      </c>
      <c r="C4619" s="392" t="s">
        <v>1353</v>
      </c>
      <c r="D4619" s="392">
        <v>193.51</v>
      </c>
    </row>
    <row r="4620" spans="1:4" ht="67.5">
      <c r="A4620" s="342">
        <v>94106</v>
      </c>
      <c r="B4620" s="349" t="s">
        <v>5009</v>
      </c>
      <c r="C4620" s="392" t="s">
        <v>1353</v>
      </c>
      <c r="D4620" s="392">
        <v>127.55</v>
      </c>
    </row>
    <row r="4621" spans="1:4" ht="67.5">
      <c r="A4621" s="342">
        <v>94107</v>
      </c>
      <c r="B4621" s="349" t="s">
        <v>5010</v>
      </c>
      <c r="C4621" s="392" t="s">
        <v>1353</v>
      </c>
      <c r="D4621" s="392">
        <v>173.87</v>
      </c>
    </row>
    <row r="4622" spans="1:4" ht="54">
      <c r="A4622" s="342">
        <v>94108</v>
      </c>
      <c r="B4622" s="349" t="s">
        <v>5011</v>
      </c>
      <c r="C4622" s="392" t="s">
        <v>1353</v>
      </c>
      <c r="D4622" s="392">
        <v>130.83000000000001</v>
      </c>
    </row>
    <row r="4623" spans="1:4" ht="54">
      <c r="A4623" s="342">
        <v>94110</v>
      </c>
      <c r="B4623" s="349" t="s">
        <v>5012</v>
      </c>
      <c r="C4623" s="392" t="s">
        <v>1353</v>
      </c>
      <c r="D4623" s="392">
        <v>177.14</v>
      </c>
    </row>
    <row r="4624" spans="1:4" ht="67.5">
      <c r="A4624" s="342">
        <v>94111</v>
      </c>
      <c r="B4624" s="349" t="s">
        <v>5013</v>
      </c>
      <c r="C4624" s="392" t="s">
        <v>1353</v>
      </c>
      <c r="D4624" s="392">
        <v>121.86</v>
      </c>
    </row>
    <row r="4625" spans="1:4" ht="67.5">
      <c r="A4625" s="342">
        <v>94112</v>
      </c>
      <c r="B4625" s="349" t="s">
        <v>5014</v>
      </c>
      <c r="C4625" s="392" t="s">
        <v>1353</v>
      </c>
      <c r="D4625" s="392">
        <v>163.06</v>
      </c>
    </row>
    <row r="4626" spans="1:4" ht="67.5">
      <c r="A4626" s="342">
        <v>94113</v>
      </c>
      <c r="B4626" s="349" t="s">
        <v>5015</v>
      </c>
      <c r="C4626" s="392" t="s">
        <v>1353</v>
      </c>
      <c r="D4626" s="392">
        <v>127.16</v>
      </c>
    </row>
    <row r="4627" spans="1:4" ht="67.5">
      <c r="A4627" s="342">
        <v>94114</v>
      </c>
      <c r="B4627" s="349" t="s">
        <v>5016</v>
      </c>
      <c r="C4627" s="392" t="s">
        <v>1353</v>
      </c>
      <c r="D4627" s="392">
        <v>169.02</v>
      </c>
    </row>
    <row r="4628" spans="1:4" ht="67.5">
      <c r="A4628" s="342">
        <v>94115</v>
      </c>
      <c r="B4628" s="349" t="s">
        <v>5017</v>
      </c>
      <c r="C4628" s="392" t="s">
        <v>1353</v>
      </c>
      <c r="D4628" s="392">
        <v>97.23</v>
      </c>
    </row>
    <row r="4629" spans="1:4" ht="67.5">
      <c r="A4629" s="342">
        <v>94116</v>
      </c>
      <c r="B4629" s="349" t="s">
        <v>5018</v>
      </c>
      <c r="C4629" s="392" t="s">
        <v>1353</v>
      </c>
      <c r="D4629" s="392">
        <v>134.83000000000001</v>
      </c>
    </row>
    <row r="4630" spans="1:4" ht="67.5">
      <c r="A4630" s="342">
        <v>94117</v>
      </c>
      <c r="B4630" s="349" t="s">
        <v>5019</v>
      </c>
      <c r="C4630" s="392" t="s">
        <v>1353</v>
      </c>
      <c r="D4630" s="392">
        <v>102.14</v>
      </c>
    </row>
    <row r="4631" spans="1:4" ht="67.5">
      <c r="A4631" s="342">
        <v>94118</v>
      </c>
      <c r="B4631" s="349" t="s">
        <v>5020</v>
      </c>
      <c r="C4631" s="392" t="s">
        <v>1353</v>
      </c>
      <c r="D4631" s="392">
        <v>140.6</v>
      </c>
    </row>
    <row r="4632" spans="1:4" ht="13.5">
      <c r="A4632" s="342">
        <v>6514</v>
      </c>
      <c r="B4632" s="349" t="s">
        <v>5021</v>
      </c>
      <c r="C4632" s="392" t="s">
        <v>1353</v>
      </c>
      <c r="D4632" s="392">
        <v>101.36</v>
      </c>
    </row>
    <row r="4633" spans="1:4" ht="27">
      <c r="A4633" s="342">
        <v>88549</v>
      </c>
      <c r="B4633" s="349" t="s">
        <v>5022</v>
      </c>
      <c r="C4633" s="392" t="s">
        <v>1353</v>
      </c>
      <c r="D4633" s="392">
        <v>81.11</v>
      </c>
    </row>
    <row r="4634" spans="1:4" ht="27">
      <c r="A4634" s="342">
        <v>41721</v>
      </c>
      <c r="B4634" s="349" t="s">
        <v>5023</v>
      </c>
      <c r="C4634" s="392" t="s">
        <v>1353</v>
      </c>
      <c r="D4634" s="392">
        <v>2.86</v>
      </c>
    </row>
    <row r="4635" spans="1:4" ht="27">
      <c r="A4635" s="342">
        <v>41722</v>
      </c>
      <c r="B4635" s="349" t="s">
        <v>5024</v>
      </c>
      <c r="C4635" s="392" t="s">
        <v>1353</v>
      </c>
      <c r="D4635" s="392">
        <v>4.08</v>
      </c>
    </row>
    <row r="4636" spans="1:4" ht="27">
      <c r="A4636" s="342" t="s">
        <v>5025</v>
      </c>
      <c r="B4636" s="349" t="s">
        <v>5026</v>
      </c>
      <c r="C4636" s="392" t="s">
        <v>1353</v>
      </c>
      <c r="D4636" s="392">
        <v>4.0999999999999996</v>
      </c>
    </row>
    <row r="4637" spans="1:4" ht="54">
      <c r="A4637" s="342" t="s">
        <v>5027</v>
      </c>
      <c r="B4637" s="349" t="s">
        <v>5028</v>
      </c>
      <c r="C4637" s="392" t="s">
        <v>1353</v>
      </c>
      <c r="D4637" s="392">
        <v>4.9000000000000004</v>
      </c>
    </row>
    <row r="4638" spans="1:4" ht="40.5">
      <c r="A4638" s="342" t="s">
        <v>5029</v>
      </c>
      <c r="B4638" s="349" t="s">
        <v>5030</v>
      </c>
      <c r="C4638" s="392" t="s">
        <v>1353</v>
      </c>
      <c r="D4638" s="392">
        <v>1.55</v>
      </c>
    </row>
    <row r="4639" spans="1:4" ht="40.5">
      <c r="A4639" s="342">
        <v>83344</v>
      </c>
      <c r="B4639" s="349" t="s">
        <v>5031</v>
      </c>
      <c r="C4639" s="392" t="s">
        <v>1353</v>
      </c>
      <c r="D4639" s="392">
        <v>0.85</v>
      </c>
    </row>
    <row r="4640" spans="1:4" ht="27">
      <c r="A4640" s="342">
        <v>95606</v>
      </c>
      <c r="B4640" s="349" t="s">
        <v>5032</v>
      </c>
      <c r="C4640" s="392" t="s">
        <v>1353</v>
      </c>
      <c r="D4640" s="392">
        <v>1.18</v>
      </c>
    </row>
    <row r="4641" spans="1:4" ht="54">
      <c r="A4641" s="342">
        <v>72131</v>
      </c>
      <c r="B4641" s="349" t="s">
        <v>5033</v>
      </c>
      <c r="C4641" s="392" t="s">
        <v>308</v>
      </c>
      <c r="D4641" s="392">
        <v>112.12</v>
      </c>
    </row>
    <row r="4642" spans="1:4" ht="54">
      <c r="A4642" s="342">
        <v>72132</v>
      </c>
      <c r="B4642" s="349" t="s">
        <v>5034</v>
      </c>
      <c r="C4642" s="392" t="s">
        <v>308</v>
      </c>
      <c r="D4642" s="392">
        <v>57.84</v>
      </c>
    </row>
    <row r="4643" spans="1:4" ht="54">
      <c r="A4643" s="342">
        <v>72133</v>
      </c>
      <c r="B4643" s="349" t="s">
        <v>5035</v>
      </c>
      <c r="C4643" s="392" t="s">
        <v>308</v>
      </c>
      <c r="D4643" s="392">
        <v>197.44</v>
      </c>
    </row>
    <row r="4644" spans="1:4" ht="81">
      <c r="A4644" s="342">
        <v>87471</v>
      </c>
      <c r="B4644" s="349" t="s">
        <v>5036</v>
      </c>
      <c r="C4644" s="392" t="s">
        <v>308</v>
      </c>
      <c r="D4644" s="392">
        <v>36.520000000000003</v>
      </c>
    </row>
    <row r="4645" spans="1:4" ht="81">
      <c r="A4645" s="342">
        <v>87472</v>
      </c>
      <c r="B4645" s="349" t="s">
        <v>5037</v>
      </c>
      <c r="C4645" s="392" t="s">
        <v>308</v>
      </c>
      <c r="D4645" s="392">
        <v>37.450000000000003</v>
      </c>
    </row>
    <row r="4646" spans="1:4" ht="81">
      <c r="A4646" s="342">
        <v>87473</v>
      </c>
      <c r="B4646" s="349" t="s">
        <v>5038</v>
      </c>
      <c r="C4646" s="392" t="s">
        <v>308</v>
      </c>
      <c r="D4646" s="392">
        <v>50.49</v>
      </c>
    </row>
    <row r="4647" spans="1:4" ht="81">
      <c r="A4647" s="342">
        <v>87474</v>
      </c>
      <c r="B4647" s="349" t="s">
        <v>5039</v>
      </c>
      <c r="C4647" s="392" t="s">
        <v>308</v>
      </c>
      <c r="D4647" s="392">
        <v>51.55</v>
      </c>
    </row>
    <row r="4648" spans="1:4" ht="81">
      <c r="A4648" s="342">
        <v>87475</v>
      </c>
      <c r="B4648" s="349" t="s">
        <v>5040</v>
      </c>
      <c r="C4648" s="392" t="s">
        <v>308</v>
      </c>
      <c r="D4648" s="392">
        <v>59.52</v>
      </c>
    </row>
    <row r="4649" spans="1:4" ht="81">
      <c r="A4649" s="342">
        <v>87476</v>
      </c>
      <c r="B4649" s="349" t="s">
        <v>5041</v>
      </c>
      <c r="C4649" s="392" t="s">
        <v>308</v>
      </c>
      <c r="D4649" s="392">
        <v>60.76</v>
      </c>
    </row>
    <row r="4650" spans="1:4" ht="81">
      <c r="A4650" s="342">
        <v>87477</v>
      </c>
      <c r="B4650" s="349" t="s">
        <v>5042</v>
      </c>
      <c r="C4650" s="392" t="s">
        <v>308</v>
      </c>
      <c r="D4650" s="392">
        <v>33.19</v>
      </c>
    </row>
    <row r="4651" spans="1:4" ht="81">
      <c r="A4651" s="342">
        <v>87478</v>
      </c>
      <c r="B4651" s="349" t="s">
        <v>5043</v>
      </c>
      <c r="C4651" s="392" t="s">
        <v>308</v>
      </c>
      <c r="D4651" s="392">
        <v>34.119999999999997</v>
      </c>
    </row>
    <row r="4652" spans="1:4" ht="81">
      <c r="A4652" s="342">
        <v>87479</v>
      </c>
      <c r="B4652" s="349" t="s">
        <v>5044</v>
      </c>
      <c r="C4652" s="392" t="s">
        <v>308</v>
      </c>
      <c r="D4652" s="392">
        <v>46.7</v>
      </c>
    </row>
    <row r="4653" spans="1:4" ht="81">
      <c r="A4653" s="342">
        <v>87480</v>
      </c>
      <c r="B4653" s="349" t="s">
        <v>5045</v>
      </c>
      <c r="C4653" s="392" t="s">
        <v>308</v>
      </c>
      <c r="D4653" s="392">
        <v>47.76</v>
      </c>
    </row>
    <row r="4654" spans="1:4" ht="81">
      <c r="A4654" s="342">
        <v>87481</v>
      </c>
      <c r="B4654" s="349" t="s">
        <v>5046</v>
      </c>
      <c r="C4654" s="392" t="s">
        <v>308</v>
      </c>
      <c r="D4654" s="392">
        <v>55.75</v>
      </c>
    </row>
    <row r="4655" spans="1:4" ht="81">
      <c r="A4655" s="342">
        <v>87482</v>
      </c>
      <c r="B4655" s="349" t="s">
        <v>5047</v>
      </c>
      <c r="C4655" s="392" t="s">
        <v>308</v>
      </c>
      <c r="D4655" s="392">
        <v>56.99</v>
      </c>
    </row>
    <row r="4656" spans="1:4" ht="81">
      <c r="A4656" s="342">
        <v>87483</v>
      </c>
      <c r="B4656" s="349" t="s">
        <v>5048</v>
      </c>
      <c r="C4656" s="392" t="s">
        <v>308</v>
      </c>
      <c r="D4656" s="392">
        <v>41.75</v>
      </c>
    </row>
    <row r="4657" spans="1:4" ht="81">
      <c r="A4657" s="342">
        <v>87484</v>
      </c>
      <c r="B4657" s="349" t="s">
        <v>5049</v>
      </c>
      <c r="C4657" s="392" t="s">
        <v>308</v>
      </c>
      <c r="D4657" s="392">
        <v>42.68</v>
      </c>
    </row>
    <row r="4658" spans="1:4" ht="81">
      <c r="A4658" s="342">
        <v>87485</v>
      </c>
      <c r="B4658" s="349" t="s">
        <v>5050</v>
      </c>
      <c r="C4658" s="392" t="s">
        <v>308</v>
      </c>
      <c r="D4658" s="392">
        <v>55.83</v>
      </c>
    </row>
    <row r="4659" spans="1:4" ht="81">
      <c r="A4659" s="342">
        <v>87487</v>
      </c>
      <c r="B4659" s="349" t="s">
        <v>5051</v>
      </c>
      <c r="C4659" s="392" t="s">
        <v>308</v>
      </c>
      <c r="D4659" s="392">
        <v>64.72</v>
      </c>
    </row>
    <row r="4660" spans="1:4" ht="81">
      <c r="A4660" s="342">
        <v>87488</v>
      </c>
      <c r="B4660" s="349" t="s">
        <v>5052</v>
      </c>
      <c r="C4660" s="392" t="s">
        <v>308</v>
      </c>
      <c r="D4660" s="392">
        <v>65.959999999999994</v>
      </c>
    </row>
    <row r="4661" spans="1:4" ht="81">
      <c r="A4661" s="342">
        <v>87489</v>
      </c>
      <c r="B4661" s="349" t="s">
        <v>5053</v>
      </c>
      <c r="C4661" s="392" t="s">
        <v>308</v>
      </c>
      <c r="D4661" s="392">
        <v>36.21</v>
      </c>
    </row>
    <row r="4662" spans="1:4" ht="81">
      <c r="A4662" s="342">
        <v>87490</v>
      </c>
      <c r="B4662" s="349" t="s">
        <v>5054</v>
      </c>
      <c r="C4662" s="392" t="s">
        <v>308</v>
      </c>
      <c r="D4662" s="392">
        <v>37.14</v>
      </c>
    </row>
    <row r="4663" spans="1:4" ht="81">
      <c r="A4663" s="342">
        <v>87491</v>
      </c>
      <c r="B4663" s="349" t="s">
        <v>5055</v>
      </c>
      <c r="C4663" s="392" t="s">
        <v>308</v>
      </c>
      <c r="D4663" s="392">
        <v>49.82</v>
      </c>
    </row>
    <row r="4664" spans="1:4" ht="81">
      <c r="A4664" s="342">
        <v>87492</v>
      </c>
      <c r="B4664" s="349" t="s">
        <v>5056</v>
      </c>
      <c r="C4664" s="392" t="s">
        <v>308</v>
      </c>
      <c r="D4664" s="392">
        <v>50.88</v>
      </c>
    </row>
    <row r="4665" spans="1:4" ht="81">
      <c r="A4665" s="342">
        <v>87493</v>
      </c>
      <c r="B4665" s="349" t="s">
        <v>5057</v>
      </c>
      <c r="C4665" s="392" t="s">
        <v>308</v>
      </c>
      <c r="D4665" s="392">
        <v>58.97</v>
      </c>
    </row>
    <row r="4666" spans="1:4" ht="81">
      <c r="A4666" s="342">
        <v>87494</v>
      </c>
      <c r="B4666" s="349" t="s">
        <v>5058</v>
      </c>
      <c r="C4666" s="392" t="s">
        <v>308</v>
      </c>
      <c r="D4666" s="392">
        <v>60.21</v>
      </c>
    </row>
    <row r="4667" spans="1:4" ht="81">
      <c r="A4667" s="342">
        <v>87495</v>
      </c>
      <c r="B4667" s="349" t="s">
        <v>5059</v>
      </c>
      <c r="C4667" s="392" t="s">
        <v>308</v>
      </c>
      <c r="D4667" s="392">
        <v>60.89</v>
      </c>
    </row>
    <row r="4668" spans="1:4" ht="81">
      <c r="A4668" s="342">
        <v>87496</v>
      </c>
      <c r="B4668" s="349" t="s">
        <v>5060</v>
      </c>
      <c r="C4668" s="392" t="s">
        <v>308</v>
      </c>
      <c r="D4668" s="392">
        <v>61.76</v>
      </c>
    </row>
    <row r="4669" spans="1:4" ht="81">
      <c r="A4669" s="342">
        <v>87497</v>
      </c>
      <c r="B4669" s="349" t="s">
        <v>5061</v>
      </c>
      <c r="C4669" s="392" t="s">
        <v>308</v>
      </c>
      <c r="D4669" s="392">
        <v>59.28</v>
      </c>
    </row>
    <row r="4670" spans="1:4" ht="81">
      <c r="A4670" s="342">
        <v>87498</v>
      </c>
      <c r="B4670" s="349" t="s">
        <v>5062</v>
      </c>
      <c r="C4670" s="392" t="s">
        <v>308</v>
      </c>
      <c r="D4670" s="392">
        <v>60.39</v>
      </c>
    </row>
    <row r="4671" spans="1:4" ht="81">
      <c r="A4671" s="342">
        <v>87499</v>
      </c>
      <c r="B4671" s="349" t="s">
        <v>5063</v>
      </c>
      <c r="C4671" s="392" t="s">
        <v>308</v>
      </c>
      <c r="D4671" s="392">
        <v>66.11</v>
      </c>
    </row>
    <row r="4672" spans="1:4" ht="81">
      <c r="A4672" s="342">
        <v>87500</v>
      </c>
      <c r="B4672" s="349" t="s">
        <v>5064</v>
      </c>
      <c r="C4672" s="392" t="s">
        <v>308</v>
      </c>
      <c r="D4672" s="392">
        <v>67.05</v>
      </c>
    </row>
    <row r="4673" spans="1:4" ht="94.5">
      <c r="A4673" s="342">
        <v>87501</v>
      </c>
      <c r="B4673" s="349" t="s">
        <v>5065</v>
      </c>
      <c r="C4673" s="392" t="s">
        <v>308</v>
      </c>
      <c r="D4673" s="392">
        <v>102.71</v>
      </c>
    </row>
    <row r="4674" spans="1:4" ht="94.5">
      <c r="A4674" s="342">
        <v>87502</v>
      </c>
      <c r="B4674" s="349" t="s">
        <v>5066</v>
      </c>
      <c r="C4674" s="392" t="s">
        <v>308</v>
      </c>
      <c r="D4674" s="392">
        <v>103.92</v>
      </c>
    </row>
    <row r="4675" spans="1:4" ht="81">
      <c r="A4675" s="342">
        <v>87503</v>
      </c>
      <c r="B4675" s="349" t="s">
        <v>5067</v>
      </c>
      <c r="C4675" s="392" t="s">
        <v>308</v>
      </c>
      <c r="D4675" s="392">
        <v>52.4</v>
      </c>
    </row>
    <row r="4676" spans="1:4" ht="81">
      <c r="A4676" s="342">
        <v>87504</v>
      </c>
      <c r="B4676" s="349" t="s">
        <v>5068</v>
      </c>
      <c r="C4676" s="392" t="s">
        <v>308</v>
      </c>
      <c r="D4676" s="392">
        <v>53.27</v>
      </c>
    </row>
    <row r="4677" spans="1:4" ht="94.5">
      <c r="A4677" s="342">
        <v>87505</v>
      </c>
      <c r="B4677" s="349" t="s">
        <v>5069</v>
      </c>
      <c r="C4677" s="392" t="s">
        <v>308</v>
      </c>
      <c r="D4677" s="392">
        <v>50.82</v>
      </c>
    </row>
    <row r="4678" spans="1:4" ht="94.5">
      <c r="A4678" s="342">
        <v>87506</v>
      </c>
      <c r="B4678" s="349" t="s">
        <v>5070</v>
      </c>
      <c r="C4678" s="392" t="s">
        <v>308</v>
      </c>
      <c r="D4678" s="392">
        <v>51.93</v>
      </c>
    </row>
    <row r="4679" spans="1:4" ht="81">
      <c r="A4679" s="342">
        <v>87507</v>
      </c>
      <c r="B4679" s="349" t="s">
        <v>5071</v>
      </c>
      <c r="C4679" s="392" t="s">
        <v>308</v>
      </c>
      <c r="D4679" s="392">
        <v>54.89</v>
      </c>
    </row>
    <row r="4680" spans="1:4" ht="81">
      <c r="A4680" s="342">
        <v>87508</v>
      </c>
      <c r="B4680" s="349" t="s">
        <v>5072</v>
      </c>
      <c r="C4680" s="392" t="s">
        <v>308</v>
      </c>
      <c r="D4680" s="392">
        <v>55.83</v>
      </c>
    </row>
    <row r="4681" spans="1:4" ht="94.5">
      <c r="A4681" s="342">
        <v>87509</v>
      </c>
      <c r="B4681" s="349" t="s">
        <v>5073</v>
      </c>
      <c r="C4681" s="392" t="s">
        <v>308</v>
      </c>
      <c r="D4681" s="392">
        <v>84.52</v>
      </c>
    </row>
    <row r="4682" spans="1:4" ht="94.5">
      <c r="A4682" s="342">
        <v>87510</v>
      </c>
      <c r="B4682" s="349" t="s">
        <v>5074</v>
      </c>
      <c r="C4682" s="392" t="s">
        <v>308</v>
      </c>
      <c r="D4682" s="392">
        <v>85.73</v>
      </c>
    </row>
    <row r="4683" spans="1:4" ht="81">
      <c r="A4683" s="342">
        <v>87511</v>
      </c>
      <c r="B4683" s="349" t="s">
        <v>5075</v>
      </c>
      <c r="C4683" s="392" t="s">
        <v>308</v>
      </c>
      <c r="D4683" s="392">
        <v>68.2</v>
      </c>
    </row>
    <row r="4684" spans="1:4" ht="81">
      <c r="A4684" s="342">
        <v>87512</v>
      </c>
      <c r="B4684" s="349" t="s">
        <v>5076</v>
      </c>
      <c r="C4684" s="392" t="s">
        <v>308</v>
      </c>
      <c r="D4684" s="392">
        <v>69.069999999999993</v>
      </c>
    </row>
    <row r="4685" spans="1:4" ht="81">
      <c r="A4685" s="342">
        <v>87513</v>
      </c>
      <c r="B4685" s="349" t="s">
        <v>5077</v>
      </c>
      <c r="C4685" s="392" t="s">
        <v>308</v>
      </c>
      <c r="D4685" s="392">
        <v>66.89</v>
      </c>
    </row>
    <row r="4686" spans="1:4" ht="81">
      <c r="A4686" s="342">
        <v>87514</v>
      </c>
      <c r="B4686" s="349" t="s">
        <v>5078</v>
      </c>
      <c r="C4686" s="392" t="s">
        <v>308</v>
      </c>
      <c r="D4686" s="392">
        <v>68</v>
      </c>
    </row>
    <row r="4687" spans="1:4" ht="81">
      <c r="A4687" s="342">
        <v>87515</v>
      </c>
      <c r="B4687" s="349" t="s">
        <v>5079</v>
      </c>
      <c r="C4687" s="392" t="s">
        <v>308</v>
      </c>
      <c r="D4687" s="392">
        <v>76.260000000000005</v>
      </c>
    </row>
    <row r="4688" spans="1:4" ht="81">
      <c r="A4688" s="342">
        <v>87516</v>
      </c>
      <c r="B4688" s="349" t="s">
        <v>5080</v>
      </c>
      <c r="C4688" s="392" t="s">
        <v>308</v>
      </c>
      <c r="D4688" s="392">
        <v>77.2</v>
      </c>
    </row>
    <row r="4689" spans="1:4" ht="94.5">
      <c r="A4689" s="342">
        <v>87517</v>
      </c>
      <c r="B4689" s="349" t="s">
        <v>5081</v>
      </c>
      <c r="C4689" s="392" t="s">
        <v>308</v>
      </c>
      <c r="D4689" s="392">
        <v>118.53</v>
      </c>
    </row>
    <row r="4690" spans="1:4" ht="94.5">
      <c r="A4690" s="342">
        <v>87518</v>
      </c>
      <c r="B4690" s="349" t="s">
        <v>5082</v>
      </c>
      <c r="C4690" s="392" t="s">
        <v>308</v>
      </c>
      <c r="D4690" s="392">
        <v>119.74</v>
      </c>
    </row>
    <row r="4691" spans="1:4" ht="81">
      <c r="A4691" s="342">
        <v>87519</v>
      </c>
      <c r="B4691" s="349" t="s">
        <v>5083</v>
      </c>
      <c r="C4691" s="392" t="s">
        <v>308</v>
      </c>
      <c r="D4691" s="392">
        <v>57.02</v>
      </c>
    </row>
    <row r="4692" spans="1:4" ht="81">
      <c r="A4692" s="342">
        <v>87520</v>
      </c>
      <c r="B4692" s="349" t="s">
        <v>5084</v>
      </c>
      <c r="C4692" s="392" t="s">
        <v>308</v>
      </c>
      <c r="D4692" s="392">
        <v>57.89</v>
      </c>
    </row>
    <row r="4693" spans="1:4" ht="94.5">
      <c r="A4693" s="342">
        <v>87521</v>
      </c>
      <c r="B4693" s="349" t="s">
        <v>5085</v>
      </c>
      <c r="C4693" s="392" t="s">
        <v>308</v>
      </c>
      <c r="D4693" s="392">
        <v>55.5</v>
      </c>
    </row>
    <row r="4694" spans="1:4" ht="94.5">
      <c r="A4694" s="342">
        <v>87522</v>
      </c>
      <c r="B4694" s="349" t="s">
        <v>5086</v>
      </c>
      <c r="C4694" s="392" t="s">
        <v>308</v>
      </c>
      <c r="D4694" s="392">
        <v>56.61</v>
      </c>
    </row>
    <row r="4695" spans="1:4" ht="81">
      <c r="A4695" s="342">
        <v>87523</v>
      </c>
      <c r="B4695" s="349" t="s">
        <v>5087</v>
      </c>
      <c r="C4695" s="392" t="s">
        <v>308</v>
      </c>
      <c r="D4695" s="392">
        <v>61.09</v>
      </c>
    </row>
    <row r="4696" spans="1:4" ht="81">
      <c r="A4696" s="342">
        <v>87524</v>
      </c>
      <c r="B4696" s="349" t="s">
        <v>5088</v>
      </c>
      <c r="C4696" s="392" t="s">
        <v>308</v>
      </c>
      <c r="D4696" s="392">
        <v>62.03</v>
      </c>
    </row>
    <row r="4697" spans="1:4" ht="94.5">
      <c r="A4697" s="342">
        <v>87525</v>
      </c>
      <c r="B4697" s="349" t="s">
        <v>5089</v>
      </c>
      <c r="C4697" s="392" t="s">
        <v>308</v>
      </c>
      <c r="D4697" s="392">
        <v>94.12</v>
      </c>
    </row>
    <row r="4698" spans="1:4" ht="94.5">
      <c r="A4698" s="342">
        <v>87526</v>
      </c>
      <c r="B4698" s="349" t="s">
        <v>5090</v>
      </c>
      <c r="C4698" s="392" t="s">
        <v>308</v>
      </c>
      <c r="D4698" s="392">
        <v>95.33</v>
      </c>
    </row>
    <row r="4699" spans="1:4" ht="81">
      <c r="A4699" s="342">
        <v>89043</v>
      </c>
      <c r="B4699" s="349" t="s">
        <v>5091</v>
      </c>
      <c r="C4699" s="392" t="s">
        <v>308</v>
      </c>
      <c r="D4699" s="392">
        <v>58.07</v>
      </c>
    </row>
    <row r="4700" spans="1:4" ht="81">
      <c r="A4700" s="342">
        <v>89168</v>
      </c>
      <c r="B4700" s="349" t="s">
        <v>5092</v>
      </c>
      <c r="C4700" s="392" t="s">
        <v>308</v>
      </c>
      <c r="D4700" s="392">
        <v>59.73</v>
      </c>
    </row>
    <row r="4701" spans="1:4" ht="94.5">
      <c r="A4701" s="342">
        <v>89977</v>
      </c>
      <c r="B4701" s="349" t="s">
        <v>5093</v>
      </c>
      <c r="C4701" s="392" t="s">
        <v>308</v>
      </c>
      <c r="D4701" s="392">
        <v>100.19</v>
      </c>
    </row>
    <row r="4702" spans="1:4" ht="81">
      <c r="A4702" s="342">
        <v>90112</v>
      </c>
      <c r="B4702" s="349" t="s">
        <v>5094</v>
      </c>
      <c r="C4702" s="392" t="s">
        <v>308</v>
      </c>
      <c r="D4702" s="392">
        <v>56.89</v>
      </c>
    </row>
    <row r="4703" spans="1:4" ht="54">
      <c r="A4703" s="342">
        <v>95474</v>
      </c>
      <c r="B4703" s="349" t="s">
        <v>5095</v>
      </c>
      <c r="C4703" s="392" t="s">
        <v>1353</v>
      </c>
      <c r="D4703" s="392">
        <v>578.63</v>
      </c>
    </row>
    <row r="4704" spans="1:4" ht="81">
      <c r="A4704" s="342">
        <v>89282</v>
      </c>
      <c r="B4704" s="349" t="s">
        <v>5096</v>
      </c>
      <c r="C4704" s="392" t="s">
        <v>308</v>
      </c>
      <c r="D4704" s="392">
        <v>47.04</v>
      </c>
    </row>
    <row r="4705" spans="1:4" ht="81">
      <c r="A4705" s="342">
        <v>89283</v>
      </c>
      <c r="B4705" s="349" t="s">
        <v>5097</v>
      </c>
      <c r="C4705" s="392" t="s">
        <v>308</v>
      </c>
      <c r="D4705" s="392">
        <v>48.81</v>
      </c>
    </row>
    <row r="4706" spans="1:4" ht="94.5">
      <c r="A4706" s="342">
        <v>89284</v>
      </c>
      <c r="B4706" s="349" t="s">
        <v>5098</v>
      </c>
      <c r="C4706" s="392" t="s">
        <v>308</v>
      </c>
      <c r="D4706" s="392">
        <v>43.2</v>
      </c>
    </row>
    <row r="4707" spans="1:4" ht="94.5">
      <c r="A4707" s="342">
        <v>89285</v>
      </c>
      <c r="B4707" s="349" t="s">
        <v>5099</v>
      </c>
      <c r="C4707" s="392" t="s">
        <v>308</v>
      </c>
      <c r="D4707" s="392">
        <v>44.97</v>
      </c>
    </row>
    <row r="4708" spans="1:4" ht="81">
      <c r="A4708" s="342">
        <v>89286</v>
      </c>
      <c r="B4708" s="349" t="s">
        <v>5100</v>
      </c>
      <c r="C4708" s="392" t="s">
        <v>308</v>
      </c>
      <c r="D4708" s="392">
        <v>50.95</v>
      </c>
    </row>
    <row r="4709" spans="1:4" ht="81">
      <c r="A4709" s="342">
        <v>89287</v>
      </c>
      <c r="B4709" s="349" t="s">
        <v>5101</v>
      </c>
      <c r="C4709" s="392" t="s">
        <v>308</v>
      </c>
      <c r="D4709" s="392">
        <v>52.72</v>
      </c>
    </row>
    <row r="4710" spans="1:4" ht="94.5">
      <c r="A4710" s="342">
        <v>89288</v>
      </c>
      <c r="B4710" s="349" t="s">
        <v>5102</v>
      </c>
      <c r="C4710" s="392" t="s">
        <v>308</v>
      </c>
      <c r="D4710" s="392">
        <v>45.55</v>
      </c>
    </row>
    <row r="4711" spans="1:4" ht="94.5">
      <c r="A4711" s="342">
        <v>89289</v>
      </c>
      <c r="B4711" s="349" t="s">
        <v>5103</v>
      </c>
      <c r="C4711" s="392" t="s">
        <v>308</v>
      </c>
      <c r="D4711" s="392">
        <v>47.32</v>
      </c>
    </row>
    <row r="4712" spans="1:4" ht="81">
      <c r="A4712" s="342">
        <v>89290</v>
      </c>
      <c r="B4712" s="349" t="s">
        <v>5104</v>
      </c>
      <c r="C4712" s="392" t="s">
        <v>308</v>
      </c>
      <c r="D4712" s="392">
        <v>54.61</v>
      </c>
    </row>
    <row r="4713" spans="1:4" ht="81">
      <c r="A4713" s="342">
        <v>89291</v>
      </c>
      <c r="B4713" s="349" t="s">
        <v>5105</v>
      </c>
      <c r="C4713" s="392" t="s">
        <v>308</v>
      </c>
      <c r="D4713" s="392">
        <v>56.57</v>
      </c>
    </row>
    <row r="4714" spans="1:4" ht="94.5">
      <c r="A4714" s="342">
        <v>89292</v>
      </c>
      <c r="B4714" s="349" t="s">
        <v>5106</v>
      </c>
      <c r="C4714" s="392" t="s">
        <v>308</v>
      </c>
      <c r="D4714" s="392">
        <v>50.83</v>
      </c>
    </row>
    <row r="4715" spans="1:4" ht="94.5">
      <c r="A4715" s="342">
        <v>89293</v>
      </c>
      <c r="B4715" s="349" t="s">
        <v>5107</v>
      </c>
      <c r="C4715" s="392" t="s">
        <v>308</v>
      </c>
      <c r="D4715" s="392">
        <v>52.79</v>
      </c>
    </row>
    <row r="4716" spans="1:4" ht="81">
      <c r="A4716" s="342">
        <v>89294</v>
      </c>
      <c r="B4716" s="349" t="s">
        <v>5108</v>
      </c>
      <c r="C4716" s="392" t="s">
        <v>308</v>
      </c>
      <c r="D4716" s="392">
        <v>59.82</v>
      </c>
    </row>
    <row r="4717" spans="1:4" ht="81">
      <c r="A4717" s="342">
        <v>89295</v>
      </c>
      <c r="B4717" s="349" t="s">
        <v>5109</v>
      </c>
      <c r="C4717" s="392" t="s">
        <v>308</v>
      </c>
      <c r="D4717" s="392">
        <v>61.78</v>
      </c>
    </row>
    <row r="4718" spans="1:4" ht="94.5">
      <c r="A4718" s="342">
        <v>89296</v>
      </c>
      <c r="B4718" s="349" t="s">
        <v>5110</v>
      </c>
      <c r="C4718" s="392" t="s">
        <v>308</v>
      </c>
      <c r="D4718" s="392">
        <v>53.86</v>
      </c>
    </row>
    <row r="4719" spans="1:4" ht="94.5">
      <c r="A4719" s="342">
        <v>89297</v>
      </c>
      <c r="B4719" s="349" t="s">
        <v>5111</v>
      </c>
      <c r="C4719" s="392" t="s">
        <v>308</v>
      </c>
      <c r="D4719" s="392">
        <v>55.82</v>
      </c>
    </row>
    <row r="4720" spans="1:4" ht="94.5">
      <c r="A4720" s="342">
        <v>89298</v>
      </c>
      <c r="B4720" s="349" t="s">
        <v>5112</v>
      </c>
      <c r="C4720" s="392" t="s">
        <v>308</v>
      </c>
      <c r="D4720" s="392">
        <v>55.59</v>
      </c>
    </row>
    <row r="4721" spans="1:4" ht="94.5">
      <c r="A4721" s="342">
        <v>89299</v>
      </c>
      <c r="B4721" s="349" t="s">
        <v>5113</v>
      </c>
      <c r="C4721" s="392" t="s">
        <v>308</v>
      </c>
      <c r="D4721" s="392">
        <v>58.09</v>
      </c>
    </row>
    <row r="4722" spans="1:4" ht="94.5">
      <c r="A4722" s="342">
        <v>89300</v>
      </c>
      <c r="B4722" s="349" t="s">
        <v>5114</v>
      </c>
      <c r="C4722" s="392" t="s">
        <v>308</v>
      </c>
      <c r="D4722" s="392">
        <v>51.75</v>
      </c>
    </row>
    <row r="4723" spans="1:4" ht="94.5">
      <c r="A4723" s="342">
        <v>89301</v>
      </c>
      <c r="B4723" s="349" t="s">
        <v>5115</v>
      </c>
      <c r="C4723" s="392" t="s">
        <v>308</v>
      </c>
      <c r="D4723" s="392">
        <v>54.25</v>
      </c>
    </row>
    <row r="4724" spans="1:4" ht="94.5">
      <c r="A4724" s="342">
        <v>89302</v>
      </c>
      <c r="B4724" s="349" t="s">
        <v>5116</v>
      </c>
      <c r="C4724" s="392" t="s">
        <v>308</v>
      </c>
      <c r="D4724" s="392">
        <v>62.1</v>
      </c>
    </row>
    <row r="4725" spans="1:4" ht="94.5">
      <c r="A4725" s="342">
        <v>89303</v>
      </c>
      <c r="B4725" s="349" t="s">
        <v>5117</v>
      </c>
      <c r="C4725" s="392" t="s">
        <v>308</v>
      </c>
      <c r="D4725" s="392">
        <v>64.599999999999994</v>
      </c>
    </row>
    <row r="4726" spans="1:4" ht="94.5">
      <c r="A4726" s="342">
        <v>89304</v>
      </c>
      <c r="B4726" s="349" t="s">
        <v>5118</v>
      </c>
      <c r="C4726" s="392" t="s">
        <v>308</v>
      </c>
      <c r="D4726" s="392">
        <v>55.72</v>
      </c>
    </row>
    <row r="4727" spans="1:4" ht="94.5">
      <c r="A4727" s="342">
        <v>89305</v>
      </c>
      <c r="B4727" s="349" t="s">
        <v>5119</v>
      </c>
      <c r="C4727" s="392" t="s">
        <v>308</v>
      </c>
      <c r="D4727" s="392">
        <v>58.22</v>
      </c>
    </row>
    <row r="4728" spans="1:4" ht="94.5">
      <c r="A4728" s="342">
        <v>89306</v>
      </c>
      <c r="B4728" s="349" t="s">
        <v>5120</v>
      </c>
      <c r="C4728" s="392" t="s">
        <v>308</v>
      </c>
      <c r="D4728" s="392">
        <v>63.33</v>
      </c>
    </row>
    <row r="4729" spans="1:4" ht="94.5">
      <c r="A4729" s="342">
        <v>89307</v>
      </c>
      <c r="B4729" s="349" t="s">
        <v>5121</v>
      </c>
      <c r="C4729" s="392" t="s">
        <v>308</v>
      </c>
      <c r="D4729" s="392">
        <v>66.11</v>
      </c>
    </row>
    <row r="4730" spans="1:4" ht="94.5">
      <c r="A4730" s="342">
        <v>89308</v>
      </c>
      <c r="B4730" s="349" t="s">
        <v>5122</v>
      </c>
      <c r="C4730" s="392" t="s">
        <v>308</v>
      </c>
      <c r="D4730" s="392">
        <v>59.55</v>
      </c>
    </row>
    <row r="4731" spans="1:4" ht="94.5">
      <c r="A4731" s="342">
        <v>89309</v>
      </c>
      <c r="B4731" s="349" t="s">
        <v>5123</v>
      </c>
      <c r="C4731" s="392" t="s">
        <v>308</v>
      </c>
      <c r="D4731" s="392">
        <v>62.33</v>
      </c>
    </row>
    <row r="4732" spans="1:4" ht="94.5">
      <c r="A4732" s="342">
        <v>89310</v>
      </c>
      <c r="B4732" s="349" t="s">
        <v>5124</v>
      </c>
      <c r="C4732" s="392" t="s">
        <v>308</v>
      </c>
      <c r="D4732" s="392">
        <v>71.099999999999994</v>
      </c>
    </row>
    <row r="4733" spans="1:4" ht="94.5">
      <c r="A4733" s="342">
        <v>89311</v>
      </c>
      <c r="B4733" s="349" t="s">
        <v>5125</v>
      </c>
      <c r="C4733" s="392" t="s">
        <v>308</v>
      </c>
      <c r="D4733" s="392">
        <v>73.88</v>
      </c>
    </row>
    <row r="4734" spans="1:4" ht="94.5">
      <c r="A4734" s="342">
        <v>89312</v>
      </c>
      <c r="B4734" s="349" t="s">
        <v>5126</v>
      </c>
      <c r="C4734" s="392" t="s">
        <v>308</v>
      </c>
      <c r="D4734" s="392">
        <v>64.2</v>
      </c>
    </row>
    <row r="4735" spans="1:4" ht="94.5">
      <c r="A4735" s="342">
        <v>89313</v>
      </c>
      <c r="B4735" s="349" t="s">
        <v>5127</v>
      </c>
      <c r="C4735" s="392" t="s">
        <v>308</v>
      </c>
      <c r="D4735" s="392">
        <v>66.98</v>
      </c>
    </row>
    <row r="4736" spans="1:4" ht="40.5">
      <c r="A4736" s="342">
        <v>95465</v>
      </c>
      <c r="B4736" s="349" t="s">
        <v>5128</v>
      </c>
      <c r="C4736" s="392" t="s">
        <v>308</v>
      </c>
      <c r="D4736" s="392">
        <v>124.97</v>
      </c>
    </row>
    <row r="4737" spans="1:4" ht="81">
      <c r="A4737" s="342">
        <v>87447</v>
      </c>
      <c r="B4737" s="349" t="s">
        <v>5129</v>
      </c>
      <c r="C4737" s="392" t="s">
        <v>308</v>
      </c>
      <c r="D4737" s="392">
        <v>46.65</v>
      </c>
    </row>
    <row r="4738" spans="1:4" ht="81">
      <c r="A4738" s="342">
        <v>87448</v>
      </c>
      <c r="B4738" s="349" t="s">
        <v>5130</v>
      </c>
      <c r="C4738" s="392" t="s">
        <v>308</v>
      </c>
      <c r="D4738" s="392">
        <v>47.1</v>
      </c>
    </row>
    <row r="4739" spans="1:4" ht="81">
      <c r="A4739" s="342">
        <v>87449</v>
      </c>
      <c r="B4739" s="349" t="s">
        <v>5131</v>
      </c>
      <c r="C4739" s="392" t="s">
        <v>308</v>
      </c>
      <c r="D4739" s="392">
        <v>59.11</v>
      </c>
    </row>
    <row r="4740" spans="1:4" ht="81">
      <c r="A4740" s="342">
        <v>87450</v>
      </c>
      <c r="B4740" s="349" t="s">
        <v>5132</v>
      </c>
      <c r="C4740" s="392" t="s">
        <v>308</v>
      </c>
      <c r="D4740" s="392">
        <v>60.03</v>
      </c>
    </row>
    <row r="4741" spans="1:4" ht="81">
      <c r="A4741" s="342">
        <v>87451</v>
      </c>
      <c r="B4741" s="349" t="s">
        <v>5133</v>
      </c>
      <c r="C4741" s="392" t="s">
        <v>308</v>
      </c>
      <c r="D4741" s="392">
        <v>72.239999999999995</v>
      </c>
    </row>
    <row r="4742" spans="1:4" ht="81">
      <c r="A4742" s="342">
        <v>87452</v>
      </c>
      <c r="B4742" s="349" t="s">
        <v>5134</v>
      </c>
      <c r="C4742" s="392" t="s">
        <v>308</v>
      </c>
      <c r="D4742" s="392">
        <v>72.66</v>
      </c>
    </row>
    <row r="4743" spans="1:4" ht="81">
      <c r="A4743" s="342">
        <v>87453</v>
      </c>
      <c r="B4743" s="349" t="s">
        <v>5135</v>
      </c>
      <c r="C4743" s="392" t="s">
        <v>308</v>
      </c>
      <c r="D4743" s="392">
        <v>43.56</v>
      </c>
    </row>
    <row r="4744" spans="1:4" ht="81">
      <c r="A4744" s="342">
        <v>87454</v>
      </c>
      <c r="B4744" s="349" t="s">
        <v>5136</v>
      </c>
      <c r="C4744" s="392" t="s">
        <v>308</v>
      </c>
      <c r="D4744" s="392">
        <v>44.35</v>
      </c>
    </row>
    <row r="4745" spans="1:4" ht="81">
      <c r="A4745" s="342">
        <v>87455</v>
      </c>
      <c r="B4745" s="349" t="s">
        <v>5137</v>
      </c>
      <c r="C4745" s="392" t="s">
        <v>308</v>
      </c>
      <c r="D4745" s="392">
        <v>55.25</v>
      </c>
    </row>
    <row r="4746" spans="1:4" ht="81">
      <c r="A4746" s="342">
        <v>87456</v>
      </c>
      <c r="B4746" s="349" t="s">
        <v>5138</v>
      </c>
      <c r="C4746" s="392" t="s">
        <v>308</v>
      </c>
      <c r="D4746" s="392">
        <v>56.49</v>
      </c>
    </row>
    <row r="4747" spans="1:4" ht="81">
      <c r="A4747" s="342">
        <v>87457</v>
      </c>
      <c r="B4747" s="349" t="s">
        <v>5139</v>
      </c>
      <c r="C4747" s="392" t="s">
        <v>308</v>
      </c>
      <c r="D4747" s="392">
        <v>67.55</v>
      </c>
    </row>
    <row r="4748" spans="1:4" ht="81">
      <c r="A4748" s="342">
        <v>87458</v>
      </c>
      <c r="B4748" s="349" t="s">
        <v>5140</v>
      </c>
      <c r="C4748" s="392" t="s">
        <v>308</v>
      </c>
      <c r="D4748" s="392">
        <v>68.709999999999994</v>
      </c>
    </row>
    <row r="4749" spans="1:4" ht="81">
      <c r="A4749" s="342">
        <v>87459</v>
      </c>
      <c r="B4749" s="349" t="s">
        <v>5141</v>
      </c>
      <c r="C4749" s="392" t="s">
        <v>308</v>
      </c>
      <c r="D4749" s="392">
        <v>51.74</v>
      </c>
    </row>
    <row r="4750" spans="1:4" ht="81">
      <c r="A4750" s="342">
        <v>87460</v>
      </c>
      <c r="B4750" s="349" t="s">
        <v>5142</v>
      </c>
      <c r="C4750" s="392" t="s">
        <v>308</v>
      </c>
      <c r="D4750" s="392">
        <v>52.53</v>
      </c>
    </row>
    <row r="4751" spans="1:4" ht="81">
      <c r="A4751" s="342">
        <v>87461</v>
      </c>
      <c r="B4751" s="349" t="s">
        <v>5143</v>
      </c>
      <c r="C4751" s="392" t="s">
        <v>308</v>
      </c>
      <c r="D4751" s="392">
        <v>64.239999999999995</v>
      </c>
    </row>
    <row r="4752" spans="1:4" ht="81">
      <c r="A4752" s="342">
        <v>87462</v>
      </c>
      <c r="B4752" s="349" t="s">
        <v>5144</v>
      </c>
      <c r="C4752" s="392" t="s">
        <v>308</v>
      </c>
      <c r="D4752" s="392">
        <v>65.16</v>
      </c>
    </row>
    <row r="4753" spans="1:4" ht="81">
      <c r="A4753" s="342">
        <v>87463</v>
      </c>
      <c r="B4753" s="349" t="s">
        <v>5145</v>
      </c>
      <c r="C4753" s="392" t="s">
        <v>308</v>
      </c>
      <c r="D4753" s="392">
        <v>76.69</v>
      </c>
    </row>
    <row r="4754" spans="1:4" ht="81">
      <c r="A4754" s="342">
        <v>87464</v>
      </c>
      <c r="B4754" s="349" t="s">
        <v>5146</v>
      </c>
      <c r="C4754" s="392" t="s">
        <v>308</v>
      </c>
      <c r="D4754" s="392">
        <v>77.849999999999994</v>
      </c>
    </row>
    <row r="4755" spans="1:4" ht="81">
      <c r="A4755" s="342">
        <v>87465</v>
      </c>
      <c r="B4755" s="349" t="s">
        <v>5147</v>
      </c>
      <c r="C4755" s="392" t="s">
        <v>308</v>
      </c>
      <c r="D4755" s="392">
        <v>46.44</v>
      </c>
    </row>
    <row r="4756" spans="1:4" ht="81">
      <c r="A4756" s="342">
        <v>87466</v>
      </c>
      <c r="B4756" s="349" t="s">
        <v>5148</v>
      </c>
      <c r="C4756" s="392" t="s">
        <v>308</v>
      </c>
      <c r="D4756" s="392">
        <v>47.23</v>
      </c>
    </row>
    <row r="4757" spans="1:4" ht="81">
      <c r="A4757" s="342">
        <v>87467</v>
      </c>
      <c r="B4757" s="349" t="s">
        <v>5149</v>
      </c>
      <c r="C4757" s="392" t="s">
        <v>308</v>
      </c>
      <c r="D4757" s="392">
        <v>58.49</v>
      </c>
    </row>
    <row r="4758" spans="1:4" ht="81">
      <c r="A4758" s="342">
        <v>87468</v>
      </c>
      <c r="B4758" s="349" t="s">
        <v>5150</v>
      </c>
      <c r="C4758" s="392" t="s">
        <v>308</v>
      </c>
      <c r="D4758" s="392">
        <v>59.41</v>
      </c>
    </row>
    <row r="4759" spans="1:4" ht="81">
      <c r="A4759" s="342">
        <v>87469</v>
      </c>
      <c r="B4759" s="349" t="s">
        <v>5151</v>
      </c>
      <c r="C4759" s="392" t="s">
        <v>308</v>
      </c>
      <c r="D4759" s="392">
        <v>70.95</v>
      </c>
    </row>
    <row r="4760" spans="1:4" ht="81">
      <c r="A4760" s="342">
        <v>87470</v>
      </c>
      <c r="B4760" s="349" t="s">
        <v>5152</v>
      </c>
      <c r="C4760" s="392" t="s">
        <v>308</v>
      </c>
      <c r="D4760" s="392">
        <v>72.11</v>
      </c>
    </row>
    <row r="4761" spans="1:4" ht="81">
      <c r="A4761" s="342">
        <v>89044</v>
      </c>
      <c r="B4761" s="349" t="s">
        <v>5153</v>
      </c>
      <c r="C4761" s="392" t="s">
        <v>308</v>
      </c>
      <c r="D4761" s="392">
        <v>46.53</v>
      </c>
    </row>
    <row r="4762" spans="1:4" ht="81">
      <c r="A4762" s="342">
        <v>89169</v>
      </c>
      <c r="B4762" s="349" t="s">
        <v>5154</v>
      </c>
      <c r="C4762" s="392" t="s">
        <v>308</v>
      </c>
      <c r="D4762" s="392">
        <v>47.19</v>
      </c>
    </row>
    <row r="4763" spans="1:4" ht="81">
      <c r="A4763" s="342">
        <v>89978</v>
      </c>
      <c r="B4763" s="349" t="s">
        <v>5155</v>
      </c>
      <c r="C4763" s="392" t="s">
        <v>308</v>
      </c>
      <c r="D4763" s="392">
        <v>59.37</v>
      </c>
    </row>
    <row r="4764" spans="1:4" ht="40.5">
      <c r="A4764" s="342" t="s">
        <v>5156</v>
      </c>
      <c r="B4764" s="349" t="s">
        <v>5157</v>
      </c>
      <c r="C4764" s="392" t="s">
        <v>308</v>
      </c>
      <c r="D4764" s="392">
        <v>111.13</v>
      </c>
    </row>
    <row r="4765" spans="1:4" ht="40.5">
      <c r="A4765" s="342" t="s">
        <v>5158</v>
      </c>
      <c r="B4765" s="349" t="s">
        <v>5159</v>
      </c>
      <c r="C4765" s="392" t="s">
        <v>308</v>
      </c>
      <c r="D4765" s="392">
        <v>111.3</v>
      </c>
    </row>
    <row r="4766" spans="1:4" ht="54">
      <c r="A4766" s="342" t="s">
        <v>5160</v>
      </c>
      <c r="B4766" s="349" t="s">
        <v>5161</v>
      </c>
      <c r="C4766" s="392" t="s">
        <v>308</v>
      </c>
      <c r="D4766" s="392">
        <v>196.99</v>
      </c>
    </row>
    <row r="4767" spans="1:4" ht="67.5">
      <c r="A4767" s="342">
        <v>89453</v>
      </c>
      <c r="B4767" s="349" t="s">
        <v>5162</v>
      </c>
      <c r="C4767" s="392" t="s">
        <v>308</v>
      </c>
      <c r="D4767" s="392">
        <v>54.1</v>
      </c>
    </row>
    <row r="4768" spans="1:4" ht="67.5">
      <c r="A4768" s="342">
        <v>89454</v>
      </c>
      <c r="B4768" s="349" t="s">
        <v>5163</v>
      </c>
      <c r="C4768" s="392" t="s">
        <v>308</v>
      </c>
      <c r="D4768" s="392">
        <v>51.84</v>
      </c>
    </row>
    <row r="4769" spans="1:4" ht="67.5">
      <c r="A4769" s="342">
        <v>89455</v>
      </c>
      <c r="B4769" s="349" t="s">
        <v>5164</v>
      </c>
      <c r="C4769" s="392" t="s">
        <v>308</v>
      </c>
      <c r="D4769" s="392">
        <v>67.150000000000006</v>
      </c>
    </row>
    <row r="4770" spans="1:4" ht="67.5">
      <c r="A4770" s="342">
        <v>89456</v>
      </c>
      <c r="B4770" s="349" t="s">
        <v>5165</v>
      </c>
      <c r="C4770" s="392" t="s">
        <v>308</v>
      </c>
      <c r="D4770" s="392">
        <v>64.37</v>
      </c>
    </row>
    <row r="4771" spans="1:4" ht="67.5">
      <c r="A4771" s="342">
        <v>89457</v>
      </c>
      <c r="B4771" s="349" t="s">
        <v>5166</v>
      </c>
      <c r="C4771" s="392" t="s">
        <v>308</v>
      </c>
      <c r="D4771" s="392">
        <v>57.5</v>
      </c>
    </row>
    <row r="4772" spans="1:4" ht="67.5">
      <c r="A4772" s="342">
        <v>89458</v>
      </c>
      <c r="B4772" s="349" t="s">
        <v>5167</v>
      </c>
      <c r="C4772" s="392" t="s">
        <v>308</v>
      </c>
      <c r="D4772" s="392">
        <v>53.76</v>
      </c>
    </row>
    <row r="4773" spans="1:4" ht="67.5">
      <c r="A4773" s="342">
        <v>89459</v>
      </c>
      <c r="B4773" s="349" t="s">
        <v>5168</v>
      </c>
      <c r="C4773" s="392" t="s">
        <v>308</v>
      </c>
      <c r="D4773" s="392">
        <v>71.91</v>
      </c>
    </row>
    <row r="4774" spans="1:4" ht="67.5">
      <c r="A4774" s="342">
        <v>89460</v>
      </c>
      <c r="B4774" s="349" t="s">
        <v>5169</v>
      </c>
      <c r="C4774" s="392" t="s">
        <v>308</v>
      </c>
      <c r="D4774" s="392">
        <v>67.25</v>
      </c>
    </row>
    <row r="4775" spans="1:4" ht="67.5">
      <c r="A4775" s="342">
        <v>89462</v>
      </c>
      <c r="B4775" s="349" t="s">
        <v>5170</v>
      </c>
      <c r="C4775" s="392" t="s">
        <v>308</v>
      </c>
      <c r="D4775" s="392">
        <v>62.41</v>
      </c>
    </row>
    <row r="4776" spans="1:4" ht="67.5">
      <c r="A4776" s="342">
        <v>89463</v>
      </c>
      <c r="B4776" s="349" t="s">
        <v>5171</v>
      </c>
      <c r="C4776" s="392" t="s">
        <v>308</v>
      </c>
      <c r="D4776" s="392">
        <v>60.39</v>
      </c>
    </row>
    <row r="4777" spans="1:4" ht="67.5">
      <c r="A4777" s="342">
        <v>89464</v>
      </c>
      <c r="B4777" s="349" t="s">
        <v>5172</v>
      </c>
      <c r="C4777" s="392" t="s">
        <v>308</v>
      </c>
      <c r="D4777" s="392">
        <v>83.65</v>
      </c>
    </row>
    <row r="4778" spans="1:4" ht="67.5">
      <c r="A4778" s="342">
        <v>89465</v>
      </c>
      <c r="B4778" s="349" t="s">
        <v>5173</v>
      </c>
      <c r="C4778" s="392" t="s">
        <v>308</v>
      </c>
      <c r="D4778" s="392">
        <v>81.22</v>
      </c>
    </row>
    <row r="4779" spans="1:4" ht="67.5">
      <c r="A4779" s="342">
        <v>89466</v>
      </c>
      <c r="B4779" s="349" t="s">
        <v>5174</v>
      </c>
      <c r="C4779" s="392" t="s">
        <v>308</v>
      </c>
      <c r="D4779" s="392">
        <v>65.94</v>
      </c>
    </row>
    <row r="4780" spans="1:4" ht="67.5">
      <c r="A4780" s="342">
        <v>89467</v>
      </c>
      <c r="B4780" s="349" t="s">
        <v>5175</v>
      </c>
      <c r="C4780" s="392" t="s">
        <v>308</v>
      </c>
      <c r="D4780" s="392">
        <v>62.3</v>
      </c>
    </row>
    <row r="4781" spans="1:4" ht="67.5">
      <c r="A4781" s="342">
        <v>89468</v>
      </c>
      <c r="B4781" s="349" t="s">
        <v>5176</v>
      </c>
      <c r="C4781" s="392" t="s">
        <v>308</v>
      </c>
      <c r="D4781" s="392">
        <v>88.03</v>
      </c>
    </row>
    <row r="4782" spans="1:4" ht="67.5">
      <c r="A4782" s="342">
        <v>89469</v>
      </c>
      <c r="B4782" s="349" t="s">
        <v>5177</v>
      </c>
      <c r="C4782" s="392" t="s">
        <v>308</v>
      </c>
      <c r="D4782" s="392">
        <v>83.54</v>
      </c>
    </row>
    <row r="4783" spans="1:4" ht="81">
      <c r="A4783" s="342">
        <v>89470</v>
      </c>
      <c r="B4783" s="349" t="s">
        <v>5178</v>
      </c>
      <c r="C4783" s="392" t="s">
        <v>308</v>
      </c>
      <c r="D4783" s="392">
        <v>64.36</v>
      </c>
    </row>
    <row r="4784" spans="1:4" ht="81">
      <c r="A4784" s="342">
        <v>89471</v>
      </c>
      <c r="B4784" s="349" t="s">
        <v>5179</v>
      </c>
      <c r="C4784" s="392" t="s">
        <v>308</v>
      </c>
      <c r="D4784" s="392">
        <v>62.11</v>
      </c>
    </row>
    <row r="4785" spans="1:4" ht="81">
      <c r="A4785" s="342">
        <v>89472</v>
      </c>
      <c r="B4785" s="349" t="s">
        <v>5180</v>
      </c>
      <c r="C4785" s="392" t="s">
        <v>308</v>
      </c>
      <c r="D4785" s="392">
        <v>77.209999999999994</v>
      </c>
    </row>
    <row r="4786" spans="1:4" ht="81">
      <c r="A4786" s="342">
        <v>89473</v>
      </c>
      <c r="B4786" s="349" t="s">
        <v>5181</v>
      </c>
      <c r="C4786" s="392" t="s">
        <v>308</v>
      </c>
      <c r="D4786" s="392">
        <v>74.61</v>
      </c>
    </row>
    <row r="4787" spans="1:4" ht="81">
      <c r="A4787" s="342">
        <v>89474</v>
      </c>
      <c r="B4787" s="349" t="s">
        <v>5182</v>
      </c>
      <c r="C4787" s="392" t="s">
        <v>308</v>
      </c>
      <c r="D4787" s="392">
        <v>70.64</v>
      </c>
    </row>
    <row r="4788" spans="1:4" ht="81">
      <c r="A4788" s="342">
        <v>89475</v>
      </c>
      <c r="B4788" s="349" t="s">
        <v>5183</v>
      </c>
      <c r="C4788" s="392" t="s">
        <v>308</v>
      </c>
      <c r="D4788" s="392">
        <v>65.599999999999994</v>
      </c>
    </row>
    <row r="4789" spans="1:4" ht="81">
      <c r="A4789" s="342">
        <v>89476</v>
      </c>
      <c r="B4789" s="349" t="s">
        <v>5184</v>
      </c>
      <c r="C4789" s="392" t="s">
        <v>308</v>
      </c>
      <c r="D4789" s="392">
        <v>85.03</v>
      </c>
    </row>
    <row r="4790" spans="1:4" ht="81">
      <c r="A4790" s="342">
        <v>89477</v>
      </c>
      <c r="B4790" s="349" t="s">
        <v>5185</v>
      </c>
      <c r="C4790" s="392" t="s">
        <v>308</v>
      </c>
      <c r="D4790" s="392">
        <v>79.25</v>
      </c>
    </row>
    <row r="4791" spans="1:4" ht="81">
      <c r="A4791" s="342">
        <v>89478</v>
      </c>
      <c r="B4791" s="349" t="s">
        <v>5186</v>
      </c>
      <c r="C4791" s="392" t="s">
        <v>308</v>
      </c>
      <c r="D4791" s="392">
        <v>72.86</v>
      </c>
    </row>
    <row r="4792" spans="1:4" ht="81">
      <c r="A4792" s="342">
        <v>89479</v>
      </c>
      <c r="B4792" s="349" t="s">
        <v>5187</v>
      </c>
      <c r="C4792" s="392" t="s">
        <v>308</v>
      </c>
      <c r="D4792" s="392">
        <v>70.86</v>
      </c>
    </row>
    <row r="4793" spans="1:4" ht="81">
      <c r="A4793" s="342">
        <v>89480</v>
      </c>
      <c r="B4793" s="349" t="s">
        <v>5188</v>
      </c>
      <c r="C4793" s="392" t="s">
        <v>308</v>
      </c>
      <c r="D4793" s="392">
        <v>93.93</v>
      </c>
    </row>
    <row r="4794" spans="1:4" ht="81">
      <c r="A4794" s="342">
        <v>89483</v>
      </c>
      <c r="B4794" s="349" t="s">
        <v>5189</v>
      </c>
      <c r="C4794" s="392" t="s">
        <v>308</v>
      </c>
      <c r="D4794" s="392">
        <v>91.65</v>
      </c>
    </row>
    <row r="4795" spans="1:4" ht="81">
      <c r="A4795" s="342">
        <v>89484</v>
      </c>
      <c r="B4795" s="349" t="s">
        <v>5190</v>
      </c>
      <c r="C4795" s="392" t="s">
        <v>308</v>
      </c>
      <c r="D4795" s="392">
        <v>79.28</v>
      </c>
    </row>
    <row r="4796" spans="1:4" ht="81">
      <c r="A4796" s="342">
        <v>89486</v>
      </c>
      <c r="B4796" s="349" t="s">
        <v>5191</v>
      </c>
      <c r="C4796" s="392" t="s">
        <v>308</v>
      </c>
      <c r="D4796" s="392">
        <v>74.510000000000005</v>
      </c>
    </row>
    <row r="4797" spans="1:4" ht="81">
      <c r="A4797" s="342">
        <v>89487</v>
      </c>
      <c r="B4797" s="349" t="s">
        <v>5192</v>
      </c>
      <c r="C4797" s="392" t="s">
        <v>308</v>
      </c>
      <c r="D4797" s="392">
        <v>101.35</v>
      </c>
    </row>
    <row r="4798" spans="1:4" ht="81">
      <c r="A4798" s="342">
        <v>89488</v>
      </c>
      <c r="B4798" s="349" t="s">
        <v>5193</v>
      </c>
      <c r="C4798" s="392" t="s">
        <v>308</v>
      </c>
      <c r="D4798" s="392">
        <v>95.74</v>
      </c>
    </row>
    <row r="4799" spans="1:4" ht="81">
      <c r="A4799" s="342">
        <v>91815</v>
      </c>
      <c r="B4799" s="349" t="s">
        <v>5194</v>
      </c>
      <c r="C4799" s="392" t="s">
        <v>308</v>
      </c>
      <c r="D4799" s="392">
        <v>54.19</v>
      </c>
    </row>
    <row r="4800" spans="1:4" ht="81">
      <c r="A4800" s="342">
        <v>91816</v>
      </c>
      <c r="B4800" s="349" t="s">
        <v>5195</v>
      </c>
      <c r="C4800" s="392" t="s">
        <v>308</v>
      </c>
      <c r="D4800" s="392">
        <v>62.63</v>
      </c>
    </row>
    <row r="4801" spans="1:4" ht="67.5">
      <c r="A4801" s="342">
        <v>72139</v>
      </c>
      <c r="B4801" s="349" t="s">
        <v>5196</v>
      </c>
      <c r="C4801" s="392" t="s">
        <v>308</v>
      </c>
      <c r="D4801" s="392">
        <v>482.15</v>
      </c>
    </row>
    <row r="4802" spans="1:4" ht="67.5">
      <c r="A4802" s="342">
        <v>72175</v>
      </c>
      <c r="B4802" s="349" t="s">
        <v>5197</v>
      </c>
      <c r="C4802" s="392" t="s">
        <v>308</v>
      </c>
      <c r="D4802" s="392">
        <v>485.9</v>
      </c>
    </row>
    <row r="4803" spans="1:4" ht="67.5">
      <c r="A4803" s="342">
        <v>72176</v>
      </c>
      <c r="B4803" s="349" t="s">
        <v>5198</v>
      </c>
      <c r="C4803" s="392" t="s">
        <v>308</v>
      </c>
      <c r="D4803" s="392">
        <v>489.65</v>
      </c>
    </row>
    <row r="4804" spans="1:4" ht="27">
      <c r="A4804" s="342">
        <v>72178</v>
      </c>
      <c r="B4804" s="349" t="s">
        <v>5199</v>
      </c>
      <c r="C4804" s="392" t="s">
        <v>308</v>
      </c>
      <c r="D4804" s="392">
        <v>22.26</v>
      </c>
    </row>
    <row r="4805" spans="1:4" ht="40.5">
      <c r="A4805" s="342">
        <v>72179</v>
      </c>
      <c r="B4805" s="349" t="s">
        <v>5200</v>
      </c>
      <c r="C4805" s="392" t="s">
        <v>308</v>
      </c>
      <c r="D4805" s="392">
        <v>43.62</v>
      </c>
    </row>
    <row r="4806" spans="1:4" ht="54">
      <c r="A4806" s="342">
        <v>72180</v>
      </c>
      <c r="B4806" s="349" t="s">
        <v>5201</v>
      </c>
      <c r="C4806" s="392" t="s">
        <v>308</v>
      </c>
      <c r="D4806" s="392">
        <v>13.8</v>
      </c>
    </row>
    <row r="4807" spans="1:4" ht="54">
      <c r="A4807" s="342">
        <v>72181</v>
      </c>
      <c r="B4807" s="349" t="s">
        <v>5202</v>
      </c>
      <c r="C4807" s="392" t="s">
        <v>308</v>
      </c>
      <c r="D4807" s="392">
        <v>27.96</v>
      </c>
    </row>
    <row r="4808" spans="1:4" ht="54">
      <c r="A4808" s="342" t="s">
        <v>5203</v>
      </c>
      <c r="B4808" s="349" t="s">
        <v>5204</v>
      </c>
      <c r="C4808" s="392" t="s">
        <v>308</v>
      </c>
      <c r="D4808" s="392">
        <v>254.46</v>
      </c>
    </row>
    <row r="4809" spans="1:4" ht="40.5">
      <c r="A4809" s="342" t="s">
        <v>5205</v>
      </c>
      <c r="B4809" s="349" t="s">
        <v>5206</v>
      </c>
      <c r="C4809" s="392" t="s">
        <v>308</v>
      </c>
      <c r="D4809" s="392">
        <v>188.05</v>
      </c>
    </row>
    <row r="4810" spans="1:4" ht="54">
      <c r="A4810" s="342" t="s">
        <v>5207</v>
      </c>
      <c r="B4810" s="349" t="s">
        <v>5208</v>
      </c>
      <c r="C4810" s="392" t="s">
        <v>308</v>
      </c>
      <c r="D4810" s="392">
        <v>416.37</v>
      </c>
    </row>
    <row r="4811" spans="1:4" ht="54">
      <c r="A4811" s="342">
        <v>79627</v>
      </c>
      <c r="B4811" s="349" t="s">
        <v>5209</v>
      </c>
      <c r="C4811" s="392" t="s">
        <v>308</v>
      </c>
      <c r="D4811" s="392">
        <v>547.26</v>
      </c>
    </row>
    <row r="4812" spans="1:4" ht="54">
      <c r="A4812" s="342">
        <v>96358</v>
      </c>
      <c r="B4812" s="349" t="s">
        <v>5210</v>
      </c>
      <c r="C4812" s="392" t="s">
        <v>308</v>
      </c>
      <c r="D4812" s="392">
        <v>71.5</v>
      </c>
    </row>
    <row r="4813" spans="1:4" ht="54">
      <c r="A4813" s="342">
        <v>96359</v>
      </c>
      <c r="B4813" s="349" t="s">
        <v>5211</v>
      </c>
      <c r="C4813" s="392" t="s">
        <v>308</v>
      </c>
      <c r="D4813" s="392">
        <v>78.42</v>
      </c>
    </row>
    <row r="4814" spans="1:4" ht="54">
      <c r="A4814" s="342">
        <v>96360</v>
      </c>
      <c r="B4814" s="349" t="s">
        <v>5212</v>
      </c>
      <c r="C4814" s="392" t="s">
        <v>308</v>
      </c>
      <c r="D4814" s="392">
        <v>90.38</v>
      </c>
    </row>
    <row r="4815" spans="1:4" ht="54">
      <c r="A4815" s="342">
        <v>96361</v>
      </c>
      <c r="B4815" s="349" t="s">
        <v>5213</v>
      </c>
      <c r="C4815" s="392" t="s">
        <v>308</v>
      </c>
      <c r="D4815" s="392">
        <v>103.86</v>
      </c>
    </row>
    <row r="4816" spans="1:4" ht="67.5">
      <c r="A4816" s="342">
        <v>96362</v>
      </c>
      <c r="B4816" s="349" t="s">
        <v>5214</v>
      </c>
      <c r="C4816" s="392" t="s">
        <v>308</v>
      </c>
      <c r="D4816" s="392">
        <v>94.46</v>
      </c>
    </row>
    <row r="4817" spans="1:4" ht="67.5">
      <c r="A4817" s="342">
        <v>96363</v>
      </c>
      <c r="B4817" s="349" t="s">
        <v>5215</v>
      </c>
      <c r="C4817" s="392" t="s">
        <v>308</v>
      </c>
      <c r="D4817" s="392">
        <v>101.63</v>
      </c>
    </row>
    <row r="4818" spans="1:4" ht="67.5">
      <c r="A4818" s="342">
        <v>96364</v>
      </c>
      <c r="B4818" s="349" t="s">
        <v>5216</v>
      </c>
      <c r="C4818" s="392" t="s">
        <v>308</v>
      </c>
      <c r="D4818" s="392">
        <v>113.35</v>
      </c>
    </row>
    <row r="4819" spans="1:4" ht="67.5">
      <c r="A4819" s="342">
        <v>96365</v>
      </c>
      <c r="B4819" s="349" t="s">
        <v>5217</v>
      </c>
      <c r="C4819" s="392" t="s">
        <v>308</v>
      </c>
      <c r="D4819" s="392">
        <v>127.06</v>
      </c>
    </row>
    <row r="4820" spans="1:4" ht="54">
      <c r="A4820" s="342">
        <v>96366</v>
      </c>
      <c r="B4820" s="349" t="s">
        <v>5218</v>
      </c>
      <c r="C4820" s="392" t="s">
        <v>308</v>
      </c>
      <c r="D4820" s="392">
        <v>117.44</v>
      </c>
    </row>
    <row r="4821" spans="1:4" ht="54">
      <c r="A4821" s="342">
        <v>96367</v>
      </c>
      <c r="B4821" s="349" t="s">
        <v>5219</v>
      </c>
      <c r="C4821" s="392" t="s">
        <v>308</v>
      </c>
      <c r="D4821" s="392">
        <v>124.83</v>
      </c>
    </row>
    <row r="4822" spans="1:4" ht="54">
      <c r="A4822" s="342">
        <v>96368</v>
      </c>
      <c r="B4822" s="349" t="s">
        <v>5220</v>
      </c>
      <c r="C4822" s="392" t="s">
        <v>308</v>
      </c>
      <c r="D4822" s="392">
        <v>136.33000000000001</v>
      </c>
    </row>
    <row r="4823" spans="1:4" ht="54">
      <c r="A4823" s="342">
        <v>96369</v>
      </c>
      <c r="B4823" s="349" t="s">
        <v>5221</v>
      </c>
      <c r="C4823" s="392" t="s">
        <v>308</v>
      </c>
      <c r="D4823" s="392">
        <v>150.27000000000001</v>
      </c>
    </row>
    <row r="4824" spans="1:4" ht="54">
      <c r="A4824" s="342">
        <v>96370</v>
      </c>
      <c r="B4824" s="349" t="s">
        <v>5222</v>
      </c>
      <c r="C4824" s="392" t="s">
        <v>308</v>
      </c>
      <c r="D4824" s="392">
        <v>45.53</v>
      </c>
    </row>
    <row r="4825" spans="1:4" ht="54">
      <c r="A4825" s="342">
        <v>96371</v>
      </c>
      <c r="B4825" s="349" t="s">
        <v>5223</v>
      </c>
      <c r="C4825" s="392" t="s">
        <v>308</v>
      </c>
      <c r="D4825" s="392">
        <v>52.31</v>
      </c>
    </row>
    <row r="4826" spans="1:4" ht="27">
      <c r="A4826" s="342">
        <v>96372</v>
      </c>
      <c r="B4826" s="349" t="s">
        <v>5224</v>
      </c>
      <c r="C4826" s="392" t="s">
        <v>308</v>
      </c>
      <c r="D4826" s="392">
        <v>25.89</v>
      </c>
    </row>
    <row r="4827" spans="1:4" ht="27">
      <c r="A4827" s="342">
        <v>96373</v>
      </c>
      <c r="B4827" s="349" t="s">
        <v>5225</v>
      </c>
      <c r="C4827" s="392" t="s">
        <v>1</v>
      </c>
      <c r="D4827" s="392">
        <v>6.41</v>
      </c>
    </row>
    <row r="4828" spans="1:4" ht="27">
      <c r="A4828" s="342">
        <v>96374</v>
      </c>
      <c r="B4828" s="349" t="s">
        <v>5226</v>
      </c>
      <c r="C4828" s="392" t="s">
        <v>1</v>
      </c>
      <c r="D4828" s="392">
        <v>9.9</v>
      </c>
    </row>
    <row r="4829" spans="1:4" ht="54">
      <c r="A4829" s="342" t="s">
        <v>5227</v>
      </c>
      <c r="B4829" s="349" t="s">
        <v>5228</v>
      </c>
      <c r="C4829" s="392" t="s">
        <v>308</v>
      </c>
      <c r="D4829" s="392">
        <v>54.42</v>
      </c>
    </row>
    <row r="4830" spans="1:4" ht="54">
      <c r="A4830" s="342" t="s">
        <v>5229</v>
      </c>
      <c r="B4830" s="349" t="s">
        <v>5230</v>
      </c>
      <c r="C4830" s="392" t="s">
        <v>308</v>
      </c>
      <c r="D4830" s="392">
        <v>111.4</v>
      </c>
    </row>
    <row r="4831" spans="1:4" ht="67.5">
      <c r="A4831" s="342" t="s">
        <v>5231</v>
      </c>
      <c r="B4831" s="349" t="s">
        <v>5232</v>
      </c>
      <c r="C4831" s="392" t="s">
        <v>308</v>
      </c>
      <c r="D4831" s="392">
        <v>45.03</v>
      </c>
    </row>
    <row r="4832" spans="1:4" ht="67.5">
      <c r="A4832" s="342" t="s">
        <v>5233</v>
      </c>
      <c r="B4832" s="349" t="s">
        <v>5234</v>
      </c>
      <c r="C4832" s="392" t="s">
        <v>308</v>
      </c>
      <c r="D4832" s="392">
        <v>37.659999999999997</v>
      </c>
    </row>
    <row r="4833" spans="1:4" ht="40.5">
      <c r="A4833" s="342">
        <v>83694</v>
      </c>
      <c r="B4833" s="349" t="s">
        <v>5235</v>
      </c>
      <c r="C4833" s="392" t="s">
        <v>308</v>
      </c>
      <c r="D4833" s="392">
        <v>13.2</v>
      </c>
    </row>
    <row r="4834" spans="1:4" ht="40.5">
      <c r="A4834" s="342" t="s">
        <v>5236</v>
      </c>
      <c r="B4834" s="349" t="s">
        <v>5237</v>
      </c>
      <c r="C4834" s="392" t="s">
        <v>308</v>
      </c>
      <c r="D4834" s="392">
        <v>20.75</v>
      </c>
    </row>
    <row r="4835" spans="1:4" ht="27">
      <c r="A4835" s="342">
        <v>83771</v>
      </c>
      <c r="B4835" s="349" t="s">
        <v>5238</v>
      </c>
      <c r="C4835" s="392" t="s">
        <v>1353</v>
      </c>
      <c r="D4835" s="392">
        <v>6.7</v>
      </c>
    </row>
    <row r="4836" spans="1:4" ht="54">
      <c r="A4836" s="342">
        <v>92970</v>
      </c>
      <c r="B4836" s="349" t="s">
        <v>5239</v>
      </c>
      <c r="C4836" s="392" t="s">
        <v>308</v>
      </c>
      <c r="D4836" s="392">
        <v>10.5</v>
      </c>
    </row>
    <row r="4837" spans="1:4" ht="40.5">
      <c r="A4837" s="342">
        <v>41879</v>
      </c>
      <c r="B4837" s="349" t="s">
        <v>5240</v>
      </c>
      <c r="C4837" s="392" t="s">
        <v>308</v>
      </c>
      <c r="D4837" s="392">
        <v>0.11</v>
      </c>
    </row>
    <row r="4838" spans="1:4" ht="54">
      <c r="A4838" s="342">
        <v>72916</v>
      </c>
      <c r="B4838" s="349" t="s">
        <v>5241</v>
      </c>
      <c r="C4838" s="392" t="s">
        <v>1353</v>
      </c>
      <c r="D4838" s="392">
        <v>29.06</v>
      </c>
    </row>
    <row r="4839" spans="1:4" ht="54">
      <c r="A4839" s="342">
        <v>72919</v>
      </c>
      <c r="B4839" s="349" t="s">
        <v>5242</v>
      </c>
      <c r="C4839" s="392" t="s">
        <v>1353</v>
      </c>
      <c r="D4839" s="392">
        <v>43.53</v>
      </c>
    </row>
    <row r="4840" spans="1:4" ht="54">
      <c r="A4840" s="342">
        <v>72922</v>
      </c>
      <c r="B4840" s="349" t="s">
        <v>5243</v>
      </c>
      <c r="C4840" s="392" t="s">
        <v>1353</v>
      </c>
      <c r="D4840" s="392">
        <v>60.19</v>
      </c>
    </row>
    <row r="4841" spans="1:4" ht="54">
      <c r="A4841" s="342">
        <v>72923</v>
      </c>
      <c r="B4841" s="349" t="s">
        <v>5244</v>
      </c>
      <c r="C4841" s="392" t="s">
        <v>1353</v>
      </c>
      <c r="D4841" s="392">
        <v>64.78</v>
      </c>
    </row>
    <row r="4842" spans="1:4" ht="54">
      <c r="A4842" s="342">
        <v>72924</v>
      </c>
      <c r="B4842" s="349" t="s">
        <v>5245</v>
      </c>
      <c r="C4842" s="392" t="s">
        <v>1353</v>
      </c>
      <c r="D4842" s="392">
        <v>55.39</v>
      </c>
    </row>
    <row r="4843" spans="1:4" ht="27">
      <c r="A4843" s="342">
        <v>72961</v>
      </c>
      <c r="B4843" s="349" t="s">
        <v>5246</v>
      </c>
      <c r="C4843" s="392" t="s">
        <v>308</v>
      </c>
      <c r="D4843" s="392">
        <v>1.18</v>
      </c>
    </row>
    <row r="4844" spans="1:4" ht="67.5">
      <c r="A4844" s="342">
        <v>96387</v>
      </c>
      <c r="B4844" s="349" t="s">
        <v>5247</v>
      </c>
      <c r="C4844" s="392" t="s">
        <v>1353</v>
      </c>
      <c r="D4844" s="392">
        <v>6</v>
      </c>
    </row>
    <row r="4845" spans="1:4" ht="54">
      <c r="A4845" s="342">
        <v>96388</v>
      </c>
      <c r="B4845" s="349" t="s">
        <v>5248</v>
      </c>
      <c r="C4845" s="392" t="s">
        <v>1353</v>
      </c>
      <c r="D4845" s="392">
        <v>5.75</v>
      </c>
    </row>
    <row r="4846" spans="1:4" ht="54">
      <c r="A4846" s="342">
        <v>96389</v>
      </c>
      <c r="B4846" s="349" t="s">
        <v>5249</v>
      </c>
      <c r="C4846" s="392" t="s">
        <v>1353</v>
      </c>
      <c r="D4846" s="392">
        <v>31.11</v>
      </c>
    </row>
    <row r="4847" spans="1:4" ht="54">
      <c r="A4847" s="342">
        <v>96390</v>
      </c>
      <c r="B4847" s="349" t="s">
        <v>5250</v>
      </c>
      <c r="C4847" s="392" t="s">
        <v>1353</v>
      </c>
      <c r="D4847" s="392">
        <v>53.17</v>
      </c>
    </row>
    <row r="4848" spans="1:4" ht="54">
      <c r="A4848" s="342">
        <v>96391</v>
      </c>
      <c r="B4848" s="349" t="s">
        <v>5251</v>
      </c>
      <c r="C4848" s="392" t="s">
        <v>1353</v>
      </c>
      <c r="D4848" s="392">
        <v>74.84</v>
      </c>
    </row>
    <row r="4849" spans="1:4" ht="54">
      <c r="A4849" s="342">
        <v>96392</v>
      </c>
      <c r="B4849" s="349" t="s">
        <v>5252</v>
      </c>
      <c r="C4849" s="392" t="s">
        <v>1353</v>
      </c>
      <c r="D4849" s="392">
        <v>100.48</v>
      </c>
    </row>
    <row r="4850" spans="1:4" ht="54">
      <c r="A4850" s="342">
        <v>96396</v>
      </c>
      <c r="B4850" s="349" t="s">
        <v>5253</v>
      </c>
      <c r="C4850" s="392" t="s">
        <v>1353</v>
      </c>
      <c r="D4850" s="392">
        <v>111.07</v>
      </c>
    </row>
    <row r="4851" spans="1:4" ht="54">
      <c r="A4851" s="342">
        <v>96397</v>
      </c>
      <c r="B4851" s="349" t="s">
        <v>5254</v>
      </c>
      <c r="C4851" s="392" t="s">
        <v>1353</v>
      </c>
      <c r="D4851" s="392">
        <v>150.72999999999999</v>
      </c>
    </row>
    <row r="4852" spans="1:4" ht="54">
      <c r="A4852" s="342">
        <v>96398</v>
      </c>
      <c r="B4852" s="349" t="s">
        <v>5255</v>
      </c>
      <c r="C4852" s="392" t="s">
        <v>1353</v>
      </c>
      <c r="D4852" s="392">
        <v>166.55</v>
      </c>
    </row>
    <row r="4853" spans="1:4" ht="54">
      <c r="A4853" s="342">
        <v>96399</v>
      </c>
      <c r="B4853" s="349" t="s">
        <v>5256</v>
      </c>
      <c r="C4853" s="392" t="s">
        <v>1353</v>
      </c>
      <c r="D4853" s="392">
        <v>91.68</v>
      </c>
    </row>
    <row r="4854" spans="1:4" ht="54">
      <c r="A4854" s="342">
        <v>96400</v>
      </c>
      <c r="B4854" s="349" t="s">
        <v>5257</v>
      </c>
      <c r="C4854" s="392" t="s">
        <v>1353</v>
      </c>
      <c r="D4854" s="392">
        <v>100.26</v>
      </c>
    </row>
    <row r="4855" spans="1:4" ht="27">
      <c r="A4855" s="342">
        <v>96401</v>
      </c>
      <c r="B4855" s="349" t="s">
        <v>5258</v>
      </c>
      <c r="C4855" s="392" t="s">
        <v>308</v>
      </c>
      <c r="D4855" s="392">
        <v>4.0999999999999996</v>
      </c>
    </row>
    <row r="4856" spans="1:4" ht="27">
      <c r="A4856" s="342">
        <v>96402</v>
      </c>
      <c r="B4856" s="349" t="s">
        <v>5259</v>
      </c>
      <c r="C4856" s="392" t="s">
        <v>308</v>
      </c>
      <c r="D4856" s="392">
        <v>2.76</v>
      </c>
    </row>
    <row r="4857" spans="1:4" ht="67.5">
      <c r="A4857" s="342">
        <v>72799</v>
      </c>
      <c r="B4857" s="349" t="s">
        <v>5260</v>
      </c>
      <c r="C4857" s="392" t="s">
        <v>308</v>
      </c>
      <c r="D4857" s="392">
        <v>73.77</v>
      </c>
    </row>
    <row r="4858" spans="1:4" ht="13.5">
      <c r="A4858" s="342">
        <v>72942</v>
      </c>
      <c r="B4858" s="349" t="s">
        <v>5261</v>
      </c>
      <c r="C4858" s="392" t="s">
        <v>308</v>
      </c>
      <c r="D4858" s="392">
        <v>1.39</v>
      </c>
    </row>
    <row r="4859" spans="1:4" ht="13.5">
      <c r="A4859" s="342">
        <v>72943</v>
      </c>
      <c r="B4859" s="349" t="s">
        <v>5262</v>
      </c>
      <c r="C4859" s="392" t="s">
        <v>308</v>
      </c>
      <c r="D4859" s="392">
        <v>1.51</v>
      </c>
    </row>
    <row r="4860" spans="1:4" ht="27">
      <c r="A4860" s="342">
        <v>72972</v>
      </c>
      <c r="B4860" s="349" t="s">
        <v>5263</v>
      </c>
      <c r="C4860" s="392" t="s">
        <v>308</v>
      </c>
      <c r="D4860" s="392">
        <v>0.75</v>
      </c>
    </row>
    <row r="4861" spans="1:4" ht="27">
      <c r="A4861" s="342">
        <v>72973</v>
      </c>
      <c r="B4861" s="349" t="s">
        <v>5264</v>
      </c>
      <c r="C4861" s="392" t="s">
        <v>1</v>
      </c>
      <c r="D4861" s="392">
        <v>1.41</v>
      </c>
    </row>
    <row r="4862" spans="1:4" ht="27">
      <c r="A4862" s="342">
        <v>72974</v>
      </c>
      <c r="B4862" s="349" t="s">
        <v>5265</v>
      </c>
      <c r="C4862" s="392" t="s">
        <v>308</v>
      </c>
      <c r="D4862" s="392">
        <v>4.71</v>
      </c>
    </row>
    <row r="4863" spans="1:4" ht="27">
      <c r="A4863" s="342">
        <v>72975</v>
      </c>
      <c r="B4863" s="349" t="s">
        <v>5266</v>
      </c>
      <c r="C4863" s="392" t="s">
        <v>308</v>
      </c>
      <c r="D4863" s="392">
        <v>0.53</v>
      </c>
    </row>
    <row r="4864" spans="1:4" ht="54">
      <c r="A4864" s="342">
        <v>72978</v>
      </c>
      <c r="B4864" s="349" t="s">
        <v>5267</v>
      </c>
      <c r="C4864" s="392" t="s">
        <v>1</v>
      </c>
      <c r="D4864" s="392">
        <v>4.71</v>
      </c>
    </row>
    <row r="4865" spans="1:4" ht="54">
      <c r="A4865" s="342">
        <v>72979</v>
      </c>
      <c r="B4865" s="349" t="s">
        <v>5268</v>
      </c>
      <c r="C4865" s="392" t="s">
        <v>308</v>
      </c>
      <c r="D4865" s="392">
        <v>9.01</v>
      </c>
    </row>
    <row r="4866" spans="1:4" ht="81">
      <c r="A4866" s="342" t="s">
        <v>5269</v>
      </c>
      <c r="B4866" s="349" t="s">
        <v>5270</v>
      </c>
      <c r="C4866" s="392" t="s">
        <v>308</v>
      </c>
      <c r="D4866" s="392">
        <v>3.48</v>
      </c>
    </row>
    <row r="4867" spans="1:4" ht="40.5">
      <c r="A4867" s="342" t="s">
        <v>5271</v>
      </c>
      <c r="B4867" s="349" t="s">
        <v>5272</v>
      </c>
      <c r="C4867" s="392" t="s">
        <v>1353</v>
      </c>
      <c r="D4867" s="392">
        <v>667.92</v>
      </c>
    </row>
    <row r="4868" spans="1:4" ht="40.5">
      <c r="A4868" s="342" t="s">
        <v>5273</v>
      </c>
      <c r="B4868" s="349" t="s">
        <v>5274</v>
      </c>
      <c r="C4868" s="392" t="s">
        <v>1353</v>
      </c>
      <c r="D4868" s="392">
        <v>494.96</v>
      </c>
    </row>
    <row r="4869" spans="1:4" ht="40.5">
      <c r="A4869" s="342">
        <v>92391</v>
      </c>
      <c r="B4869" s="349" t="s">
        <v>5275</v>
      </c>
      <c r="C4869" s="392" t="s">
        <v>308</v>
      </c>
      <c r="D4869" s="392">
        <v>56.95</v>
      </c>
    </row>
    <row r="4870" spans="1:4" ht="40.5">
      <c r="A4870" s="342">
        <v>92392</v>
      </c>
      <c r="B4870" s="349" t="s">
        <v>5276</v>
      </c>
      <c r="C4870" s="392" t="s">
        <v>308</v>
      </c>
      <c r="D4870" s="392">
        <v>59.81</v>
      </c>
    </row>
    <row r="4871" spans="1:4" ht="40.5">
      <c r="A4871" s="342">
        <v>92393</v>
      </c>
      <c r="B4871" s="349" t="s">
        <v>5277</v>
      </c>
      <c r="C4871" s="392" t="s">
        <v>308</v>
      </c>
      <c r="D4871" s="392">
        <v>50.89</v>
      </c>
    </row>
    <row r="4872" spans="1:4" ht="40.5">
      <c r="A4872" s="342">
        <v>92394</v>
      </c>
      <c r="B4872" s="349" t="s">
        <v>5278</v>
      </c>
      <c r="C4872" s="392" t="s">
        <v>308</v>
      </c>
      <c r="D4872" s="392">
        <v>54.62</v>
      </c>
    </row>
    <row r="4873" spans="1:4" ht="40.5">
      <c r="A4873" s="342">
        <v>92395</v>
      </c>
      <c r="B4873" s="349" t="s">
        <v>5279</v>
      </c>
      <c r="C4873" s="392" t="s">
        <v>308</v>
      </c>
      <c r="D4873" s="392">
        <v>69.19</v>
      </c>
    </row>
    <row r="4874" spans="1:4" ht="54">
      <c r="A4874" s="342">
        <v>92396</v>
      </c>
      <c r="B4874" s="349" t="s">
        <v>5280</v>
      </c>
      <c r="C4874" s="392" t="s">
        <v>308</v>
      </c>
      <c r="D4874" s="392">
        <v>60.03</v>
      </c>
    </row>
    <row r="4875" spans="1:4" ht="54">
      <c r="A4875" s="342">
        <v>92397</v>
      </c>
      <c r="B4875" s="349" t="s">
        <v>5281</v>
      </c>
      <c r="C4875" s="392" t="s">
        <v>308</v>
      </c>
      <c r="D4875" s="392">
        <v>50.13</v>
      </c>
    </row>
    <row r="4876" spans="1:4" ht="54">
      <c r="A4876" s="342">
        <v>92398</v>
      </c>
      <c r="B4876" s="349" t="s">
        <v>5282</v>
      </c>
      <c r="C4876" s="392" t="s">
        <v>308</v>
      </c>
      <c r="D4876" s="392">
        <v>58.62</v>
      </c>
    </row>
    <row r="4877" spans="1:4" ht="40.5">
      <c r="A4877" s="342">
        <v>92399</v>
      </c>
      <c r="B4877" s="349" t="s">
        <v>5283</v>
      </c>
      <c r="C4877" s="392" t="s">
        <v>308</v>
      </c>
      <c r="D4877" s="392">
        <v>59.73</v>
      </c>
    </row>
    <row r="4878" spans="1:4" ht="54">
      <c r="A4878" s="342">
        <v>92400</v>
      </c>
      <c r="B4878" s="349" t="s">
        <v>5284</v>
      </c>
      <c r="C4878" s="392" t="s">
        <v>308</v>
      </c>
      <c r="D4878" s="392">
        <v>68.94</v>
      </c>
    </row>
    <row r="4879" spans="1:4" ht="40.5">
      <c r="A4879" s="342">
        <v>92401</v>
      </c>
      <c r="B4879" s="349" t="s">
        <v>5285</v>
      </c>
      <c r="C4879" s="392" t="s">
        <v>308</v>
      </c>
      <c r="D4879" s="392">
        <v>70.13</v>
      </c>
    </row>
    <row r="4880" spans="1:4" ht="40.5">
      <c r="A4880" s="342">
        <v>92402</v>
      </c>
      <c r="B4880" s="349" t="s">
        <v>5286</v>
      </c>
      <c r="C4880" s="392" t="s">
        <v>308</v>
      </c>
      <c r="D4880" s="392">
        <v>59.47</v>
      </c>
    </row>
    <row r="4881" spans="1:4" ht="54">
      <c r="A4881" s="342">
        <v>92403</v>
      </c>
      <c r="B4881" s="349" t="s">
        <v>5287</v>
      </c>
      <c r="C4881" s="392" t="s">
        <v>308</v>
      </c>
      <c r="D4881" s="392">
        <v>49.56</v>
      </c>
    </row>
    <row r="4882" spans="1:4" ht="54">
      <c r="A4882" s="342">
        <v>92404</v>
      </c>
      <c r="B4882" s="349" t="s">
        <v>5288</v>
      </c>
      <c r="C4882" s="392" t="s">
        <v>308</v>
      </c>
      <c r="D4882" s="392">
        <v>57.49</v>
      </c>
    </row>
    <row r="4883" spans="1:4" ht="40.5">
      <c r="A4883" s="342">
        <v>92405</v>
      </c>
      <c r="B4883" s="349" t="s">
        <v>5289</v>
      </c>
      <c r="C4883" s="392" t="s">
        <v>308</v>
      </c>
      <c r="D4883" s="392">
        <v>58.56</v>
      </c>
    </row>
    <row r="4884" spans="1:4" ht="54">
      <c r="A4884" s="342">
        <v>92406</v>
      </c>
      <c r="B4884" s="349" t="s">
        <v>5290</v>
      </c>
      <c r="C4884" s="392" t="s">
        <v>308</v>
      </c>
      <c r="D4884" s="392">
        <v>70.239999999999995</v>
      </c>
    </row>
    <row r="4885" spans="1:4" ht="40.5">
      <c r="A4885" s="342">
        <v>92407</v>
      </c>
      <c r="B4885" s="349" t="s">
        <v>5291</v>
      </c>
      <c r="C4885" s="392" t="s">
        <v>308</v>
      </c>
      <c r="D4885" s="392">
        <v>71.38</v>
      </c>
    </row>
    <row r="4886" spans="1:4" ht="54">
      <c r="A4886" s="342">
        <v>93679</v>
      </c>
      <c r="B4886" s="349" t="s">
        <v>5292</v>
      </c>
      <c r="C4886" s="392" t="s">
        <v>308</v>
      </c>
      <c r="D4886" s="392">
        <v>65.62</v>
      </c>
    </row>
    <row r="4887" spans="1:4" ht="54">
      <c r="A4887" s="342">
        <v>93680</v>
      </c>
      <c r="B4887" s="349" t="s">
        <v>5293</v>
      </c>
      <c r="C4887" s="392" t="s">
        <v>308</v>
      </c>
      <c r="D4887" s="392">
        <v>55.48</v>
      </c>
    </row>
    <row r="4888" spans="1:4" ht="54">
      <c r="A4888" s="342">
        <v>93681</v>
      </c>
      <c r="B4888" s="349" t="s">
        <v>5294</v>
      </c>
      <c r="C4888" s="392" t="s">
        <v>308</v>
      </c>
      <c r="D4888" s="392">
        <v>66.900000000000006</v>
      </c>
    </row>
    <row r="4889" spans="1:4" ht="40.5">
      <c r="A4889" s="342">
        <v>93682</v>
      </c>
      <c r="B4889" s="349" t="s">
        <v>5295</v>
      </c>
      <c r="C4889" s="392" t="s">
        <v>308</v>
      </c>
      <c r="D4889" s="392">
        <v>68.08</v>
      </c>
    </row>
    <row r="4890" spans="1:4" ht="27">
      <c r="A4890" s="342">
        <v>97114</v>
      </c>
      <c r="B4890" s="349" t="s">
        <v>5296</v>
      </c>
      <c r="C4890" s="392" t="s">
        <v>1</v>
      </c>
      <c r="D4890" s="392">
        <v>0.3</v>
      </c>
    </row>
    <row r="4891" spans="1:4" ht="40.5">
      <c r="A4891" s="342">
        <v>97115</v>
      </c>
      <c r="B4891" s="349" t="s">
        <v>5297</v>
      </c>
      <c r="C4891" s="392" t="s">
        <v>231</v>
      </c>
      <c r="D4891" s="392">
        <v>24.95</v>
      </c>
    </row>
    <row r="4892" spans="1:4" ht="40.5">
      <c r="A4892" s="342">
        <v>97120</v>
      </c>
      <c r="B4892" s="349" t="s">
        <v>5298</v>
      </c>
      <c r="C4892" s="392" t="s">
        <v>231</v>
      </c>
      <c r="D4892" s="392">
        <v>5.75</v>
      </c>
    </row>
    <row r="4893" spans="1:4" ht="40.5">
      <c r="A4893" s="342">
        <v>97802</v>
      </c>
      <c r="B4893" s="349" t="s">
        <v>5299</v>
      </c>
      <c r="C4893" s="392" t="s">
        <v>308</v>
      </c>
      <c r="D4893" s="392">
        <v>3.07</v>
      </c>
    </row>
    <row r="4894" spans="1:4" ht="54">
      <c r="A4894" s="342">
        <v>97803</v>
      </c>
      <c r="B4894" s="349" t="s">
        <v>5300</v>
      </c>
      <c r="C4894" s="392" t="s">
        <v>308</v>
      </c>
      <c r="D4894" s="392">
        <v>3.66</v>
      </c>
    </row>
    <row r="4895" spans="1:4" ht="40.5">
      <c r="A4895" s="342">
        <v>97805</v>
      </c>
      <c r="B4895" s="349" t="s">
        <v>5301</v>
      </c>
      <c r="C4895" s="392" t="s">
        <v>308</v>
      </c>
      <c r="D4895" s="392">
        <v>6.77</v>
      </c>
    </row>
    <row r="4896" spans="1:4" ht="54">
      <c r="A4896" s="342">
        <v>97806</v>
      </c>
      <c r="B4896" s="349" t="s">
        <v>5302</v>
      </c>
      <c r="C4896" s="392" t="s">
        <v>308</v>
      </c>
      <c r="D4896" s="392">
        <v>8.15</v>
      </c>
    </row>
    <row r="4897" spans="1:4" ht="54">
      <c r="A4897" s="342">
        <v>97807</v>
      </c>
      <c r="B4897" s="349" t="s">
        <v>5303</v>
      </c>
      <c r="C4897" s="392" t="s">
        <v>308</v>
      </c>
      <c r="D4897" s="392">
        <v>9.56</v>
      </c>
    </row>
    <row r="4898" spans="1:4" ht="40.5">
      <c r="A4898" s="342">
        <v>97809</v>
      </c>
      <c r="B4898" s="349" t="s">
        <v>5304</v>
      </c>
      <c r="C4898" s="392" t="s">
        <v>308</v>
      </c>
      <c r="D4898" s="392">
        <v>12.22</v>
      </c>
    </row>
    <row r="4899" spans="1:4" ht="54">
      <c r="A4899" s="342">
        <v>97810</v>
      </c>
      <c r="B4899" s="349" t="s">
        <v>5305</v>
      </c>
      <c r="C4899" s="392" t="s">
        <v>308</v>
      </c>
      <c r="D4899" s="392">
        <v>13.62</v>
      </c>
    </row>
    <row r="4900" spans="1:4" ht="54">
      <c r="A4900" s="342">
        <v>97811</v>
      </c>
      <c r="B4900" s="349" t="s">
        <v>5306</v>
      </c>
      <c r="C4900" s="392" t="s">
        <v>308</v>
      </c>
      <c r="D4900" s="392">
        <v>15.03</v>
      </c>
    </row>
    <row r="4901" spans="1:4" ht="40.5">
      <c r="A4901" s="342">
        <v>97813</v>
      </c>
      <c r="B4901" s="349" t="s">
        <v>5307</v>
      </c>
      <c r="C4901" s="392" t="s">
        <v>308</v>
      </c>
      <c r="D4901" s="392">
        <v>3.23</v>
      </c>
    </row>
    <row r="4902" spans="1:4" ht="54">
      <c r="A4902" s="342">
        <v>97814</v>
      </c>
      <c r="B4902" s="349" t="s">
        <v>5308</v>
      </c>
      <c r="C4902" s="392" t="s">
        <v>308</v>
      </c>
      <c r="D4902" s="392">
        <v>3.82</v>
      </c>
    </row>
    <row r="4903" spans="1:4" ht="40.5">
      <c r="A4903" s="342">
        <v>97816</v>
      </c>
      <c r="B4903" s="349" t="s">
        <v>5309</v>
      </c>
      <c r="C4903" s="392" t="s">
        <v>308</v>
      </c>
      <c r="D4903" s="392">
        <v>7.25</v>
      </c>
    </row>
    <row r="4904" spans="1:4" ht="54">
      <c r="A4904" s="342">
        <v>97817</v>
      </c>
      <c r="B4904" s="349" t="s">
        <v>5310</v>
      </c>
      <c r="C4904" s="392" t="s">
        <v>308</v>
      </c>
      <c r="D4904" s="392">
        <v>8.6300000000000008</v>
      </c>
    </row>
    <row r="4905" spans="1:4" ht="54">
      <c r="A4905" s="342">
        <v>97818</v>
      </c>
      <c r="B4905" s="349" t="s">
        <v>5311</v>
      </c>
      <c r="C4905" s="392" t="s">
        <v>308</v>
      </c>
      <c r="D4905" s="392">
        <v>10.199999999999999</v>
      </c>
    </row>
    <row r="4906" spans="1:4" ht="40.5">
      <c r="A4906" s="342">
        <v>97820</v>
      </c>
      <c r="B4906" s="349" t="s">
        <v>5312</v>
      </c>
      <c r="C4906" s="392" t="s">
        <v>308</v>
      </c>
      <c r="D4906" s="392">
        <v>13.16</v>
      </c>
    </row>
    <row r="4907" spans="1:4" ht="54">
      <c r="A4907" s="342">
        <v>97821</v>
      </c>
      <c r="B4907" s="349" t="s">
        <v>5313</v>
      </c>
      <c r="C4907" s="392" t="s">
        <v>308</v>
      </c>
      <c r="D4907" s="392">
        <v>14.56</v>
      </c>
    </row>
    <row r="4908" spans="1:4" ht="54">
      <c r="A4908" s="342">
        <v>97822</v>
      </c>
      <c r="B4908" s="349" t="s">
        <v>5314</v>
      </c>
      <c r="C4908" s="392" t="s">
        <v>308</v>
      </c>
      <c r="D4908" s="392">
        <v>16.14</v>
      </c>
    </row>
    <row r="4909" spans="1:4" ht="40.5">
      <c r="A4909" s="342">
        <v>72947</v>
      </c>
      <c r="B4909" s="349" t="s">
        <v>5315</v>
      </c>
      <c r="C4909" s="392" t="s">
        <v>308</v>
      </c>
      <c r="D4909" s="392">
        <v>26.25</v>
      </c>
    </row>
    <row r="4910" spans="1:4" ht="13.5">
      <c r="A4910" s="342">
        <v>83693</v>
      </c>
      <c r="B4910" s="349" t="s">
        <v>5316</v>
      </c>
      <c r="C4910" s="392" t="s">
        <v>308</v>
      </c>
      <c r="D4910" s="392">
        <v>2.89</v>
      </c>
    </row>
    <row r="4911" spans="1:4" ht="67.5">
      <c r="A4911" s="342" t="s">
        <v>5317</v>
      </c>
      <c r="B4911" s="349" t="s">
        <v>5318</v>
      </c>
      <c r="C4911" s="392" t="s">
        <v>1</v>
      </c>
      <c r="D4911" s="392">
        <v>449.18</v>
      </c>
    </row>
    <row r="4912" spans="1:4" ht="40.5">
      <c r="A4912" s="342" t="s">
        <v>5319</v>
      </c>
      <c r="B4912" s="349" t="s">
        <v>5320</v>
      </c>
      <c r="C4912" s="392" t="s">
        <v>1</v>
      </c>
      <c r="D4912" s="392">
        <v>389.51</v>
      </c>
    </row>
    <row r="4913" spans="1:4" ht="54">
      <c r="A4913" s="342" t="s">
        <v>5321</v>
      </c>
      <c r="B4913" s="349" t="s">
        <v>5322</v>
      </c>
      <c r="C4913" s="392" t="s">
        <v>308</v>
      </c>
      <c r="D4913" s="392">
        <v>4.68</v>
      </c>
    </row>
    <row r="4914" spans="1:4" ht="27">
      <c r="A4914" s="342">
        <v>72962</v>
      </c>
      <c r="B4914" s="349" t="s">
        <v>5323</v>
      </c>
      <c r="C4914" s="392" t="s">
        <v>4949</v>
      </c>
      <c r="D4914" s="392">
        <v>238.01</v>
      </c>
    </row>
    <row r="4915" spans="1:4" ht="27">
      <c r="A4915" s="342">
        <v>72963</v>
      </c>
      <c r="B4915" s="349" t="s">
        <v>5324</v>
      </c>
      <c r="C4915" s="392" t="s">
        <v>4949</v>
      </c>
      <c r="D4915" s="392">
        <v>198.89</v>
      </c>
    </row>
    <row r="4916" spans="1:4" ht="40.5">
      <c r="A4916" s="342" t="s">
        <v>5325</v>
      </c>
      <c r="B4916" s="349" t="s">
        <v>5326</v>
      </c>
      <c r="C4916" s="392" t="s">
        <v>1353</v>
      </c>
      <c r="D4916" s="392">
        <v>332.74</v>
      </c>
    </row>
    <row r="4917" spans="1:4" ht="67.5">
      <c r="A4917" s="342">
        <v>95990</v>
      </c>
      <c r="B4917" s="349" t="s">
        <v>5327</v>
      </c>
      <c r="C4917" s="392" t="s">
        <v>1353</v>
      </c>
      <c r="D4917" s="392">
        <v>780.94</v>
      </c>
    </row>
    <row r="4918" spans="1:4" ht="54">
      <c r="A4918" s="342">
        <v>95992</v>
      </c>
      <c r="B4918" s="349" t="s">
        <v>5328</v>
      </c>
      <c r="C4918" s="392" t="s">
        <v>1353</v>
      </c>
      <c r="D4918" s="392">
        <v>727.69</v>
      </c>
    </row>
    <row r="4919" spans="1:4" ht="67.5">
      <c r="A4919" s="342">
        <v>95993</v>
      </c>
      <c r="B4919" s="349" t="s">
        <v>5329</v>
      </c>
      <c r="C4919" s="392" t="s">
        <v>1353</v>
      </c>
      <c r="D4919" s="392">
        <v>753.25</v>
      </c>
    </row>
    <row r="4920" spans="1:4" ht="54">
      <c r="A4920" s="342">
        <v>95994</v>
      </c>
      <c r="B4920" s="349" t="s">
        <v>5330</v>
      </c>
      <c r="C4920" s="392" t="s">
        <v>1353</v>
      </c>
      <c r="D4920" s="392">
        <v>707.69</v>
      </c>
    </row>
    <row r="4921" spans="1:4" ht="67.5">
      <c r="A4921" s="342">
        <v>95995</v>
      </c>
      <c r="B4921" s="349" t="s">
        <v>5331</v>
      </c>
      <c r="C4921" s="392" t="s">
        <v>1353</v>
      </c>
      <c r="D4921" s="392">
        <v>736.01</v>
      </c>
    </row>
    <row r="4922" spans="1:4" ht="54">
      <c r="A4922" s="342">
        <v>95996</v>
      </c>
      <c r="B4922" s="349" t="s">
        <v>5332</v>
      </c>
      <c r="C4922" s="392" t="s">
        <v>1353</v>
      </c>
      <c r="D4922" s="392">
        <v>695.24</v>
      </c>
    </row>
    <row r="4923" spans="1:4" ht="67.5">
      <c r="A4923" s="342">
        <v>95997</v>
      </c>
      <c r="B4923" s="349" t="s">
        <v>5333</v>
      </c>
      <c r="C4923" s="392" t="s">
        <v>1353</v>
      </c>
      <c r="D4923" s="392">
        <v>725.47</v>
      </c>
    </row>
    <row r="4924" spans="1:4" ht="54">
      <c r="A4924" s="342">
        <v>95998</v>
      </c>
      <c r="B4924" s="349" t="s">
        <v>5334</v>
      </c>
      <c r="C4924" s="392" t="s">
        <v>1353</v>
      </c>
      <c r="D4924" s="392">
        <v>687.65</v>
      </c>
    </row>
    <row r="4925" spans="1:4" ht="67.5">
      <c r="A4925" s="342">
        <v>95999</v>
      </c>
      <c r="B4925" s="349" t="s">
        <v>5335</v>
      </c>
      <c r="C4925" s="392" t="s">
        <v>1353</v>
      </c>
      <c r="D4925" s="392">
        <v>717.98</v>
      </c>
    </row>
    <row r="4926" spans="1:4" ht="54">
      <c r="A4926" s="342">
        <v>96000</v>
      </c>
      <c r="B4926" s="349" t="s">
        <v>5336</v>
      </c>
      <c r="C4926" s="392" t="s">
        <v>1353</v>
      </c>
      <c r="D4926" s="392">
        <v>682.26</v>
      </c>
    </row>
    <row r="4927" spans="1:4" ht="54">
      <c r="A4927" s="342">
        <v>96001</v>
      </c>
      <c r="B4927" s="349" t="s">
        <v>5337</v>
      </c>
      <c r="C4927" s="392" t="s">
        <v>308</v>
      </c>
      <c r="D4927" s="392">
        <v>4.29</v>
      </c>
    </row>
    <row r="4928" spans="1:4" ht="40.5">
      <c r="A4928" s="342">
        <v>96002</v>
      </c>
      <c r="B4928" s="349" t="s">
        <v>5338</v>
      </c>
      <c r="C4928" s="392" t="s">
        <v>308</v>
      </c>
      <c r="D4928" s="392">
        <v>4.96</v>
      </c>
    </row>
    <row r="4929" spans="1:4" ht="40.5">
      <c r="A4929" s="342">
        <v>96393</v>
      </c>
      <c r="B4929" s="349" t="s">
        <v>5339</v>
      </c>
      <c r="C4929" s="392" t="s">
        <v>1353</v>
      </c>
      <c r="D4929" s="392">
        <v>105.64</v>
      </c>
    </row>
    <row r="4930" spans="1:4" ht="40.5">
      <c r="A4930" s="342">
        <v>96394</v>
      </c>
      <c r="B4930" s="349" t="s">
        <v>5340</v>
      </c>
      <c r="C4930" s="392" t="s">
        <v>1353</v>
      </c>
      <c r="D4930" s="392">
        <v>144.66999999999999</v>
      </c>
    </row>
    <row r="4931" spans="1:4" ht="40.5">
      <c r="A4931" s="342">
        <v>96395</v>
      </c>
      <c r="B4931" s="349" t="s">
        <v>5341</v>
      </c>
      <c r="C4931" s="392" t="s">
        <v>1353</v>
      </c>
      <c r="D4931" s="392">
        <v>161.13999999999999</v>
      </c>
    </row>
    <row r="4932" spans="1:4" ht="40.5">
      <c r="A4932" s="342">
        <v>73445</v>
      </c>
      <c r="B4932" s="349" t="s">
        <v>5342</v>
      </c>
      <c r="C4932" s="392" t="s">
        <v>308</v>
      </c>
      <c r="D4932" s="392">
        <v>7.24</v>
      </c>
    </row>
    <row r="4933" spans="1:4" ht="13.5">
      <c r="A4933" s="342">
        <v>73446</v>
      </c>
      <c r="B4933" s="349" t="s">
        <v>5343</v>
      </c>
      <c r="C4933" s="392" t="s">
        <v>308</v>
      </c>
      <c r="D4933" s="392">
        <v>16.25</v>
      </c>
    </row>
    <row r="4934" spans="1:4" ht="13.5">
      <c r="A4934" s="342" t="s">
        <v>5344</v>
      </c>
      <c r="B4934" s="349" t="s">
        <v>5345</v>
      </c>
      <c r="C4934" s="392" t="s">
        <v>308</v>
      </c>
      <c r="D4934" s="392">
        <v>14.76</v>
      </c>
    </row>
    <row r="4935" spans="1:4" ht="27">
      <c r="A4935" s="342" t="s">
        <v>5346</v>
      </c>
      <c r="B4935" s="349" t="s">
        <v>5347</v>
      </c>
      <c r="C4935" s="392" t="s">
        <v>308</v>
      </c>
      <c r="D4935" s="392">
        <v>18.57</v>
      </c>
    </row>
    <row r="4936" spans="1:4" ht="13.5">
      <c r="A4936" s="342">
        <v>79462</v>
      </c>
      <c r="B4936" s="349" t="s">
        <v>5348</v>
      </c>
      <c r="C4936" s="392" t="s">
        <v>308</v>
      </c>
      <c r="D4936" s="392">
        <v>49.1</v>
      </c>
    </row>
    <row r="4937" spans="1:4" ht="40.5">
      <c r="A4937" s="342" t="s">
        <v>5349</v>
      </c>
      <c r="B4937" s="349" t="s">
        <v>5350</v>
      </c>
      <c r="C4937" s="392" t="s">
        <v>308</v>
      </c>
      <c r="D4937" s="392">
        <v>10.08</v>
      </c>
    </row>
    <row r="4938" spans="1:4" ht="27">
      <c r="A4938" s="342">
        <v>84651</v>
      </c>
      <c r="B4938" s="349" t="s">
        <v>5351</v>
      </c>
      <c r="C4938" s="392" t="s">
        <v>308</v>
      </c>
      <c r="D4938" s="392">
        <v>8.1999999999999993</v>
      </c>
    </row>
    <row r="4939" spans="1:4" ht="54">
      <c r="A4939" s="342">
        <v>88411</v>
      </c>
      <c r="B4939" s="349" t="s">
        <v>5352</v>
      </c>
      <c r="C4939" s="392" t="s">
        <v>308</v>
      </c>
      <c r="D4939" s="392">
        <v>1.66</v>
      </c>
    </row>
    <row r="4940" spans="1:4" ht="54">
      <c r="A4940" s="342">
        <v>88412</v>
      </c>
      <c r="B4940" s="349" t="s">
        <v>5353</v>
      </c>
      <c r="C4940" s="392" t="s">
        <v>308</v>
      </c>
      <c r="D4940" s="392">
        <v>1.2</v>
      </c>
    </row>
    <row r="4941" spans="1:4" ht="54">
      <c r="A4941" s="342">
        <v>88413</v>
      </c>
      <c r="B4941" s="349" t="s">
        <v>5354</v>
      </c>
      <c r="C4941" s="392" t="s">
        <v>308</v>
      </c>
      <c r="D4941" s="392">
        <v>2.6</v>
      </c>
    </row>
    <row r="4942" spans="1:4" ht="54">
      <c r="A4942" s="342">
        <v>88414</v>
      </c>
      <c r="B4942" s="349" t="s">
        <v>5355</v>
      </c>
      <c r="C4942" s="392" t="s">
        <v>308</v>
      </c>
      <c r="D4942" s="392">
        <v>2.91</v>
      </c>
    </row>
    <row r="4943" spans="1:4" ht="40.5">
      <c r="A4943" s="342">
        <v>88415</v>
      </c>
      <c r="B4943" s="349" t="s">
        <v>5356</v>
      </c>
      <c r="C4943" s="392" t="s">
        <v>308</v>
      </c>
      <c r="D4943" s="392">
        <v>1.81</v>
      </c>
    </row>
    <row r="4944" spans="1:4" ht="67.5">
      <c r="A4944" s="342">
        <v>88416</v>
      </c>
      <c r="B4944" s="349" t="s">
        <v>5357</v>
      </c>
      <c r="C4944" s="392" t="s">
        <v>308</v>
      </c>
      <c r="D4944" s="392">
        <v>12.72</v>
      </c>
    </row>
    <row r="4945" spans="1:4" ht="67.5">
      <c r="A4945" s="342">
        <v>88417</v>
      </c>
      <c r="B4945" s="349" t="s">
        <v>5358</v>
      </c>
      <c r="C4945" s="392" t="s">
        <v>308</v>
      </c>
      <c r="D4945" s="392">
        <v>11.07</v>
      </c>
    </row>
    <row r="4946" spans="1:4" ht="67.5">
      <c r="A4946" s="342">
        <v>88420</v>
      </c>
      <c r="B4946" s="349" t="s">
        <v>5359</v>
      </c>
      <c r="C4946" s="392" t="s">
        <v>308</v>
      </c>
      <c r="D4946" s="392">
        <v>16.07</v>
      </c>
    </row>
    <row r="4947" spans="1:4" ht="67.5">
      <c r="A4947" s="342">
        <v>88421</v>
      </c>
      <c r="B4947" s="349" t="s">
        <v>5360</v>
      </c>
      <c r="C4947" s="392" t="s">
        <v>308</v>
      </c>
      <c r="D4947" s="392">
        <v>17.13</v>
      </c>
    </row>
    <row r="4948" spans="1:4" ht="40.5">
      <c r="A4948" s="342">
        <v>88423</v>
      </c>
      <c r="B4948" s="349" t="s">
        <v>5361</v>
      </c>
      <c r="C4948" s="392" t="s">
        <v>308</v>
      </c>
      <c r="D4948" s="392">
        <v>13.25</v>
      </c>
    </row>
    <row r="4949" spans="1:4" ht="67.5">
      <c r="A4949" s="342">
        <v>88424</v>
      </c>
      <c r="B4949" s="349" t="s">
        <v>5362</v>
      </c>
      <c r="C4949" s="392" t="s">
        <v>308</v>
      </c>
      <c r="D4949" s="392">
        <v>15.01</v>
      </c>
    </row>
    <row r="4950" spans="1:4" ht="67.5">
      <c r="A4950" s="342">
        <v>88426</v>
      </c>
      <c r="B4950" s="349" t="s">
        <v>5363</v>
      </c>
      <c r="C4950" s="392" t="s">
        <v>308</v>
      </c>
      <c r="D4950" s="392">
        <v>12.13</v>
      </c>
    </row>
    <row r="4951" spans="1:4" ht="67.5">
      <c r="A4951" s="342">
        <v>88428</v>
      </c>
      <c r="B4951" s="349" t="s">
        <v>5364</v>
      </c>
      <c r="C4951" s="392" t="s">
        <v>308</v>
      </c>
      <c r="D4951" s="392">
        <v>20.76</v>
      </c>
    </row>
    <row r="4952" spans="1:4" ht="67.5">
      <c r="A4952" s="342">
        <v>88429</v>
      </c>
      <c r="B4952" s="349" t="s">
        <v>5365</v>
      </c>
      <c r="C4952" s="392" t="s">
        <v>308</v>
      </c>
      <c r="D4952" s="392">
        <v>22.6</v>
      </c>
    </row>
    <row r="4953" spans="1:4" ht="54">
      <c r="A4953" s="342">
        <v>88431</v>
      </c>
      <c r="B4953" s="349" t="s">
        <v>5366</v>
      </c>
      <c r="C4953" s="392" t="s">
        <v>308</v>
      </c>
      <c r="D4953" s="392">
        <v>15.9</v>
      </c>
    </row>
    <row r="4954" spans="1:4" ht="54">
      <c r="A4954" s="342">
        <v>88432</v>
      </c>
      <c r="B4954" s="349" t="s">
        <v>5367</v>
      </c>
      <c r="C4954" s="392" t="s">
        <v>308</v>
      </c>
      <c r="D4954" s="392">
        <v>11.67</v>
      </c>
    </row>
    <row r="4955" spans="1:4" ht="27">
      <c r="A4955" s="342">
        <v>88482</v>
      </c>
      <c r="B4955" s="349" t="s">
        <v>5368</v>
      </c>
      <c r="C4955" s="392" t="s">
        <v>308</v>
      </c>
      <c r="D4955" s="392">
        <v>2.12</v>
      </c>
    </row>
    <row r="4956" spans="1:4" ht="27">
      <c r="A4956" s="342">
        <v>88483</v>
      </c>
      <c r="B4956" s="349" t="s">
        <v>5369</v>
      </c>
      <c r="C4956" s="392" t="s">
        <v>308</v>
      </c>
      <c r="D4956" s="392">
        <v>1.92</v>
      </c>
    </row>
    <row r="4957" spans="1:4" ht="27">
      <c r="A4957" s="342">
        <v>88484</v>
      </c>
      <c r="B4957" s="349" t="s">
        <v>5370</v>
      </c>
      <c r="C4957" s="392" t="s">
        <v>308</v>
      </c>
      <c r="D4957" s="392">
        <v>1.83</v>
      </c>
    </row>
    <row r="4958" spans="1:4" ht="27">
      <c r="A4958" s="342">
        <v>88485</v>
      </c>
      <c r="B4958" s="349" t="s">
        <v>5371</v>
      </c>
      <c r="C4958" s="392" t="s">
        <v>308</v>
      </c>
      <c r="D4958" s="392">
        <v>1.55</v>
      </c>
    </row>
    <row r="4959" spans="1:4" ht="40.5">
      <c r="A4959" s="342">
        <v>88486</v>
      </c>
      <c r="B4959" s="349" t="s">
        <v>5372</v>
      </c>
      <c r="C4959" s="392" t="s">
        <v>308</v>
      </c>
      <c r="D4959" s="392">
        <v>8.4</v>
      </c>
    </row>
    <row r="4960" spans="1:4" ht="40.5">
      <c r="A4960" s="342">
        <v>88487</v>
      </c>
      <c r="B4960" s="349" t="s">
        <v>5373</v>
      </c>
      <c r="C4960" s="392" t="s">
        <v>308</v>
      </c>
      <c r="D4960" s="392">
        <v>7.51</v>
      </c>
    </row>
    <row r="4961" spans="1:4" ht="40.5">
      <c r="A4961" s="342">
        <v>88488</v>
      </c>
      <c r="B4961" s="349" t="s">
        <v>5374</v>
      </c>
      <c r="C4961" s="392" t="s">
        <v>308</v>
      </c>
      <c r="D4961" s="392">
        <v>10.79</v>
      </c>
    </row>
    <row r="4962" spans="1:4" ht="40.5">
      <c r="A4962" s="342">
        <v>88489</v>
      </c>
      <c r="B4962" s="349" t="s">
        <v>5375</v>
      </c>
      <c r="C4962" s="392" t="s">
        <v>308</v>
      </c>
      <c r="D4962" s="392">
        <v>9.51</v>
      </c>
    </row>
    <row r="4963" spans="1:4" ht="40.5">
      <c r="A4963" s="342">
        <v>88490</v>
      </c>
      <c r="B4963" s="349" t="s">
        <v>5376</v>
      </c>
      <c r="C4963" s="392" t="s">
        <v>308</v>
      </c>
      <c r="D4963" s="392">
        <v>6.08</v>
      </c>
    </row>
    <row r="4964" spans="1:4" ht="40.5">
      <c r="A4964" s="342">
        <v>88491</v>
      </c>
      <c r="B4964" s="349" t="s">
        <v>5377</v>
      </c>
      <c r="C4964" s="392" t="s">
        <v>308</v>
      </c>
      <c r="D4964" s="392">
        <v>5.86</v>
      </c>
    </row>
    <row r="4965" spans="1:4" ht="40.5">
      <c r="A4965" s="342">
        <v>88492</v>
      </c>
      <c r="B4965" s="349" t="s">
        <v>5378</v>
      </c>
      <c r="C4965" s="392" t="s">
        <v>308</v>
      </c>
      <c r="D4965" s="392">
        <v>7.32</v>
      </c>
    </row>
    <row r="4966" spans="1:4" ht="40.5">
      <c r="A4966" s="342">
        <v>88493</v>
      </c>
      <c r="B4966" s="349" t="s">
        <v>5379</v>
      </c>
      <c r="C4966" s="392" t="s">
        <v>308</v>
      </c>
      <c r="D4966" s="392">
        <v>7.01</v>
      </c>
    </row>
    <row r="4967" spans="1:4" ht="27">
      <c r="A4967" s="342">
        <v>88494</v>
      </c>
      <c r="B4967" s="349" t="s">
        <v>5380</v>
      </c>
      <c r="C4967" s="392" t="s">
        <v>308</v>
      </c>
      <c r="D4967" s="392">
        <v>13.72</v>
      </c>
    </row>
    <row r="4968" spans="1:4" ht="27">
      <c r="A4968" s="342">
        <v>88495</v>
      </c>
      <c r="B4968" s="349" t="s">
        <v>5381</v>
      </c>
      <c r="C4968" s="392" t="s">
        <v>308</v>
      </c>
      <c r="D4968" s="392">
        <v>7.62</v>
      </c>
    </row>
    <row r="4969" spans="1:4" ht="27">
      <c r="A4969" s="342">
        <v>88496</v>
      </c>
      <c r="B4969" s="349" t="s">
        <v>5382</v>
      </c>
      <c r="C4969" s="392" t="s">
        <v>308</v>
      </c>
      <c r="D4969" s="392">
        <v>18.690000000000001</v>
      </c>
    </row>
    <row r="4970" spans="1:4" ht="27">
      <c r="A4970" s="342">
        <v>88497</v>
      </c>
      <c r="B4970" s="349" t="s">
        <v>5383</v>
      </c>
      <c r="C4970" s="392" t="s">
        <v>308</v>
      </c>
      <c r="D4970" s="392">
        <v>10.55</v>
      </c>
    </row>
    <row r="4971" spans="1:4" ht="27">
      <c r="A4971" s="342">
        <v>95305</v>
      </c>
      <c r="B4971" s="349" t="s">
        <v>5384</v>
      </c>
      <c r="C4971" s="392" t="s">
        <v>308</v>
      </c>
      <c r="D4971" s="392">
        <v>9.86</v>
      </c>
    </row>
    <row r="4972" spans="1:4" ht="27">
      <c r="A4972" s="342">
        <v>95306</v>
      </c>
      <c r="B4972" s="349" t="s">
        <v>5385</v>
      </c>
      <c r="C4972" s="392" t="s">
        <v>308</v>
      </c>
      <c r="D4972" s="392">
        <v>11.48</v>
      </c>
    </row>
    <row r="4973" spans="1:4" ht="54">
      <c r="A4973" s="342">
        <v>95622</v>
      </c>
      <c r="B4973" s="349" t="s">
        <v>5386</v>
      </c>
      <c r="C4973" s="392" t="s">
        <v>308</v>
      </c>
      <c r="D4973" s="392">
        <v>9.67</v>
      </c>
    </row>
    <row r="4974" spans="1:4" ht="54">
      <c r="A4974" s="342">
        <v>95623</v>
      </c>
      <c r="B4974" s="349" t="s">
        <v>5387</v>
      </c>
      <c r="C4974" s="392" t="s">
        <v>308</v>
      </c>
      <c r="D4974" s="392">
        <v>7.4</v>
      </c>
    </row>
    <row r="4975" spans="1:4" ht="54">
      <c r="A4975" s="342">
        <v>95624</v>
      </c>
      <c r="B4975" s="349" t="s">
        <v>5388</v>
      </c>
      <c r="C4975" s="392" t="s">
        <v>308</v>
      </c>
      <c r="D4975" s="392">
        <v>14.26</v>
      </c>
    </row>
    <row r="4976" spans="1:4" ht="54">
      <c r="A4976" s="342">
        <v>95625</v>
      </c>
      <c r="B4976" s="349" t="s">
        <v>5389</v>
      </c>
      <c r="C4976" s="392" t="s">
        <v>308</v>
      </c>
      <c r="D4976" s="392">
        <v>15.72</v>
      </c>
    </row>
    <row r="4977" spans="1:4" ht="40.5">
      <c r="A4977" s="342">
        <v>95626</v>
      </c>
      <c r="B4977" s="349" t="s">
        <v>5390</v>
      </c>
      <c r="C4977" s="392" t="s">
        <v>308</v>
      </c>
      <c r="D4977" s="392">
        <v>10.4</v>
      </c>
    </row>
    <row r="4978" spans="1:4" ht="54">
      <c r="A4978" s="342">
        <v>96126</v>
      </c>
      <c r="B4978" s="349" t="s">
        <v>5391</v>
      </c>
      <c r="C4978" s="392" t="s">
        <v>308</v>
      </c>
      <c r="D4978" s="392">
        <v>12.77</v>
      </c>
    </row>
    <row r="4979" spans="1:4" ht="54">
      <c r="A4979" s="342">
        <v>96127</v>
      </c>
      <c r="B4979" s="349" t="s">
        <v>5392</v>
      </c>
      <c r="C4979" s="392" t="s">
        <v>308</v>
      </c>
      <c r="D4979" s="392">
        <v>9.94</v>
      </c>
    </row>
    <row r="4980" spans="1:4" ht="54">
      <c r="A4980" s="342">
        <v>96128</v>
      </c>
      <c r="B4980" s="349" t="s">
        <v>5393</v>
      </c>
      <c r="C4980" s="392" t="s">
        <v>308</v>
      </c>
      <c r="D4980" s="392">
        <v>18.489999999999998</v>
      </c>
    </row>
    <row r="4981" spans="1:4" ht="54">
      <c r="A4981" s="342">
        <v>96129</v>
      </c>
      <c r="B4981" s="349" t="s">
        <v>5394</v>
      </c>
      <c r="C4981" s="392" t="s">
        <v>308</v>
      </c>
      <c r="D4981" s="392">
        <v>20.32</v>
      </c>
    </row>
    <row r="4982" spans="1:4" ht="40.5">
      <c r="A4982" s="342">
        <v>96130</v>
      </c>
      <c r="B4982" s="349" t="s">
        <v>5395</v>
      </c>
      <c r="C4982" s="392" t="s">
        <v>308</v>
      </c>
      <c r="D4982" s="392">
        <v>13.66</v>
      </c>
    </row>
    <row r="4983" spans="1:4" ht="54">
      <c r="A4983" s="342">
        <v>96131</v>
      </c>
      <c r="B4983" s="349" t="s">
        <v>5396</v>
      </c>
      <c r="C4983" s="392" t="s">
        <v>308</v>
      </c>
      <c r="D4983" s="392">
        <v>17.73</v>
      </c>
    </row>
    <row r="4984" spans="1:4" ht="54">
      <c r="A4984" s="342">
        <v>96132</v>
      </c>
      <c r="B4984" s="349" t="s">
        <v>5397</v>
      </c>
      <c r="C4984" s="392" t="s">
        <v>308</v>
      </c>
      <c r="D4984" s="392">
        <v>13.96</v>
      </c>
    </row>
    <row r="4985" spans="1:4" ht="54">
      <c r="A4985" s="342">
        <v>96133</v>
      </c>
      <c r="B4985" s="349" t="s">
        <v>5398</v>
      </c>
      <c r="C4985" s="392" t="s">
        <v>308</v>
      </c>
      <c r="D4985" s="392">
        <v>25.35</v>
      </c>
    </row>
    <row r="4986" spans="1:4" ht="54">
      <c r="A4986" s="342">
        <v>96134</v>
      </c>
      <c r="B4986" s="349" t="s">
        <v>5399</v>
      </c>
      <c r="C4986" s="392" t="s">
        <v>308</v>
      </c>
      <c r="D4986" s="392">
        <v>27.78</v>
      </c>
    </row>
    <row r="4987" spans="1:4" ht="40.5">
      <c r="A4987" s="342">
        <v>96135</v>
      </c>
      <c r="B4987" s="349" t="s">
        <v>5400</v>
      </c>
      <c r="C4987" s="392" t="s">
        <v>308</v>
      </c>
      <c r="D4987" s="392">
        <v>18.93</v>
      </c>
    </row>
    <row r="4988" spans="1:4" ht="13.5">
      <c r="A4988" s="342">
        <v>79460</v>
      </c>
      <c r="B4988" s="349" t="s">
        <v>5401</v>
      </c>
      <c r="C4988" s="392" t="s">
        <v>308</v>
      </c>
      <c r="D4988" s="392">
        <v>35.520000000000003</v>
      </c>
    </row>
    <row r="4989" spans="1:4" ht="27">
      <c r="A4989" s="342">
        <v>79465</v>
      </c>
      <c r="B4989" s="349" t="s">
        <v>5402</v>
      </c>
      <c r="C4989" s="392" t="s">
        <v>308</v>
      </c>
      <c r="D4989" s="392">
        <v>37.479999999999997</v>
      </c>
    </row>
    <row r="4990" spans="1:4" ht="13.5">
      <c r="A4990" s="342" t="s">
        <v>5403</v>
      </c>
      <c r="B4990" s="349" t="s">
        <v>5404</v>
      </c>
      <c r="C4990" s="392" t="s">
        <v>308</v>
      </c>
      <c r="D4990" s="392">
        <v>49.62</v>
      </c>
    </row>
    <row r="4991" spans="1:4" ht="27">
      <c r="A4991" s="342">
        <v>84647</v>
      </c>
      <c r="B4991" s="349" t="s">
        <v>5405</v>
      </c>
      <c r="C4991" s="392" t="s">
        <v>308</v>
      </c>
      <c r="D4991" s="392">
        <v>116.28</v>
      </c>
    </row>
    <row r="4992" spans="1:4" ht="27">
      <c r="A4992" s="342">
        <v>84656</v>
      </c>
      <c r="B4992" s="349" t="s">
        <v>5406</v>
      </c>
      <c r="C4992" s="392" t="s">
        <v>308</v>
      </c>
      <c r="D4992" s="392">
        <v>27.34</v>
      </c>
    </row>
    <row r="4993" spans="1:4" ht="27">
      <c r="A4993" s="342">
        <v>84677</v>
      </c>
      <c r="B4993" s="349" t="s">
        <v>5407</v>
      </c>
      <c r="C4993" s="392" t="s">
        <v>308</v>
      </c>
      <c r="D4993" s="392">
        <v>9.91</v>
      </c>
    </row>
    <row r="4994" spans="1:4" ht="27">
      <c r="A4994" s="342">
        <v>84678</v>
      </c>
      <c r="B4994" s="349" t="s">
        <v>5408</v>
      </c>
      <c r="C4994" s="392" t="s">
        <v>308</v>
      </c>
      <c r="D4994" s="392">
        <v>15.85</v>
      </c>
    </row>
    <row r="4995" spans="1:4" ht="27">
      <c r="A4995" s="342">
        <v>6082</v>
      </c>
      <c r="B4995" s="349" t="s">
        <v>5409</v>
      </c>
      <c r="C4995" s="392" t="s">
        <v>308</v>
      </c>
      <c r="D4995" s="392">
        <v>14.08</v>
      </c>
    </row>
    <row r="4996" spans="1:4" ht="27">
      <c r="A4996" s="342">
        <v>40905</v>
      </c>
      <c r="B4996" s="349" t="s">
        <v>5410</v>
      </c>
      <c r="C4996" s="392" t="s">
        <v>308</v>
      </c>
      <c r="D4996" s="392">
        <v>18.02</v>
      </c>
    </row>
    <row r="4997" spans="1:4" ht="27">
      <c r="A4997" s="342" t="s">
        <v>5411</v>
      </c>
      <c r="B4997" s="349" t="s">
        <v>5412</v>
      </c>
      <c r="C4997" s="392" t="s">
        <v>308</v>
      </c>
      <c r="D4997" s="392">
        <v>13.66</v>
      </c>
    </row>
    <row r="4998" spans="1:4" ht="40.5">
      <c r="A4998" s="342" t="s">
        <v>5413</v>
      </c>
      <c r="B4998" s="349" t="s">
        <v>5414</v>
      </c>
      <c r="C4998" s="392" t="s">
        <v>308</v>
      </c>
      <c r="D4998" s="392">
        <v>20.02</v>
      </c>
    </row>
    <row r="4999" spans="1:4" ht="40.5">
      <c r="A4999" s="342" t="s">
        <v>5415</v>
      </c>
      <c r="B4999" s="349" t="s">
        <v>5416</v>
      </c>
      <c r="C4999" s="392" t="s">
        <v>308</v>
      </c>
      <c r="D4999" s="392">
        <v>19.7</v>
      </c>
    </row>
    <row r="5000" spans="1:4" ht="40.5">
      <c r="A5000" s="342" t="s">
        <v>5417</v>
      </c>
      <c r="B5000" s="349" t="s">
        <v>5418</v>
      </c>
      <c r="C5000" s="392" t="s">
        <v>308</v>
      </c>
      <c r="D5000" s="392">
        <v>19.600000000000001</v>
      </c>
    </row>
    <row r="5001" spans="1:4" ht="13.5">
      <c r="A5001" s="342">
        <v>79463</v>
      </c>
      <c r="B5001" s="349" t="s">
        <v>5419</v>
      </c>
      <c r="C5001" s="392" t="s">
        <v>308</v>
      </c>
      <c r="D5001" s="392">
        <v>11.69</v>
      </c>
    </row>
    <row r="5002" spans="1:4" ht="13.5">
      <c r="A5002" s="342">
        <v>79464</v>
      </c>
      <c r="B5002" s="349" t="s">
        <v>5420</v>
      </c>
      <c r="C5002" s="392" t="s">
        <v>308</v>
      </c>
      <c r="D5002" s="392">
        <v>15.59</v>
      </c>
    </row>
    <row r="5003" spans="1:4" ht="27">
      <c r="A5003" s="342">
        <v>79466</v>
      </c>
      <c r="B5003" s="349" t="s">
        <v>5421</v>
      </c>
      <c r="C5003" s="392" t="s">
        <v>308</v>
      </c>
      <c r="D5003" s="392">
        <v>15.5</v>
      </c>
    </row>
    <row r="5004" spans="1:4" ht="13.5">
      <c r="A5004" s="342" t="s">
        <v>5422</v>
      </c>
      <c r="B5004" s="349" t="s">
        <v>5423</v>
      </c>
      <c r="C5004" s="392" t="s">
        <v>308</v>
      </c>
      <c r="D5004" s="392">
        <v>19.28</v>
      </c>
    </row>
    <row r="5005" spans="1:4" ht="13.5">
      <c r="A5005" s="342">
        <v>84645</v>
      </c>
      <c r="B5005" s="349" t="s">
        <v>5424</v>
      </c>
      <c r="C5005" s="392" t="s">
        <v>308</v>
      </c>
      <c r="D5005" s="392">
        <v>15.29</v>
      </c>
    </row>
    <row r="5006" spans="1:4" ht="13.5">
      <c r="A5006" s="342">
        <v>84657</v>
      </c>
      <c r="B5006" s="349" t="s">
        <v>5425</v>
      </c>
      <c r="C5006" s="392" t="s">
        <v>308</v>
      </c>
      <c r="D5006" s="392">
        <v>8.5500000000000007</v>
      </c>
    </row>
    <row r="5007" spans="1:4" ht="27">
      <c r="A5007" s="342">
        <v>84659</v>
      </c>
      <c r="B5007" s="349" t="s">
        <v>5426</v>
      </c>
      <c r="C5007" s="392" t="s">
        <v>308</v>
      </c>
      <c r="D5007" s="392">
        <v>12.71</v>
      </c>
    </row>
    <row r="5008" spans="1:4" ht="27">
      <c r="A5008" s="342">
        <v>84679</v>
      </c>
      <c r="B5008" s="349" t="s">
        <v>5427</v>
      </c>
      <c r="C5008" s="392" t="s">
        <v>308</v>
      </c>
      <c r="D5008" s="392">
        <v>17.2</v>
      </c>
    </row>
    <row r="5009" spans="1:4" ht="27">
      <c r="A5009" s="342">
        <v>95464</v>
      </c>
      <c r="B5009" s="349" t="s">
        <v>5428</v>
      </c>
      <c r="C5009" s="392" t="s">
        <v>308</v>
      </c>
      <c r="D5009" s="392">
        <v>18.100000000000001</v>
      </c>
    </row>
    <row r="5010" spans="1:4" ht="27">
      <c r="A5010" s="342">
        <v>73656</v>
      </c>
      <c r="B5010" s="349" t="s">
        <v>5429</v>
      </c>
      <c r="C5010" s="392" t="s">
        <v>308</v>
      </c>
      <c r="D5010" s="392">
        <v>13.72</v>
      </c>
    </row>
    <row r="5011" spans="1:4" ht="40.5">
      <c r="A5011" s="342" t="s">
        <v>5430</v>
      </c>
      <c r="B5011" s="349" t="s">
        <v>5431</v>
      </c>
      <c r="C5011" s="392" t="s">
        <v>308</v>
      </c>
      <c r="D5011" s="392">
        <v>29.04</v>
      </c>
    </row>
    <row r="5012" spans="1:4" ht="40.5">
      <c r="A5012" s="342" t="s">
        <v>5432</v>
      </c>
      <c r="B5012" s="349" t="s">
        <v>5433</v>
      </c>
      <c r="C5012" s="392" t="s">
        <v>308</v>
      </c>
      <c r="D5012" s="392">
        <v>8.06</v>
      </c>
    </row>
    <row r="5013" spans="1:4" ht="27">
      <c r="A5013" s="342" t="s">
        <v>5434</v>
      </c>
      <c r="B5013" s="349" t="s">
        <v>5435</v>
      </c>
      <c r="C5013" s="392" t="s">
        <v>308</v>
      </c>
      <c r="D5013" s="392">
        <v>21.2</v>
      </c>
    </row>
    <row r="5014" spans="1:4" ht="27">
      <c r="A5014" s="342" t="s">
        <v>5436</v>
      </c>
      <c r="B5014" s="349" t="s">
        <v>5437</v>
      </c>
      <c r="C5014" s="392" t="s">
        <v>308</v>
      </c>
      <c r="D5014" s="392">
        <v>21.3</v>
      </c>
    </row>
    <row r="5015" spans="1:4" ht="27">
      <c r="A5015" s="342" t="s">
        <v>5438</v>
      </c>
      <c r="B5015" s="349" t="s">
        <v>5439</v>
      </c>
      <c r="C5015" s="392" t="s">
        <v>308</v>
      </c>
      <c r="D5015" s="392">
        <v>21.62</v>
      </c>
    </row>
    <row r="5016" spans="1:4" ht="27">
      <c r="A5016" s="342" t="s">
        <v>5440</v>
      </c>
      <c r="B5016" s="349" t="s">
        <v>5441</v>
      </c>
      <c r="C5016" s="392" t="s">
        <v>308</v>
      </c>
      <c r="D5016" s="392">
        <v>16.03</v>
      </c>
    </row>
    <row r="5017" spans="1:4" ht="27">
      <c r="A5017" s="342" t="s">
        <v>5442</v>
      </c>
      <c r="B5017" s="349" t="s">
        <v>5443</v>
      </c>
      <c r="C5017" s="392" t="s">
        <v>308</v>
      </c>
      <c r="D5017" s="392">
        <v>10.46</v>
      </c>
    </row>
    <row r="5018" spans="1:4" ht="67.5">
      <c r="A5018" s="342" t="s">
        <v>5444</v>
      </c>
      <c r="B5018" s="349" t="s">
        <v>5445</v>
      </c>
      <c r="C5018" s="392" t="s">
        <v>308</v>
      </c>
      <c r="D5018" s="392">
        <v>14.46</v>
      </c>
    </row>
    <row r="5019" spans="1:4" ht="40.5">
      <c r="A5019" s="342" t="s">
        <v>5446</v>
      </c>
      <c r="B5019" s="349" t="s">
        <v>5447</v>
      </c>
      <c r="C5019" s="392" t="s">
        <v>308</v>
      </c>
      <c r="D5019" s="392">
        <v>13.31</v>
      </c>
    </row>
    <row r="5020" spans="1:4" ht="54">
      <c r="A5020" s="342" t="s">
        <v>5448</v>
      </c>
      <c r="B5020" s="349" t="s">
        <v>5449</v>
      </c>
      <c r="C5020" s="392" t="s">
        <v>81</v>
      </c>
      <c r="D5020" s="392">
        <v>17.260000000000002</v>
      </c>
    </row>
    <row r="5021" spans="1:4" ht="27">
      <c r="A5021" s="342" t="s">
        <v>5450</v>
      </c>
      <c r="B5021" s="349" t="s">
        <v>5451</v>
      </c>
      <c r="C5021" s="392" t="s">
        <v>308</v>
      </c>
      <c r="D5021" s="392">
        <v>27.02</v>
      </c>
    </row>
    <row r="5022" spans="1:4" ht="40.5">
      <c r="A5022" s="342">
        <v>84660</v>
      </c>
      <c r="B5022" s="349" t="s">
        <v>5452</v>
      </c>
      <c r="C5022" s="392" t="s">
        <v>308</v>
      </c>
      <c r="D5022" s="392">
        <v>5.67</v>
      </c>
    </row>
    <row r="5023" spans="1:4" ht="40.5">
      <c r="A5023" s="342">
        <v>84661</v>
      </c>
      <c r="B5023" s="349" t="s">
        <v>5453</v>
      </c>
      <c r="C5023" s="392" t="s">
        <v>308</v>
      </c>
      <c r="D5023" s="392">
        <v>13.68</v>
      </c>
    </row>
    <row r="5024" spans="1:4" ht="40.5">
      <c r="A5024" s="342">
        <v>84662</v>
      </c>
      <c r="B5024" s="349" t="s">
        <v>5454</v>
      </c>
      <c r="C5024" s="392" t="s">
        <v>308</v>
      </c>
      <c r="D5024" s="392">
        <v>21.59</v>
      </c>
    </row>
    <row r="5025" spans="1:4" ht="40.5">
      <c r="A5025" s="342">
        <v>95468</v>
      </c>
      <c r="B5025" s="349" t="s">
        <v>5455</v>
      </c>
      <c r="C5025" s="392" t="s">
        <v>308</v>
      </c>
      <c r="D5025" s="392">
        <v>31.55</v>
      </c>
    </row>
    <row r="5026" spans="1:4" ht="40.5">
      <c r="A5026" s="342">
        <v>41595</v>
      </c>
      <c r="B5026" s="349" t="s">
        <v>5456</v>
      </c>
      <c r="C5026" s="392" t="s">
        <v>1</v>
      </c>
      <c r="D5026" s="392">
        <v>9.26</v>
      </c>
    </row>
    <row r="5027" spans="1:4" ht="27">
      <c r="A5027" s="342" t="s">
        <v>5457</v>
      </c>
      <c r="B5027" s="349" t="s">
        <v>5458</v>
      </c>
      <c r="C5027" s="392" t="s">
        <v>308</v>
      </c>
      <c r="D5027" s="392">
        <v>14.51</v>
      </c>
    </row>
    <row r="5028" spans="1:4" ht="27">
      <c r="A5028" s="342" t="s">
        <v>5459</v>
      </c>
      <c r="B5028" s="349" t="s">
        <v>5460</v>
      </c>
      <c r="C5028" s="392" t="s">
        <v>308</v>
      </c>
      <c r="D5028" s="392">
        <v>11.44</v>
      </c>
    </row>
    <row r="5029" spans="1:4" ht="40.5">
      <c r="A5029" s="342">
        <v>79467</v>
      </c>
      <c r="B5029" s="349" t="s">
        <v>5461</v>
      </c>
      <c r="C5029" s="392" t="s">
        <v>5462</v>
      </c>
      <c r="D5029" s="392">
        <v>11.77</v>
      </c>
    </row>
    <row r="5030" spans="1:4" ht="27">
      <c r="A5030" s="342" t="s">
        <v>5463</v>
      </c>
      <c r="B5030" s="349" t="s">
        <v>5464</v>
      </c>
      <c r="C5030" s="392" t="s">
        <v>308</v>
      </c>
      <c r="D5030" s="392">
        <v>15.91</v>
      </c>
    </row>
    <row r="5031" spans="1:4" ht="40.5">
      <c r="A5031" s="342">
        <v>84663</v>
      </c>
      <c r="B5031" s="349" t="s">
        <v>5465</v>
      </c>
      <c r="C5031" s="392" t="s">
        <v>308</v>
      </c>
      <c r="D5031" s="392">
        <v>18.149999999999999</v>
      </c>
    </row>
    <row r="5032" spans="1:4" ht="27">
      <c r="A5032" s="342">
        <v>84665</v>
      </c>
      <c r="B5032" s="349" t="s">
        <v>5466</v>
      </c>
      <c r="C5032" s="392" t="s">
        <v>308</v>
      </c>
      <c r="D5032" s="392">
        <v>16.14</v>
      </c>
    </row>
    <row r="5033" spans="1:4" ht="27">
      <c r="A5033" s="342">
        <v>84666</v>
      </c>
      <c r="B5033" s="349" t="s">
        <v>5467</v>
      </c>
      <c r="C5033" s="392" t="s">
        <v>308</v>
      </c>
      <c r="D5033" s="392">
        <v>17.59</v>
      </c>
    </row>
    <row r="5034" spans="1:4" ht="27">
      <c r="A5034" s="342">
        <v>75889</v>
      </c>
      <c r="B5034" s="349" t="s">
        <v>5468</v>
      </c>
      <c r="C5034" s="392" t="s">
        <v>308</v>
      </c>
      <c r="D5034" s="392">
        <v>15.7</v>
      </c>
    </row>
    <row r="5035" spans="1:4" ht="54">
      <c r="A5035" s="342">
        <v>73465</v>
      </c>
      <c r="B5035" s="349" t="s">
        <v>5469</v>
      </c>
      <c r="C5035" s="392" t="s">
        <v>308</v>
      </c>
      <c r="D5035" s="392">
        <v>30.24</v>
      </c>
    </row>
    <row r="5036" spans="1:4" ht="54">
      <c r="A5036" s="342">
        <v>73676</v>
      </c>
      <c r="B5036" s="349" t="s">
        <v>5470</v>
      </c>
      <c r="C5036" s="392" t="s">
        <v>308</v>
      </c>
      <c r="D5036" s="392">
        <v>47.34</v>
      </c>
    </row>
    <row r="5037" spans="1:4" ht="40.5">
      <c r="A5037" s="342" t="s">
        <v>5471</v>
      </c>
      <c r="B5037" s="349" t="s">
        <v>5472</v>
      </c>
      <c r="C5037" s="392" t="s">
        <v>308</v>
      </c>
      <c r="D5037" s="392">
        <v>45.64</v>
      </c>
    </row>
    <row r="5038" spans="1:4" ht="40.5">
      <c r="A5038" s="342" t="s">
        <v>5473</v>
      </c>
      <c r="B5038" s="349" t="s">
        <v>5474</v>
      </c>
      <c r="C5038" s="392" t="s">
        <v>308</v>
      </c>
      <c r="D5038" s="392">
        <v>40.72</v>
      </c>
    </row>
    <row r="5039" spans="1:4" ht="40.5">
      <c r="A5039" s="342" t="s">
        <v>5475</v>
      </c>
      <c r="B5039" s="349" t="s">
        <v>5476</v>
      </c>
      <c r="C5039" s="392" t="s">
        <v>308</v>
      </c>
      <c r="D5039" s="392">
        <v>39.630000000000003</v>
      </c>
    </row>
    <row r="5040" spans="1:4" ht="40.5">
      <c r="A5040" s="342" t="s">
        <v>5477</v>
      </c>
      <c r="B5040" s="349" t="s">
        <v>5478</v>
      </c>
      <c r="C5040" s="392" t="s">
        <v>308</v>
      </c>
      <c r="D5040" s="392">
        <v>38.9</v>
      </c>
    </row>
    <row r="5041" spans="1:4" ht="40.5">
      <c r="A5041" s="342" t="s">
        <v>5479</v>
      </c>
      <c r="B5041" s="349" t="s">
        <v>5480</v>
      </c>
      <c r="C5041" s="392" t="s">
        <v>308</v>
      </c>
      <c r="D5041" s="392">
        <v>43.64</v>
      </c>
    </row>
    <row r="5042" spans="1:4" ht="40.5">
      <c r="A5042" s="342" t="s">
        <v>5481</v>
      </c>
      <c r="B5042" s="349" t="s">
        <v>5482</v>
      </c>
      <c r="C5042" s="392" t="s">
        <v>308</v>
      </c>
      <c r="D5042" s="392">
        <v>34.15</v>
      </c>
    </row>
    <row r="5043" spans="1:4" ht="40.5">
      <c r="A5043" s="342" t="s">
        <v>5483</v>
      </c>
      <c r="B5043" s="349" t="s">
        <v>5484</v>
      </c>
      <c r="C5043" s="392" t="s">
        <v>308</v>
      </c>
      <c r="D5043" s="392">
        <v>51.62</v>
      </c>
    </row>
    <row r="5044" spans="1:4" ht="40.5">
      <c r="A5044" s="342" t="s">
        <v>5485</v>
      </c>
      <c r="B5044" s="349" t="s">
        <v>5486</v>
      </c>
      <c r="C5044" s="392" t="s">
        <v>308</v>
      </c>
      <c r="D5044" s="392">
        <v>39.630000000000003</v>
      </c>
    </row>
    <row r="5045" spans="1:4" ht="40.5">
      <c r="A5045" s="342" t="s">
        <v>5487</v>
      </c>
      <c r="B5045" s="349" t="s">
        <v>5488</v>
      </c>
      <c r="C5045" s="392" t="s">
        <v>308</v>
      </c>
      <c r="D5045" s="392">
        <v>33.409999999999997</v>
      </c>
    </row>
    <row r="5046" spans="1:4" ht="54">
      <c r="A5046" s="342" t="s">
        <v>5489</v>
      </c>
      <c r="B5046" s="349" t="s">
        <v>5490</v>
      </c>
      <c r="C5046" s="392" t="s">
        <v>308</v>
      </c>
      <c r="D5046" s="392">
        <v>38.44</v>
      </c>
    </row>
    <row r="5047" spans="1:4" ht="40.5">
      <c r="A5047" s="342" t="s">
        <v>5491</v>
      </c>
      <c r="B5047" s="349" t="s">
        <v>5492</v>
      </c>
      <c r="C5047" s="392" t="s">
        <v>308</v>
      </c>
      <c r="D5047" s="392">
        <v>37.619999999999997</v>
      </c>
    </row>
    <row r="5048" spans="1:4" ht="54">
      <c r="A5048" s="342" t="s">
        <v>5493</v>
      </c>
      <c r="B5048" s="349" t="s">
        <v>5494</v>
      </c>
      <c r="C5048" s="392" t="s">
        <v>308</v>
      </c>
      <c r="D5048" s="392">
        <v>44.01</v>
      </c>
    </row>
    <row r="5049" spans="1:4" ht="54">
      <c r="A5049" s="342" t="s">
        <v>5495</v>
      </c>
      <c r="B5049" s="349" t="s">
        <v>5496</v>
      </c>
      <c r="C5049" s="392" t="s">
        <v>308</v>
      </c>
      <c r="D5049" s="392">
        <v>38.909999999999997</v>
      </c>
    </row>
    <row r="5050" spans="1:4" ht="54">
      <c r="A5050" s="342" t="s">
        <v>5497</v>
      </c>
      <c r="B5050" s="349" t="s">
        <v>5498</v>
      </c>
      <c r="C5050" s="392" t="s">
        <v>308</v>
      </c>
      <c r="D5050" s="392">
        <v>51.13</v>
      </c>
    </row>
    <row r="5051" spans="1:4" ht="40.5">
      <c r="A5051" s="342" t="s">
        <v>5499</v>
      </c>
      <c r="B5051" s="349" t="s">
        <v>5500</v>
      </c>
      <c r="C5051" s="392" t="s">
        <v>308</v>
      </c>
      <c r="D5051" s="392">
        <v>39.799999999999997</v>
      </c>
    </row>
    <row r="5052" spans="1:4" ht="40.5">
      <c r="A5052" s="342" t="s">
        <v>5501</v>
      </c>
      <c r="B5052" s="349" t="s">
        <v>5502</v>
      </c>
      <c r="C5052" s="392" t="s">
        <v>308</v>
      </c>
      <c r="D5052" s="392">
        <v>32.33</v>
      </c>
    </row>
    <row r="5053" spans="1:4" ht="40.5">
      <c r="A5053" s="342" t="s">
        <v>5503</v>
      </c>
      <c r="B5053" s="349" t="s">
        <v>5504</v>
      </c>
      <c r="C5053" s="392" t="s">
        <v>308</v>
      </c>
      <c r="D5053" s="392">
        <v>39.619999999999997</v>
      </c>
    </row>
    <row r="5054" spans="1:4" ht="40.5">
      <c r="A5054" s="342" t="s">
        <v>5505</v>
      </c>
      <c r="B5054" s="349" t="s">
        <v>5506</v>
      </c>
      <c r="C5054" s="392" t="s">
        <v>308</v>
      </c>
      <c r="D5054" s="392">
        <v>35.97</v>
      </c>
    </row>
    <row r="5055" spans="1:4" ht="54">
      <c r="A5055" s="342">
        <v>84172</v>
      </c>
      <c r="B5055" s="349" t="s">
        <v>5507</v>
      </c>
      <c r="C5055" s="392" t="s">
        <v>308</v>
      </c>
      <c r="D5055" s="392">
        <v>47.34</v>
      </c>
    </row>
    <row r="5056" spans="1:4" ht="67.5">
      <c r="A5056" s="342">
        <v>84173</v>
      </c>
      <c r="B5056" s="349" t="s">
        <v>5508</v>
      </c>
      <c r="C5056" s="392" t="s">
        <v>308</v>
      </c>
      <c r="D5056" s="392">
        <v>41.45</v>
      </c>
    </row>
    <row r="5057" spans="1:4" ht="67.5">
      <c r="A5057" s="342">
        <v>84174</v>
      </c>
      <c r="B5057" s="349" t="s">
        <v>5509</v>
      </c>
      <c r="C5057" s="392" t="s">
        <v>308</v>
      </c>
      <c r="D5057" s="392">
        <v>59.08</v>
      </c>
    </row>
    <row r="5058" spans="1:4" ht="54">
      <c r="A5058" s="342">
        <v>72191</v>
      </c>
      <c r="B5058" s="349" t="s">
        <v>5510</v>
      </c>
      <c r="C5058" s="392" t="s">
        <v>308</v>
      </c>
      <c r="D5058" s="392">
        <v>68.650000000000006</v>
      </c>
    </row>
    <row r="5059" spans="1:4" ht="40.5">
      <c r="A5059" s="342">
        <v>72192</v>
      </c>
      <c r="B5059" s="349" t="s">
        <v>5511</v>
      </c>
      <c r="C5059" s="392" t="s">
        <v>308</v>
      </c>
      <c r="D5059" s="392">
        <v>18.690000000000001</v>
      </c>
    </row>
    <row r="5060" spans="1:4" ht="40.5">
      <c r="A5060" s="342">
        <v>72193</v>
      </c>
      <c r="B5060" s="349" t="s">
        <v>5512</v>
      </c>
      <c r="C5060" s="392" t="s">
        <v>308</v>
      </c>
      <c r="D5060" s="392">
        <v>51.4</v>
      </c>
    </row>
    <row r="5061" spans="1:4" ht="54">
      <c r="A5061" s="342">
        <v>73655</v>
      </c>
      <c r="B5061" s="349" t="s">
        <v>5513</v>
      </c>
      <c r="C5061" s="392" t="s">
        <v>308</v>
      </c>
      <c r="D5061" s="392">
        <v>111.2</v>
      </c>
    </row>
    <row r="5062" spans="1:4" ht="40.5">
      <c r="A5062" s="342" t="s">
        <v>5514</v>
      </c>
      <c r="B5062" s="349" t="s">
        <v>5515</v>
      </c>
      <c r="C5062" s="392" t="s">
        <v>308</v>
      </c>
      <c r="D5062" s="392">
        <v>156.22</v>
      </c>
    </row>
    <row r="5063" spans="1:4" ht="27">
      <c r="A5063" s="342">
        <v>84181</v>
      </c>
      <c r="B5063" s="349" t="s">
        <v>5516</v>
      </c>
      <c r="C5063" s="392" t="s">
        <v>308</v>
      </c>
      <c r="D5063" s="392">
        <v>128.66</v>
      </c>
    </row>
    <row r="5064" spans="1:4" ht="67.5">
      <c r="A5064" s="342">
        <v>87246</v>
      </c>
      <c r="B5064" s="349" t="s">
        <v>5517</v>
      </c>
      <c r="C5064" s="392" t="s">
        <v>308</v>
      </c>
      <c r="D5064" s="392">
        <v>35.17</v>
      </c>
    </row>
    <row r="5065" spans="1:4" ht="67.5">
      <c r="A5065" s="342">
        <v>87247</v>
      </c>
      <c r="B5065" s="349" t="s">
        <v>5518</v>
      </c>
      <c r="C5065" s="392" t="s">
        <v>308</v>
      </c>
      <c r="D5065" s="392">
        <v>30.35</v>
      </c>
    </row>
    <row r="5066" spans="1:4" ht="67.5">
      <c r="A5066" s="342">
        <v>87248</v>
      </c>
      <c r="B5066" s="349" t="s">
        <v>5519</v>
      </c>
      <c r="C5066" s="392" t="s">
        <v>308</v>
      </c>
      <c r="D5066" s="392">
        <v>26.34</v>
      </c>
    </row>
    <row r="5067" spans="1:4" ht="67.5">
      <c r="A5067" s="342">
        <v>87249</v>
      </c>
      <c r="B5067" s="349" t="s">
        <v>5520</v>
      </c>
      <c r="C5067" s="392" t="s">
        <v>308</v>
      </c>
      <c r="D5067" s="392">
        <v>39.799999999999997</v>
      </c>
    </row>
    <row r="5068" spans="1:4" ht="67.5">
      <c r="A5068" s="342">
        <v>87250</v>
      </c>
      <c r="B5068" s="349" t="s">
        <v>5521</v>
      </c>
      <c r="C5068" s="392" t="s">
        <v>308</v>
      </c>
      <c r="D5068" s="392">
        <v>32.18</v>
      </c>
    </row>
    <row r="5069" spans="1:4" ht="67.5">
      <c r="A5069" s="342">
        <v>87251</v>
      </c>
      <c r="B5069" s="349" t="s">
        <v>5522</v>
      </c>
      <c r="C5069" s="392" t="s">
        <v>308</v>
      </c>
      <c r="D5069" s="392">
        <v>27.17</v>
      </c>
    </row>
    <row r="5070" spans="1:4" ht="67.5">
      <c r="A5070" s="342">
        <v>87255</v>
      </c>
      <c r="B5070" s="349" t="s">
        <v>5523</v>
      </c>
      <c r="C5070" s="392" t="s">
        <v>308</v>
      </c>
      <c r="D5070" s="392">
        <v>62.05</v>
      </c>
    </row>
    <row r="5071" spans="1:4" ht="67.5">
      <c r="A5071" s="342">
        <v>87256</v>
      </c>
      <c r="B5071" s="349" t="s">
        <v>5524</v>
      </c>
      <c r="C5071" s="392" t="s">
        <v>308</v>
      </c>
      <c r="D5071" s="392">
        <v>53.07</v>
      </c>
    </row>
    <row r="5072" spans="1:4" ht="67.5">
      <c r="A5072" s="342">
        <v>87257</v>
      </c>
      <c r="B5072" s="349" t="s">
        <v>5525</v>
      </c>
      <c r="C5072" s="392" t="s">
        <v>308</v>
      </c>
      <c r="D5072" s="392">
        <v>47.24</v>
      </c>
    </row>
    <row r="5073" spans="1:4" ht="54">
      <c r="A5073" s="342">
        <v>87258</v>
      </c>
      <c r="B5073" s="349" t="s">
        <v>5526</v>
      </c>
      <c r="C5073" s="392" t="s">
        <v>308</v>
      </c>
      <c r="D5073" s="392">
        <v>82.73</v>
      </c>
    </row>
    <row r="5074" spans="1:4" ht="54">
      <c r="A5074" s="342">
        <v>87259</v>
      </c>
      <c r="B5074" s="349" t="s">
        <v>5527</v>
      </c>
      <c r="C5074" s="392" t="s">
        <v>308</v>
      </c>
      <c r="D5074" s="392">
        <v>74.239999999999995</v>
      </c>
    </row>
    <row r="5075" spans="1:4" ht="54">
      <c r="A5075" s="342">
        <v>87260</v>
      </c>
      <c r="B5075" s="349" t="s">
        <v>5528</v>
      </c>
      <c r="C5075" s="392" t="s">
        <v>308</v>
      </c>
      <c r="D5075" s="392">
        <v>69.14</v>
      </c>
    </row>
    <row r="5076" spans="1:4" ht="54">
      <c r="A5076" s="342">
        <v>87261</v>
      </c>
      <c r="B5076" s="349" t="s">
        <v>5529</v>
      </c>
      <c r="C5076" s="392" t="s">
        <v>308</v>
      </c>
      <c r="D5076" s="392">
        <v>94.37</v>
      </c>
    </row>
    <row r="5077" spans="1:4" ht="54">
      <c r="A5077" s="342">
        <v>87262</v>
      </c>
      <c r="B5077" s="349" t="s">
        <v>5530</v>
      </c>
      <c r="C5077" s="392" t="s">
        <v>308</v>
      </c>
      <c r="D5077" s="392">
        <v>84.66</v>
      </c>
    </row>
    <row r="5078" spans="1:4" ht="54">
      <c r="A5078" s="342">
        <v>87263</v>
      </c>
      <c r="B5078" s="349" t="s">
        <v>5531</v>
      </c>
      <c r="C5078" s="392" t="s">
        <v>308</v>
      </c>
      <c r="D5078" s="392">
        <v>78.64</v>
      </c>
    </row>
    <row r="5079" spans="1:4" ht="67.5">
      <c r="A5079" s="342">
        <v>89046</v>
      </c>
      <c r="B5079" s="349" t="s">
        <v>5532</v>
      </c>
      <c r="C5079" s="392" t="s">
        <v>308</v>
      </c>
      <c r="D5079" s="392">
        <v>30.1</v>
      </c>
    </row>
    <row r="5080" spans="1:4" ht="81">
      <c r="A5080" s="342">
        <v>89171</v>
      </c>
      <c r="B5080" s="349" t="s">
        <v>5533</v>
      </c>
      <c r="C5080" s="392" t="s">
        <v>308</v>
      </c>
      <c r="D5080" s="392">
        <v>28.16</v>
      </c>
    </row>
    <row r="5081" spans="1:4" ht="67.5">
      <c r="A5081" s="342">
        <v>93389</v>
      </c>
      <c r="B5081" s="349" t="s">
        <v>5534</v>
      </c>
      <c r="C5081" s="392" t="s">
        <v>308</v>
      </c>
      <c r="D5081" s="392">
        <v>32.229999999999997</v>
      </c>
    </row>
    <row r="5082" spans="1:4" ht="67.5">
      <c r="A5082" s="342">
        <v>93390</v>
      </c>
      <c r="B5082" s="349" t="s">
        <v>5535</v>
      </c>
      <c r="C5082" s="392" t="s">
        <v>308</v>
      </c>
      <c r="D5082" s="392">
        <v>27.47</v>
      </c>
    </row>
    <row r="5083" spans="1:4" ht="67.5">
      <c r="A5083" s="342">
        <v>93391</v>
      </c>
      <c r="B5083" s="349" t="s">
        <v>5536</v>
      </c>
      <c r="C5083" s="392" t="s">
        <v>308</v>
      </c>
      <c r="D5083" s="392">
        <v>23.46</v>
      </c>
    </row>
    <row r="5084" spans="1:4" ht="40.5">
      <c r="A5084" s="342" t="s">
        <v>5537</v>
      </c>
      <c r="B5084" s="349" t="s">
        <v>5538</v>
      </c>
      <c r="C5084" s="392" t="s">
        <v>308</v>
      </c>
      <c r="D5084" s="392">
        <v>188.31</v>
      </c>
    </row>
    <row r="5085" spans="1:4" ht="40.5">
      <c r="A5085" s="342" t="s">
        <v>5539</v>
      </c>
      <c r="B5085" s="349" t="s">
        <v>5540</v>
      </c>
      <c r="C5085" s="392" t="s">
        <v>308</v>
      </c>
      <c r="D5085" s="392">
        <v>39.18</v>
      </c>
    </row>
    <row r="5086" spans="1:4" ht="40.5">
      <c r="A5086" s="342">
        <v>84183</v>
      </c>
      <c r="B5086" s="349" t="s">
        <v>5541</v>
      </c>
      <c r="C5086" s="392" t="s">
        <v>308</v>
      </c>
      <c r="D5086" s="392">
        <v>132.97</v>
      </c>
    </row>
    <row r="5087" spans="1:4" ht="27">
      <c r="A5087" s="342">
        <v>72185</v>
      </c>
      <c r="B5087" s="349" t="s">
        <v>5542</v>
      </c>
      <c r="C5087" s="392" t="s">
        <v>308</v>
      </c>
      <c r="D5087" s="392">
        <v>70.900000000000006</v>
      </c>
    </row>
    <row r="5088" spans="1:4" ht="27">
      <c r="A5088" s="342">
        <v>72186</v>
      </c>
      <c r="B5088" s="349" t="s">
        <v>5543</v>
      </c>
      <c r="C5088" s="392" t="s">
        <v>308</v>
      </c>
      <c r="D5088" s="392">
        <v>113.07</v>
      </c>
    </row>
    <row r="5089" spans="1:4" ht="40.5">
      <c r="A5089" s="342">
        <v>72187</v>
      </c>
      <c r="B5089" s="349" t="s">
        <v>5544</v>
      </c>
      <c r="C5089" s="392" t="s">
        <v>308</v>
      </c>
      <c r="D5089" s="392">
        <v>156.25</v>
      </c>
    </row>
    <row r="5090" spans="1:4" ht="40.5">
      <c r="A5090" s="342">
        <v>72188</v>
      </c>
      <c r="B5090" s="349" t="s">
        <v>5545</v>
      </c>
      <c r="C5090" s="392" t="s">
        <v>308</v>
      </c>
      <c r="D5090" s="392">
        <v>156.25</v>
      </c>
    </row>
    <row r="5091" spans="1:4" ht="27">
      <c r="A5091" s="342" t="s">
        <v>5546</v>
      </c>
      <c r="B5091" s="349" t="s">
        <v>5547</v>
      </c>
      <c r="C5091" s="392" t="s">
        <v>308</v>
      </c>
      <c r="D5091" s="392">
        <v>140.86000000000001</v>
      </c>
    </row>
    <row r="5092" spans="1:4" ht="27">
      <c r="A5092" s="342">
        <v>84186</v>
      </c>
      <c r="B5092" s="349" t="s">
        <v>5548</v>
      </c>
      <c r="C5092" s="392" t="s">
        <v>308</v>
      </c>
      <c r="D5092" s="392">
        <v>60.42</v>
      </c>
    </row>
    <row r="5093" spans="1:4" ht="27">
      <c r="A5093" s="342">
        <v>84187</v>
      </c>
      <c r="B5093" s="349" t="s">
        <v>5549</v>
      </c>
      <c r="C5093" s="392" t="s">
        <v>308</v>
      </c>
      <c r="D5093" s="392">
        <v>10.96</v>
      </c>
    </row>
    <row r="5094" spans="1:4" ht="27">
      <c r="A5094" s="342">
        <v>84188</v>
      </c>
      <c r="B5094" s="349" t="s">
        <v>5550</v>
      </c>
      <c r="C5094" s="392" t="s">
        <v>1</v>
      </c>
      <c r="D5094" s="392">
        <v>15.97</v>
      </c>
    </row>
    <row r="5095" spans="1:4" ht="54">
      <c r="A5095" s="342">
        <v>72136</v>
      </c>
      <c r="B5095" s="349" t="s">
        <v>5551</v>
      </c>
      <c r="C5095" s="392" t="s">
        <v>308</v>
      </c>
      <c r="D5095" s="392">
        <v>69.260000000000005</v>
      </c>
    </row>
    <row r="5096" spans="1:4" ht="54">
      <c r="A5096" s="342">
        <v>72137</v>
      </c>
      <c r="B5096" s="349" t="s">
        <v>5552</v>
      </c>
      <c r="C5096" s="392" t="s">
        <v>308</v>
      </c>
      <c r="D5096" s="392">
        <v>81.33</v>
      </c>
    </row>
    <row r="5097" spans="1:4" ht="27">
      <c r="A5097" s="342">
        <v>72815</v>
      </c>
      <c r="B5097" s="349" t="s">
        <v>5553</v>
      </c>
      <c r="C5097" s="392" t="s">
        <v>308</v>
      </c>
      <c r="D5097" s="392">
        <v>40.049999999999997</v>
      </c>
    </row>
    <row r="5098" spans="1:4" ht="40.5">
      <c r="A5098" s="342">
        <v>84191</v>
      </c>
      <c r="B5098" s="349" t="s">
        <v>5554</v>
      </c>
      <c r="C5098" s="392" t="s">
        <v>308</v>
      </c>
      <c r="D5098" s="392">
        <v>107.29</v>
      </c>
    </row>
    <row r="5099" spans="1:4" ht="54">
      <c r="A5099" s="342">
        <v>72138</v>
      </c>
      <c r="B5099" s="349" t="s">
        <v>5555</v>
      </c>
      <c r="C5099" s="392" t="s">
        <v>308</v>
      </c>
      <c r="D5099" s="392">
        <v>278.73</v>
      </c>
    </row>
    <row r="5100" spans="1:4" ht="40.5">
      <c r="A5100" s="342">
        <v>84190</v>
      </c>
      <c r="B5100" s="349" t="s">
        <v>5556</v>
      </c>
      <c r="C5100" s="392" t="s">
        <v>308</v>
      </c>
      <c r="D5100" s="392">
        <v>229.91</v>
      </c>
    </row>
    <row r="5101" spans="1:4" ht="27">
      <c r="A5101" s="342">
        <v>84195</v>
      </c>
      <c r="B5101" s="349" t="s">
        <v>5557</v>
      </c>
      <c r="C5101" s="392" t="s">
        <v>308</v>
      </c>
      <c r="D5101" s="392">
        <v>223.88</v>
      </c>
    </row>
    <row r="5102" spans="1:4" ht="40.5">
      <c r="A5102" s="342" t="s">
        <v>5558</v>
      </c>
      <c r="B5102" s="349" t="s">
        <v>5559</v>
      </c>
      <c r="C5102" s="392" t="s">
        <v>1</v>
      </c>
      <c r="D5102" s="392">
        <v>22.95</v>
      </c>
    </row>
    <row r="5103" spans="1:4" ht="40.5">
      <c r="A5103" s="342">
        <v>84161</v>
      </c>
      <c r="B5103" s="349" t="s">
        <v>5560</v>
      </c>
      <c r="C5103" s="392" t="s">
        <v>1</v>
      </c>
      <c r="D5103" s="392">
        <v>45.75</v>
      </c>
    </row>
    <row r="5104" spans="1:4" ht="27">
      <c r="A5104" s="342" t="s">
        <v>5561</v>
      </c>
      <c r="B5104" s="349" t="s">
        <v>5562</v>
      </c>
      <c r="C5104" s="392" t="s">
        <v>1</v>
      </c>
      <c r="D5104" s="392">
        <v>15.53</v>
      </c>
    </row>
    <row r="5105" spans="1:4" ht="27">
      <c r="A5105" s="342">
        <v>84162</v>
      </c>
      <c r="B5105" s="349" t="s">
        <v>5563</v>
      </c>
      <c r="C5105" s="392" t="s">
        <v>1</v>
      </c>
      <c r="D5105" s="392">
        <v>17.14</v>
      </c>
    </row>
    <row r="5106" spans="1:4" ht="40.5">
      <c r="A5106" s="342">
        <v>88648</v>
      </c>
      <c r="B5106" s="349" t="s">
        <v>5564</v>
      </c>
      <c r="C5106" s="392" t="s">
        <v>1</v>
      </c>
      <c r="D5106" s="392">
        <v>4.16</v>
      </c>
    </row>
    <row r="5107" spans="1:4" ht="40.5">
      <c r="A5107" s="342">
        <v>88649</v>
      </c>
      <c r="B5107" s="349" t="s">
        <v>5565</v>
      </c>
      <c r="C5107" s="392" t="s">
        <v>1</v>
      </c>
      <c r="D5107" s="392">
        <v>4.6500000000000004</v>
      </c>
    </row>
    <row r="5108" spans="1:4" ht="40.5">
      <c r="A5108" s="342">
        <v>88650</v>
      </c>
      <c r="B5108" s="349" t="s">
        <v>5566</v>
      </c>
      <c r="C5108" s="392" t="s">
        <v>1</v>
      </c>
      <c r="D5108" s="392">
        <v>8.5500000000000007</v>
      </c>
    </row>
    <row r="5109" spans="1:4" ht="54">
      <c r="A5109" s="342">
        <v>96467</v>
      </c>
      <c r="B5109" s="349" t="s">
        <v>5567</v>
      </c>
      <c r="C5109" s="392" t="s">
        <v>1</v>
      </c>
      <c r="D5109" s="392">
        <v>3.83</v>
      </c>
    </row>
    <row r="5110" spans="1:4" ht="13.5">
      <c r="A5110" s="342" t="s">
        <v>5568</v>
      </c>
      <c r="B5110" s="349" t="s">
        <v>5569</v>
      </c>
      <c r="C5110" s="392" t="s">
        <v>1</v>
      </c>
      <c r="D5110" s="392">
        <v>21.38</v>
      </c>
    </row>
    <row r="5111" spans="1:4" ht="40.5">
      <c r="A5111" s="342">
        <v>84167</v>
      </c>
      <c r="B5111" s="349" t="s">
        <v>5570</v>
      </c>
      <c r="C5111" s="392" t="s">
        <v>1</v>
      </c>
      <c r="D5111" s="392">
        <v>32.119999999999997</v>
      </c>
    </row>
    <row r="5112" spans="1:4" ht="40.5">
      <c r="A5112" s="342">
        <v>84168</v>
      </c>
      <c r="B5112" s="349" t="s">
        <v>5571</v>
      </c>
      <c r="C5112" s="392" t="s">
        <v>1</v>
      </c>
      <c r="D5112" s="392">
        <v>17.600000000000001</v>
      </c>
    </row>
    <row r="5113" spans="1:4" ht="40.5">
      <c r="A5113" s="342">
        <v>68325</v>
      </c>
      <c r="B5113" s="349" t="s">
        <v>5572</v>
      </c>
      <c r="C5113" s="392" t="s">
        <v>308</v>
      </c>
      <c r="D5113" s="392">
        <v>40.15</v>
      </c>
    </row>
    <row r="5114" spans="1:4" ht="40.5">
      <c r="A5114" s="342">
        <v>68333</v>
      </c>
      <c r="B5114" s="349" t="s">
        <v>5573</v>
      </c>
      <c r="C5114" s="392" t="s">
        <v>308</v>
      </c>
      <c r="D5114" s="392">
        <v>40.700000000000003</v>
      </c>
    </row>
    <row r="5115" spans="1:4" ht="40.5">
      <c r="A5115" s="342">
        <v>72183</v>
      </c>
      <c r="B5115" s="349" t="s">
        <v>5574</v>
      </c>
      <c r="C5115" s="392" t="s">
        <v>308</v>
      </c>
      <c r="D5115" s="392">
        <v>68.44</v>
      </c>
    </row>
    <row r="5116" spans="1:4" ht="27">
      <c r="A5116" s="342">
        <v>84175</v>
      </c>
      <c r="B5116" s="349" t="s">
        <v>5575</v>
      </c>
      <c r="C5116" s="392" t="s">
        <v>1</v>
      </c>
      <c r="D5116" s="392">
        <v>10.52</v>
      </c>
    </row>
    <row r="5117" spans="1:4" ht="40.5">
      <c r="A5117" s="342">
        <v>84176</v>
      </c>
      <c r="B5117" s="349" t="s">
        <v>5576</v>
      </c>
      <c r="C5117" s="392" t="s">
        <v>1</v>
      </c>
      <c r="D5117" s="392">
        <v>19.059999999999999</v>
      </c>
    </row>
    <row r="5118" spans="1:4" ht="13.5">
      <c r="A5118" s="342">
        <v>84177</v>
      </c>
      <c r="B5118" s="349" t="s">
        <v>5577</v>
      </c>
      <c r="C5118" s="392" t="s">
        <v>1</v>
      </c>
      <c r="D5118" s="392">
        <v>12.85</v>
      </c>
    </row>
    <row r="5119" spans="1:4" ht="54">
      <c r="A5119" s="342">
        <v>94990</v>
      </c>
      <c r="B5119" s="349" t="s">
        <v>5578</v>
      </c>
      <c r="C5119" s="392" t="s">
        <v>1353</v>
      </c>
      <c r="D5119" s="392">
        <v>509.12</v>
      </c>
    </row>
    <row r="5120" spans="1:4" ht="54">
      <c r="A5120" s="342">
        <v>94991</v>
      </c>
      <c r="B5120" s="349" t="s">
        <v>5579</v>
      </c>
      <c r="C5120" s="392" t="s">
        <v>1353</v>
      </c>
      <c r="D5120" s="392">
        <v>437.41</v>
      </c>
    </row>
    <row r="5121" spans="1:4" ht="67.5">
      <c r="A5121" s="342">
        <v>94992</v>
      </c>
      <c r="B5121" s="349" t="s">
        <v>5580</v>
      </c>
      <c r="C5121" s="392" t="s">
        <v>308</v>
      </c>
      <c r="D5121" s="392">
        <v>51.38</v>
      </c>
    </row>
    <row r="5122" spans="1:4" ht="54">
      <c r="A5122" s="342">
        <v>94993</v>
      </c>
      <c r="B5122" s="349" t="s">
        <v>5581</v>
      </c>
      <c r="C5122" s="392" t="s">
        <v>308</v>
      </c>
      <c r="D5122" s="392">
        <v>47.09</v>
      </c>
    </row>
    <row r="5123" spans="1:4" ht="67.5">
      <c r="A5123" s="342">
        <v>94994</v>
      </c>
      <c r="B5123" s="349" t="s">
        <v>5582</v>
      </c>
      <c r="C5123" s="392" t="s">
        <v>308</v>
      </c>
      <c r="D5123" s="392">
        <v>62.64</v>
      </c>
    </row>
    <row r="5124" spans="1:4" ht="54">
      <c r="A5124" s="342">
        <v>94995</v>
      </c>
      <c r="B5124" s="349" t="s">
        <v>5583</v>
      </c>
      <c r="C5124" s="392" t="s">
        <v>308</v>
      </c>
      <c r="D5124" s="392">
        <v>56.91</v>
      </c>
    </row>
    <row r="5125" spans="1:4" ht="67.5">
      <c r="A5125" s="342">
        <v>94996</v>
      </c>
      <c r="B5125" s="349" t="s">
        <v>5584</v>
      </c>
      <c r="C5125" s="392" t="s">
        <v>308</v>
      </c>
      <c r="D5125" s="392">
        <v>73.040000000000006</v>
      </c>
    </row>
    <row r="5126" spans="1:4" ht="54">
      <c r="A5126" s="342">
        <v>94997</v>
      </c>
      <c r="B5126" s="349" t="s">
        <v>5585</v>
      </c>
      <c r="C5126" s="392" t="s">
        <v>308</v>
      </c>
      <c r="D5126" s="392">
        <v>65.88</v>
      </c>
    </row>
    <row r="5127" spans="1:4" ht="67.5">
      <c r="A5127" s="342">
        <v>94998</v>
      </c>
      <c r="B5127" s="349" t="s">
        <v>5586</v>
      </c>
      <c r="C5127" s="392" t="s">
        <v>308</v>
      </c>
      <c r="D5127" s="392">
        <v>83.01</v>
      </c>
    </row>
    <row r="5128" spans="1:4" ht="54">
      <c r="A5128" s="342">
        <v>94999</v>
      </c>
      <c r="B5128" s="349" t="s">
        <v>5587</v>
      </c>
      <c r="C5128" s="392" t="s">
        <v>308</v>
      </c>
      <c r="D5128" s="392">
        <v>74.41</v>
      </c>
    </row>
    <row r="5129" spans="1:4" ht="67.5">
      <c r="A5129" s="342">
        <v>87620</v>
      </c>
      <c r="B5129" s="349" t="s">
        <v>5588</v>
      </c>
      <c r="C5129" s="392" t="s">
        <v>308</v>
      </c>
      <c r="D5129" s="392">
        <v>24.02</v>
      </c>
    </row>
    <row r="5130" spans="1:4" ht="54">
      <c r="A5130" s="342">
        <v>87622</v>
      </c>
      <c r="B5130" s="349" t="s">
        <v>5589</v>
      </c>
      <c r="C5130" s="392" t="s">
        <v>308</v>
      </c>
      <c r="D5130" s="392">
        <v>26.77</v>
      </c>
    </row>
    <row r="5131" spans="1:4" ht="54">
      <c r="A5131" s="342">
        <v>87623</v>
      </c>
      <c r="B5131" s="349" t="s">
        <v>5590</v>
      </c>
      <c r="C5131" s="392" t="s">
        <v>308</v>
      </c>
      <c r="D5131" s="392">
        <v>51.91</v>
      </c>
    </row>
    <row r="5132" spans="1:4" ht="54">
      <c r="A5132" s="342">
        <v>87624</v>
      </c>
      <c r="B5132" s="349" t="s">
        <v>5591</v>
      </c>
      <c r="C5132" s="392" t="s">
        <v>308</v>
      </c>
      <c r="D5132" s="392">
        <v>56.94</v>
      </c>
    </row>
    <row r="5133" spans="1:4" ht="67.5">
      <c r="A5133" s="342">
        <v>87630</v>
      </c>
      <c r="B5133" s="349" t="s">
        <v>5592</v>
      </c>
      <c r="C5133" s="392" t="s">
        <v>308</v>
      </c>
      <c r="D5133" s="392">
        <v>29.49</v>
      </c>
    </row>
    <row r="5134" spans="1:4" ht="54">
      <c r="A5134" s="342">
        <v>87632</v>
      </c>
      <c r="B5134" s="349" t="s">
        <v>5593</v>
      </c>
      <c r="C5134" s="392" t="s">
        <v>308</v>
      </c>
      <c r="D5134" s="392">
        <v>33.31</v>
      </c>
    </row>
    <row r="5135" spans="1:4" ht="54">
      <c r="A5135" s="342">
        <v>87633</v>
      </c>
      <c r="B5135" s="349" t="s">
        <v>5594</v>
      </c>
      <c r="C5135" s="392" t="s">
        <v>308</v>
      </c>
      <c r="D5135" s="392">
        <v>68.27</v>
      </c>
    </row>
    <row r="5136" spans="1:4" ht="54">
      <c r="A5136" s="342">
        <v>87634</v>
      </c>
      <c r="B5136" s="349" t="s">
        <v>5595</v>
      </c>
      <c r="C5136" s="392" t="s">
        <v>308</v>
      </c>
      <c r="D5136" s="392">
        <v>75.260000000000005</v>
      </c>
    </row>
    <row r="5137" spans="1:4" ht="67.5">
      <c r="A5137" s="342">
        <v>87640</v>
      </c>
      <c r="B5137" s="349" t="s">
        <v>5596</v>
      </c>
      <c r="C5137" s="392" t="s">
        <v>308</v>
      </c>
      <c r="D5137" s="392">
        <v>33.909999999999997</v>
      </c>
    </row>
    <row r="5138" spans="1:4" ht="54">
      <c r="A5138" s="342">
        <v>87642</v>
      </c>
      <c r="B5138" s="349" t="s">
        <v>5597</v>
      </c>
      <c r="C5138" s="392" t="s">
        <v>308</v>
      </c>
      <c r="D5138" s="392">
        <v>38.619999999999997</v>
      </c>
    </row>
    <row r="5139" spans="1:4" ht="54">
      <c r="A5139" s="342">
        <v>87643</v>
      </c>
      <c r="B5139" s="349" t="s">
        <v>5598</v>
      </c>
      <c r="C5139" s="392" t="s">
        <v>308</v>
      </c>
      <c r="D5139" s="392">
        <v>81.599999999999994</v>
      </c>
    </row>
    <row r="5140" spans="1:4" ht="54">
      <c r="A5140" s="342">
        <v>87644</v>
      </c>
      <c r="B5140" s="349" t="s">
        <v>5599</v>
      </c>
      <c r="C5140" s="392" t="s">
        <v>308</v>
      </c>
      <c r="D5140" s="392">
        <v>90.2</v>
      </c>
    </row>
    <row r="5141" spans="1:4" ht="67.5">
      <c r="A5141" s="342">
        <v>87680</v>
      </c>
      <c r="B5141" s="349" t="s">
        <v>5600</v>
      </c>
      <c r="C5141" s="392" t="s">
        <v>308</v>
      </c>
      <c r="D5141" s="392">
        <v>26.82</v>
      </c>
    </row>
    <row r="5142" spans="1:4" ht="54">
      <c r="A5142" s="342">
        <v>87682</v>
      </c>
      <c r="B5142" s="349" t="s">
        <v>5601</v>
      </c>
      <c r="C5142" s="392" t="s">
        <v>308</v>
      </c>
      <c r="D5142" s="392">
        <v>31.53</v>
      </c>
    </row>
    <row r="5143" spans="1:4" ht="54">
      <c r="A5143" s="342">
        <v>87683</v>
      </c>
      <c r="B5143" s="349" t="s">
        <v>5602</v>
      </c>
      <c r="C5143" s="392" t="s">
        <v>308</v>
      </c>
      <c r="D5143" s="392">
        <v>74.510000000000005</v>
      </c>
    </row>
    <row r="5144" spans="1:4" ht="54">
      <c r="A5144" s="342">
        <v>87684</v>
      </c>
      <c r="B5144" s="349" t="s">
        <v>5603</v>
      </c>
      <c r="C5144" s="392" t="s">
        <v>308</v>
      </c>
      <c r="D5144" s="392">
        <v>83.11</v>
      </c>
    </row>
    <row r="5145" spans="1:4" ht="67.5">
      <c r="A5145" s="342">
        <v>87690</v>
      </c>
      <c r="B5145" s="349" t="s">
        <v>5604</v>
      </c>
      <c r="C5145" s="392" t="s">
        <v>308</v>
      </c>
      <c r="D5145" s="392">
        <v>31.14</v>
      </c>
    </row>
    <row r="5146" spans="1:4" ht="54">
      <c r="A5146" s="342">
        <v>87692</v>
      </c>
      <c r="B5146" s="349" t="s">
        <v>5605</v>
      </c>
      <c r="C5146" s="392" t="s">
        <v>308</v>
      </c>
      <c r="D5146" s="392">
        <v>36.53</v>
      </c>
    </row>
    <row r="5147" spans="1:4" ht="54">
      <c r="A5147" s="342">
        <v>87693</v>
      </c>
      <c r="B5147" s="349" t="s">
        <v>5606</v>
      </c>
      <c r="C5147" s="392" t="s">
        <v>308</v>
      </c>
      <c r="D5147" s="392">
        <v>85.77</v>
      </c>
    </row>
    <row r="5148" spans="1:4" ht="54">
      <c r="A5148" s="342">
        <v>87694</v>
      </c>
      <c r="B5148" s="349" t="s">
        <v>5607</v>
      </c>
      <c r="C5148" s="392" t="s">
        <v>308</v>
      </c>
      <c r="D5148" s="392">
        <v>95.61</v>
      </c>
    </row>
    <row r="5149" spans="1:4" ht="67.5">
      <c r="A5149" s="342">
        <v>87700</v>
      </c>
      <c r="B5149" s="349" t="s">
        <v>5608</v>
      </c>
      <c r="C5149" s="392" t="s">
        <v>308</v>
      </c>
      <c r="D5149" s="392">
        <v>33.64</v>
      </c>
    </row>
    <row r="5150" spans="1:4" ht="54">
      <c r="A5150" s="342">
        <v>87702</v>
      </c>
      <c r="B5150" s="349" t="s">
        <v>5609</v>
      </c>
      <c r="C5150" s="392" t="s">
        <v>308</v>
      </c>
      <c r="D5150" s="392">
        <v>39.51</v>
      </c>
    </row>
    <row r="5151" spans="1:4" ht="54">
      <c r="A5151" s="342">
        <v>87703</v>
      </c>
      <c r="B5151" s="349" t="s">
        <v>5610</v>
      </c>
      <c r="C5151" s="392" t="s">
        <v>308</v>
      </c>
      <c r="D5151" s="392">
        <v>93.12</v>
      </c>
    </row>
    <row r="5152" spans="1:4" ht="54">
      <c r="A5152" s="342">
        <v>87704</v>
      </c>
      <c r="B5152" s="349" t="s">
        <v>5611</v>
      </c>
      <c r="C5152" s="392" t="s">
        <v>308</v>
      </c>
      <c r="D5152" s="392">
        <v>103.84</v>
      </c>
    </row>
    <row r="5153" spans="1:4" ht="67.5">
      <c r="A5153" s="342">
        <v>87735</v>
      </c>
      <c r="B5153" s="349" t="s">
        <v>5612</v>
      </c>
      <c r="C5153" s="392" t="s">
        <v>308</v>
      </c>
      <c r="D5153" s="392">
        <v>31.37</v>
      </c>
    </row>
    <row r="5154" spans="1:4" ht="54">
      <c r="A5154" s="342">
        <v>87737</v>
      </c>
      <c r="B5154" s="349" t="s">
        <v>5613</v>
      </c>
      <c r="C5154" s="392" t="s">
        <v>308</v>
      </c>
      <c r="D5154" s="392">
        <v>34.119999999999997</v>
      </c>
    </row>
    <row r="5155" spans="1:4" ht="54">
      <c r="A5155" s="342">
        <v>87738</v>
      </c>
      <c r="B5155" s="349" t="s">
        <v>5614</v>
      </c>
      <c r="C5155" s="392" t="s">
        <v>308</v>
      </c>
      <c r="D5155" s="392">
        <v>59.26</v>
      </c>
    </row>
    <row r="5156" spans="1:4" ht="54">
      <c r="A5156" s="342">
        <v>87739</v>
      </c>
      <c r="B5156" s="349" t="s">
        <v>5615</v>
      </c>
      <c r="C5156" s="392" t="s">
        <v>308</v>
      </c>
      <c r="D5156" s="392">
        <v>64.290000000000006</v>
      </c>
    </row>
    <row r="5157" spans="1:4" ht="67.5">
      <c r="A5157" s="342">
        <v>87745</v>
      </c>
      <c r="B5157" s="349" t="s">
        <v>5616</v>
      </c>
      <c r="C5157" s="392" t="s">
        <v>308</v>
      </c>
      <c r="D5157" s="392">
        <v>36.86</v>
      </c>
    </row>
    <row r="5158" spans="1:4" ht="54">
      <c r="A5158" s="342">
        <v>87747</v>
      </c>
      <c r="B5158" s="349" t="s">
        <v>5617</v>
      </c>
      <c r="C5158" s="392" t="s">
        <v>308</v>
      </c>
      <c r="D5158" s="392">
        <v>40.68</v>
      </c>
    </row>
    <row r="5159" spans="1:4" ht="54">
      <c r="A5159" s="342">
        <v>87748</v>
      </c>
      <c r="B5159" s="349" t="s">
        <v>5618</v>
      </c>
      <c r="C5159" s="392" t="s">
        <v>308</v>
      </c>
      <c r="D5159" s="392">
        <v>75.64</v>
      </c>
    </row>
    <row r="5160" spans="1:4" ht="54">
      <c r="A5160" s="342">
        <v>87749</v>
      </c>
      <c r="B5160" s="349" t="s">
        <v>5619</v>
      </c>
      <c r="C5160" s="392" t="s">
        <v>308</v>
      </c>
      <c r="D5160" s="392">
        <v>82.63</v>
      </c>
    </row>
    <row r="5161" spans="1:4" ht="67.5">
      <c r="A5161" s="342">
        <v>87755</v>
      </c>
      <c r="B5161" s="349" t="s">
        <v>5620</v>
      </c>
      <c r="C5161" s="392" t="s">
        <v>308</v>
      </c>
      <c r="D5161" s="392">
        <v>32.450000000000003</v>
      </c>
    </row>
    <row r="5162" spans="1:4" ht="67.5">
      <c r="A5162" s="342">
        <v>87757</v>
      </c>
      <c r="B5162" s="349" t="s">
        <v>5621</v>
      </c>
      <c r="C5162" s="392" t="s">
        <v>308</v>
      </c>
      <c r="D5162" s="392">
        <v>36.270000000000003</v>
      </c>
    </row>
    <row r="5163" spans="1:4" ht="67.5">
      <c r="A5163" s="342">
        <v>87758</v>
      </c>
      <c r="B5163" s="349" t="s">
        <v>5622</v>
      </c>
      <c r="C5163" s="392" t="s">
        <v>308</v>
      </c>
      <c r="D5163" s="392">
        <v>71.23</v>
      </c>
    </row>
    <row r="5164" spans="1:4" ht="54">
      <c r="A5164" s="342">
        <v>87759</v>
      </c>
      <c r="B5164" s="349" t="s">
        <v>5623</v>
      </c>
      <c r="C5164" s="392" t="s">
        <v>308</v>
      </c>
      <c r="D5164" s="392">
        <v>78.22</v>
      </c>
    </row>
    <row r="5165" spans="1:4" ht="67.5">
      <c r="A5165" s="342">
        <v>87765</v>
      </c>
      <c r="B5165" s="349" t="s">
        <v>5624</v>
      </c>
      <c r="C5165" s="392" t="s">
        <v>308</v>
      </c>
      <c r="D5165" s="392">
        <v>36.869999999999997</v>
      </c>
    </row>
    <row r="5166" spans="1:4" ht="67.5">
      <c r="A5166" s="342">
        <v>87767</v>
      </c>
      <c r="B5166" s="349" t="s">
        <v>5625</v>
      </c>
      <c r="C5166" s="392" t="s">
        <v>308</v>
      </c>
      <c r="D5166" s="392">
        <v>41.58</v>
      </c>
    </row>
    <row r="5167" spans="1:4" ht="67.5">
      <c r="A5167" s="342">
        <v>87768</v>
      </c>
      <c r="B5167" s="349" t="s">
        <v>5626</v>
      </c>
      <c r="C5167" s="392" t="s">
        <v>308</v>
      </c>
      <c r="D5167" s="392">
        <v>84.56</v>
      </c>
    </row>
    <row r="5168" spans="1:4" ht="54">
      <c r="A5168" s="342">
        <v>87769</v>
      </c>
      <c r="B5168" s="349" t="s">
        <v>5627</v>
      </c>
      <c r="C5168" s="392" t="s">
        <v>308</v>
      </c>
      <c r="D5168" s="392">
        <v>93.16</v>
      </c>
    </row>
    <row r="5169" spans="1:4" ht="40.5">
      <c r="A5169" s="342">
        <v>88470</v>
      </c>
      <c r="B5169" s="349" t="s">
        <v>5628</v>
      </c>
      <c r="C5169" s="392" t="s">
        <v>308</v>
      </c>
      <c r="D5169" s="392">
        <v>20.29</v>
      </c>
    </row>
    <row r="5170" spans="1:4" ht="40.5">
      <c r="A5170" s="342">
        <v>88471</v>
      </c>
      <c r="B5170" s="349" t="s">
        <v>5629</v>
      </c>
      <c r="C5170" s="392" t="s">
        <v>308</v>
      </c>
      <c r="D5170" s="392">
        <v>25.06</v>
      </c>
    </row>
    <row r="5171" spans="1:4" ht="40.5">
      <c r="A5171" s="342">
        <v>88472</v>
      </c>
      <c r="B5171" s="349" t="s">
        <v>5630</v>
      </c>
      <c r="C5171" s="392" t="s">
        <v>308</v>
      </c>
      <c r="D5171" s="392">
        <v>28.81</v>
      </c>
    </row>
    <row r="5172" spans="1:4" ht="40.5">
      <c r="A5172" s="342">
        <v>88476</v>
      </c>
      <c r="B5172" s="349" t="s">
        <v>5631</v>
      </c>
      <c r="C5172" s="392" t="s">
        <v>308</v>
      </c>
      <c r="D5172" s="392">
        <v>17.010000000000002</v>
      </c>
    </row>
    <row r="5173" spans="1:4" ht="40.5">
      <c r="A5173" s="342">
        <v>88477</v>
      </c>
      <c r="B5173" s="349" t="s">
        <v>5632</v>
      </c>
      <c r="C5173" s="392" t="s">
        <v>308</v>
      </c>
      <c r="D5173" s="392">
        <v>23.12</v>
      </c>
    </row>
    <row r="5174" spans="1:4" ht="40.5">
      <c r="A5174" s="342">
        <v>88478</v>
      </c>
      <c r="B5174" s="349" t="s">
        <v>5633</v>
      </c>
      <c r="C5174" s="392" t="s">
        <v>308</v>
      </c>
      <c r="D5174" s="392">
        <v>28.07</v>
      </c>
    </row>
    <row r="5175" spans="1:4" ht="67.5">
      <c r="A5175" s="342">
        <v>90900</v>
      </c>
      <c r="B5175" s="349" t="s">
        <v>5634</v>
      </c>
      <c r="C5175" s="392" t="s">
        <v>308</v>
      </c>
      <c r="D5175" s="392">
        <v>57.76</v>
      </c>
    </row>
    <row r="5176" spans="1:4" ht="54">
      <c r="A5176" s="342">
        <v>90902</v>
      </c>
      <c r="B5176" s="349" t="s">
        <v>5635</v>
      </c>
      <c r="C5176" s="392" t="s">
        <v>308</v>
      </c>
      <c r="D5176" s="392">
        <v>63.15</v>
      </c>
    </row>
    <row r="5177" spans="1:4" ht="54">
      <c r="A5177" s="342">
        <v>90903</v>
      </c>
      <c r="B5177" s="349" t="s">
        <v>5636</v>
      </c>
      <c r="C5177" s="392" t="s">
        <v>308</v>
      </c>
      <c r="D5177" s="392">
        <v>112.39</v>
      </c>
    </row>
    <row r="5178" spans="1:4" ht="54">
      <c r="A5178" s="342">
        <v>90904</v>
      </c>
      <c r="B5178" s="349" t="s">
        <v>5637</v>
      </c>
      <c r="C5178" s="392" t="s">
        <v>308</v>
      </c>
      <c r="D5178" s="392">
        <v>122.23</v>
      </c>
    </row>
    <row r="5179" spans="1:4" ht="67.5">
      <c r="A5179" s="342">
        <v>90910</v>
      </c>
      <c r="B5179" s="349" t="s">
        <v>5638</v>
      </c>
      <c r="C5179" s="392" t="s">
        <v>308</v>
      </c>
      <c r="D5179" s="392">
        <v>60.93</v>
      </c>
    </row>
    <row r="5180" spans="1:4" ht="54">
      <c r="A5180" s="342">
        <v>90912</v>
      </c>
      <c r="B5180" s="349" t="s">
        <v>5639</v>
      </c>
      <c r="C5180" s="392" t="s">
        <v>308</v>
      </c>
      <c r="D5180" s="392">
        <v>66.8</v>
      </c>
    </row>
    <row r="5181" spans="1:4" ht="54">
      <c r="A5181" s="342">
        <v>90913</v>
      </c>
      <c r="B5181" s="349" t="s">
        <v>5640</v>
      </c>
      <c r="C5181" s="392" t="s">
        <v>308</v>
      </c>
      <c r="D5181" s="392">
        <v>120.41</v>
      </c>
    </row>
    <row r="5182" spans="1:4" ht="54">
      <c r="A5182" s="342">
        <v>90914</v>
      </c>
      <c r="B5182" s="349" t="s">
        <v>5641</v>
      </c>
      <c r="C5182" s="392" t="s">
        <v>308</v>
      </c>
      <c r="D5182" s="392">
        <v>131.13</v>
      </c>
    </row>
    <row r="5183" spans="1:4" ht="67.5">
      <c r="A5183" s="342">
        <v>90920</v>
      </c>
      <c r="B5183" s="349" t="s">
        <v>5642</v>
      </c>
      <c r="C5183" s="392" t="s">
        <v>308</v>
      </c>
      <c r="D5183" s="392">
        <v>66.760000000000005</v>
      </c>
    </row>
    <row r="5184" spans="1:4" ht="54">
      <c r="A5184" s="342">
        <v>90922</v>
      </c>
      <c r="B5184" s="349" t="s">
        <v>5643</v>
      </c>
      <c r="C5184" s="392" t="s">
        <v>308</v>
      </c>
      <c r="D5184" s="392">
        <v>73.510000000000005</v>
      </c>
    </row>
    <row r="5185" spans="1:4" ht="54">
      <c r="A5185" s="342">
        <v>90923</v>
      </c>
      <c r="B5185" s="349" t="s">
        <v>5644</v>
      </c>
      <c r="C5185" s="392" t="s">
        <v>308</v>
      </c>
      <c r="D5185" s="392">
        <v>135.16</v>
      </c>
    </row>
    <row r="5186" spans="1:4" ht="54">
      <c r="A5186" s="342">
        <v>90924</v>
      </c>
      <c r="B5186" s="349" t="s">
        <v>5645</v>
      </c>
      <c r="C5186" s="392" t="s">
        <v>308</v>
      </c>
      <c r="D5186" s="392">
        <v>147.47999999999999</v>
      </c>
    </row>
    <row r="5187" spans="1:4" ht="67.5">
      <c r="A5187" s="342">
        <v>90930</v>
      </c>
      <c r="B5187" s="349" t="s">
        <v>5646</v>
      </c>
      <c r="C5187" s="392" t="s">
        <v>308</v>
      </c>
      <c r="D5187" s="392">
        <v>52.97</v>
      </c>
    </row>
    <row r="5188" spans="1:4" ht="54">
      <c r="A5188" s="342">
        <v>90932</v>
      </c>
      <c r="B5188" s="349" t="s">
        <v>5647</v>
      </c>
      <c r="C5188" s="392" t="s">
        <v>308</v>
      </c>
      <c r="D5188" s="392">
        <v>58.36</v>
      </c>
    </row>
    <row r="5189" spans="1:4" ht="54">
      <c r="A5189" s="342">
        <v>90933</v>
      </c>
      <c r="B5189" s="349" t="s">
        <v>5648</v>
      </c>
      <c r="C5189" s="392" t="s">
        <v>308</v>
      </c>
      <c r="D5189" s="392">
        <v>107.6</v>
      </c>
    </row>
    <row r="5190" spans="1:4" ht="54">
      <c r="A5190" s="342">
        <v>90934</v>
      </c>
      <c r="B5190" s="349" t="s">
        <v>5649</v>
      </c>
      <c r="C5190" s="392" t="s">
        <v>308</v>
      </c>
      <c r="D5190" s="392">
        <v>117.44</v>
      </c>
    </row>
    <row r="5191" spans="1:4" ht="67.5">
      <c r="A5191" s="342">
        <v>90940</v>
      </c>
      <c r="B5191" s="349" t="s">
        <v>5650</v>
      </c>
      <c r="C5191" s="392" t="s">
        <v>308</v>
      </c>
      <c r="D5191" s="392">
        <v>56.15</v>
      </c>
    </row>
    <row r="5192" spans="1:4" ht="54">
      <c r="A5192" s="342">
        <v>90942</v>
      </c>
      <c r="B5192" s="349" t="s">
        <v>5651</v>
      </c>
      <c r="C5192" s="392" t="s">
        <v>308</v>
      </c>
      <c r="D5192" s="392">
        <v>62.02</v>
      </c>
    </row>
    <row r="5193" spans="1:4" ht="54">
      <c r="A5193" s="342">
        <v>90943</v>
      </c>
      <c r="B5193" s="349" t="s">
        <v>5652</v>
      </c>
      <c r="C5193" s="392" t="s">
        <v>308</v>
      </c>
      <c r="D5193" s="392">
        <v>115.63</v>
      </c>
    </row>
    <row r="5194" spans="1:4" ht="54">
      <c r="A5194" s="342">
        <v>90944</v>
      </c>
      <c r="B5194" s="349" t="s">
        <v>5653</v>
      </c>
      <c r="C5194" s="392" t="s">
        <v>308</v>
      </c>
      <c r="D5194" s="392">
        <v>126.35</v>
      </c>
    </row>
    <row r="5195" spans="1:4" ht="67.5">
      <c r="A5195" s="342">
        <v>90950</v>
      </c>
      <c r="B5195" s="349" t="s">
        <v>5654</v>
      </c>
      <c r="C5195" s="392" t="s">
        <v>308</v>
      </c>
      <c r="D5195" s="392">
        <v>61.97</v>
      </c>
    </row>
    <row r="5196" spans="1:4" ht="54">
      <c r="A5196" s="342">
        <v>90952</v>
      </c>
      <c r="B5196" s="349" t="s">
        <v>5655</v>
      </c>
      <c r="C5196" s="392" t="s">
        <v>308</v>
      </c>
      <c r="D5196" s="392">
        <v>68.72</v>
      </c>
    </row>
    <row r="5197" spans="1:4" ht="54">
      <c r="A5197" s="342">
        <v>90953</v>
      </c>
      <c r="B5197" s="349" t="s">
        <v>5656</v>
      </c>
      <c r="C5197" s="392" t="s">
        <v>308</v>
      </c>
      <c r="D5197" s="392">
        <v>130.37</v>
      </c>
    </row>
    <row r="5198" spans="1:4" ht="54">
      <c r="A5198" s="342">
        <v>90954</v>
      </c>
      <c r="B5198" s="349" t="s">
        <v>5657</v>
      </c>
      <c r="C5198" s="392" t="s">
        <v>308</v>
      </c>
      <c r="D5198" s="392">
        <v>142.69</v>
      </c>
    </row>
    <row r="5199" spans="1:4" ht="94.5">
      <c r="A5199" s="342">
        <v>94438</v>
      </c>
      <c r="B5199" s="349" t="s">
        <v>5658</v>
      </c>
      <c r="C5199" s="392" t="s">
        <v>308</v>
      </c>
      <c r="D5199" s="392">
        <v>31.42</v>
      </c>
    </row>
    <row r="5200" spans="1:4" ht="121.5">
      <c r="A5200" s="342">
        <v>94439</v>
      </c>
      <c r="B5200" s="349" t="s">
        <v>5659</v>
      </c>
      <c r="C5200" s="392" t="s">
        <v>308</v>
      </c>
      <c r="D5200" s="392">
        <v>34.96</v>
      </c>
    </row>
    <row r="5201" spans="1:4" ht="81">
      <c r="A5201" s="342">
        <v>94779</v>
      </c>
      <c r="B5201" s="349" t="s">
        <v>5660</v>
      </c>
      <c r="C5201" s="392" t="s">
        <v>308</v>
      </c>
      <c r="D5201" s="392">
        <v>30.63</v>
      </c>
    </row>
    <row r="5202" spans="1:4" ht="108">
      <c r="A5202" s="342">
        <v>94782</v>
      </c>
      <c r="B5202" s="349" t="s">
        <v>5661</v>
      </c>
      <c r="C5202" s="392" t="s">
        <v>308</v>
      </c>
      <c r="D5202" s="392">
        <v>34.56</v>
      </c>
    </row>
    <row r="5203" spans="1:4" ht="27">
      <c r="A5203" s="342">
        <v>72189</v>
      </c>
      <c r="B5203" s="349" t="s">
        <v>5662</v>
      </c>
      <c r="C5203" s="392" t="s">
        <v>1</v>
      </c>
      <c r="D5203" s="392">
        <v>22.39</v>
      </c>
    </row>
    <row r="5204" spans="1:4" ht="27">
      <c r="A5204" s="342">
        <v>72190</v>
      </c>
      <c r="B5204" s="349" t="s">
        <v>5663</v>
      </c>
      <c r="C5204" s="392" t="s">
        <v>1</v>
      </c>
      <c r="D5204" s="392">
        <v>26.78</v>
      </c>
    </row>
    <row r="5205" spans="1:4" ht="67.5">
      <c r="A5205" s="342">
        <v>87871</v>
      </c>
      <c r="B5205" s="349" t="s">
        <v>5664</v>
      </c>
      <c r="C5205" s="392" t="s">
        <v>308</v>
      </c>
      <c r="D5205" s="392">
        <v>14.25</v>
      </c>
    </row>
    <row r="5206" spans="1:4" ht="67.5">
      <c r="A5206" s="342">
        <v>87872</v>
      </c>
      <c r="B5206" s="349" t="s">
        <v>5665</v>
      </c>
      <c r="C5206" s="392" t="s">
        <v>308</v>
      </c>
      <c r="D5206" s="392">
        <v>13.66</v>
      </c>
    </row>
    <row r="5207" spans="1:4" ht="81">
      <c r="A5207" s="342">
        <v>87873</v>
      </c>
      <c r="B5207" s="349" t="s">
        <v>5666</v>
      </c>
      <c r="C5207" s="392" t="s">
        <v>308</v>
      </c>
      <c r="D5207" s="392">
        <v>4.5599999999999996</v>
      </c>
    </row>
    <row r="5208" spans="1:4" ht="81">
      <c r="A5208" s="342">
        <v>87874</v>
      </c>
      <c r="B5208" s="349" t="s">
        <v>5667</v>
      </c>
      <c r="C5208" s="392" t="s">
        <v>308</v>
      </c>
      <c r="D5208" s="392">
        <v>4.4400000000000004</v>
      </c>
    </row>
    <row r="5209" spans="1:4" ht="67.5">
      <c r="A5209" s="342">
        <v>87876</v>
      </c>
      <c r="B5209" s="349" t="s">
        <v>5668</v>
      </c>
      <c r="C5209" s="392" t="s">
        <v>308</v>
      </c>
      <c r="D5209" s="392">
        <v>7.65</v>
      </c>
    </row>
    <row r="5210" spans="1:4" ht="67.5">
      <c r="A5210" s="342">
        <v>87877</v>
      </c>
      <c r="B5210" s="349" t="s">
        <v>5669</v>
      </c>
      <c r="C5210" s="392" t="s">
        <v>308</v>
      </c>
      <c r="D5210" s="392">
        <v>7.38</v>
      </c>
    </row>
    <row r="5211" spans="1:4" ht="54">
      <c r="A5211" s="342">
        <v>87878</v>
      </c>
      <c r="B5211" s="349" t="s">
        <v>5670</v>
      </c>
      <c r="C5211" s="392" t="s">
        <v>308</v>
      </c>
      <c r="D5211" s="392">
        <v>3.02</v>
      </c>
    </row>
    <row r="5212" spans="1:4" ht="67.5">
      <c r="A5212" s="342">
        <v>87879</v>
      </c>
      <c r="B5212" s="349" t="s">
        <v>5671</v>
      </c>
      <c r="C5212" s="392" t="s">
        <v>308</v>
      </c>
      <c r="D5212" s="392">
        <v>2.63</v>
      </c>
    </row>
    <row r="5213" spans="1:4" ht="54">
      <c r="A5213" s="342">
        <v>87881</v>
      </c>
      <c r="B5213" s="349" t="s">
        <v>5672</v>
      </c>
      <c r="C5213" s="392" t="s">
        <v>308</v>
      </c>
      <c r="D5213" s="392">
        <v>4.49</v>
      </c>
    </row>
    <row r="5214" spans="1:4" ht="54">
      <c r="A5214" s="342">
        <v>87882</v>
      </c>
      <c r="B5214" s="349" t="s">
        <v>5673</v>
      </c>
      <c r="C5214" s="392" t="s">
        <v>308</v>
      </c>
      <c r="D5214" s="392">
        <v>4.37</v>
      </c>
    </row>
    <row r="5215" spans="1:4" ht="54">
      <c r="A5215" s="342">
        <v>87884</v>
      </c>
      <c r="B5215" s="349" t="s">
        <v>5674</v>
      </c>
      <c r="C5215" s="392" t="s">
        <v>308</v>
      </c>
      <c r="D5215" s="392">
        <v>7.58</v>
      </c>
    </row>
    <row r="5216" spans="1:4" ht="54">
      <c r="A5216" s="342">
        <v>87885</v>
      </c>
      <c r="B5216" s="349" t="s">
        <v>5675</v>
      </c>
      <c r="C5216" s="392" t="s">
        <v>308</v>
      </c>
      <c r="D5216" s="392">
        <v>7.31</v>
      </c>
    </row>
    <row r="5217" spans="1:4" ht="54">
      <c r="A5217" s="342">
        <v>87886</v>
      </c>
      <c r="B5217" s="349" t="s">
        <v>5676</v>
      </c>
      <c r="C5217" s="392" t="s">
        <v>308</v>
      </c>
      <c r="D5217" s="392">
        <v>18.84</v>
      </c>
    </row>
    <row r="5218" spans="1:4" ht="54">
      <c r="A5218" s="342">
        <v>87887</v>
      </c>
      <c r="B5218" s="349" t="s">
        <v>5677</v>
      </c>
      <c r="C5218" s="392" t="s">
        <v>308</v>
      </c>
      <c r="D5218" s="392">
        <v>18.25</v>
      </c>
    </row>
    <row r="5219" spans="1:4" ht="81">
      <c r="A5219" s="342">
        <v>87888</v>
      </c>
      <c r="B5219" s="349" t="s">
        <v>5678</v>
      </c>
      <c r="C5219" s="392" t="s">
        <v>308</v>
      </c>
      <c r="D5219" s="392">
        <v>5.55</v>
      </c>
    </row>
    <row r="5220" spans="1:4" ht="81">
      <c r="A5220" s="342">
        <v>87889</v>
      </c>
      <c r="B5220" s="349" t="s">
        <v>5679</v>
      </c>
      <c r="C5220" s="392" t="s">
        <v>308</v>
      </c>
      <c r="D5220" s="392">
        <v>5.43</v>
      </c>
    </row>
    <row r="5221" spans="1:4" ht="81">
      <c r="A5221" s="342">
        <v>87891</v>
      </c>
      <c r="B5221" s="349" t="s">
        <v>5680</v>
      </c>
      <c r="C5221" s="392" t="s">
        <v>308</v>
      </c>
      <c r="D5221" s="392">
        <v>8.64</v>
      </c>
    </row>
    <row r="5222" spans="1:4" ht="81">
      <c r="A5222" s="342">
        <v>87892</v>
      </c>
      <c r="B5222" s="349" t="s">
        <v>5681</v>
      </c>
      <c r="C5222" s="392" t="s">
        <v>308</v>
      </c>
      <c r="D5222" s="392">
        <v>8.3699999999999992</v>
      </c>
    </row>
    <row r="5223" spans="1:4" ht="67.5">
      <c r="A5223" s="342">
        <v>87893</v>
      </c>
      <c r="B5223" s="349" t="s">
        <v>5682</v>
      </c>
      <c r="C5223" s="392" t="s">
        <v>308</v>
      </c>
      <c r="D5223" s="392">
        <v>4.74</v>
      </c>
    </row>
    <row r="5224" spans="1:4" ht="67.5">
      <c r="A5224" s="342">
        <v>87894</v>
      </c>
      <c r="B5224" s="349" t="s">
        <v>5683</v>
      </c>
      <c r="C5224" s="392" t="s">
        <v>308</v>
      </c>
      <c r="D5224" s="392">
        <v>4.3499999999999996</v>
      </c>
    </row>
    <row r="5225" spans="1:4" ht="67.5">
      <c r="A5225" s="342">
        <v>87896</v>
      </c>
      <c r="B5225" s="349" t="s">
        <v>5684</v>
      </c>
      <c r="C5225" s="392" t="s">
        <v>308</v>
      </c>
      <c r="D5225" s="392">
        <v>4.26</v>
      </c>
    </row>
    <row r="5226" spans="1:4" ht="67.5">
      <c r="A5226" s="342">
        <v>87897</v>
      </c>
      <c r="B5226" s="349" t="s">
        <v>5685</v>
      </c>
      <c r="C5226" s="392" t="s">
        <v>308</v>
      </c>
      <c r="D5226" s="392">
        <v>3.87</v>
      </c>
    </row>
    <row r="5227" spans="1:4" ht="81">
      <c r="A5227" s="342">
        <v>87899</v>
      </c>
      <c r="B5227" s="349" t="s">
        <v>5686</v>
      </c>
      <c r="C5227" s="392" t="s">
        <v>308</v>
      </c>
      <c r="D5227" s="392">
        <v>6.42</v>
      </c>
    </row>
    <row r="5228" spans="1:4" ht="81">
      <c r="A5228" s="342">
        <v>87900</v>
      </c>
      <c r="B5228" s="349" t="s">
        <v>5687</v>
      </c>
      <c r="C5228" s="392" t="s">
        <v>308</v>
      </c>
      <c r="D5228" s="392">
        <v>6.3</v>
      </c>
    </row>
    <row r="5229" spans="1:4" ht="81">
      <c r="A5229" s="342">
        <v>87902</v>
      </c>
      <c r="B5229" s="349" t="s">
        <v>5688</v>
      </c>
      <c r="C5229" s="392" t="s">
        <v>308</v>
      </c>
      <c r="D5229" s="392">
        <v>9.51</v>
      </c>
    </row>
    <row r="5230" spans="1:4" ht="81">
      <c r="A5230" s="342">
        <v>87903</v>
      </c>
      <c r="B5230" s="349" t="s">
        <v>5689</v>
      </c>
      <c r="C5230" s="392" t="s">
        <v>308</v>
      </c>
      <c r="D5230" s="392">
        <v>9.24</v>
      </c>
    </row>
    <row r="5231" spans="1:4" ht="67.5">
      <c r="A5231" s="342">
        <v>87904</v>
      </c>
      <c r="B5231" s="349" t="s">
        <v>5690</v>
      </c>
      <c r="C5231" s="392" t="s">
        <v>308</v>
      </c>
      <c r="D5231" s="392">
        <v>6.18</v>
      </c>
    </row>
    <row r="5232" spans="1:4" ht="67.5">
      <c r="A5232" s="342">
        <v>87905</v>
      </c>
      <c r="B5232" s="349" t="s">
        <v>5691</v>
      </c>
      <c r="C5232" s="392" t="s">
        <v>308</v>
      </c>
      <c r="D5232" s="392">
        <v>5.79</v>
      </c>
    </row>
    <row r="5233" spans="1:4" ht="67.5">
      <c r="A5233" s="342">
        <v>87907</v>
      </c>
      <c r="B5233" s="349" t="s">
        <v>5692</v>
      </c>
      <c r="C5233" s="392" t="s">
        <v>308</v>
      </c>
      <c r="D5233" s="392">
        <v>5.5</v>
      </c>
    </row>
    <row r="5234" spans="1:4" ht="67.5">
      <c r="A5234" s="342">
        <v>87908</v>
      </c>
      <c r="B5234" s="349" t="s">
        <v>5693</v>
      </c>
      <c r="C5234" s="392" t="s">
        <v>308</v>
      </c>
      <c r="D5234" s="392">
        <v>5.1100000000000003</v>
      </c>
    </row>
    <row r="5235" spans="1:4" ht="67.5">
      <c r="A5235" s="342">
        <v>87910</v>
      </c>
      <c r="B5235" s="349" t="s">
        <v>5694</v>
      </c>
      <c r="C5235" s="392" t="s">
        <v>308</v>
      </c>
      <c r="D5235" s="392">
        <v>18.75</v>
      </c>
    </row>
    <row r="5236" spans="1:4" ht="67.5">
      <c r="A5236" s="342">
        <v>87911</v>
      </c>
      <c r="B5236" s="349" t="s">
        <v>5695</v>
      </c>
      <c r="C5236" s="392" t="s">
        <v>308</v>
      </c>
      <c r="D5236" s="392">
        <v>18.16</v>
      </c>
    </row>
    <row r="5237" spans="1:4" ht="67.5">
      <c r="A5237" s="342">
        <v>5991</v>
      </c>
      <c r="B5237" s="349" t="s">
        <v>5696</v>
      </c>
      <c r="C5237" s="392" t="s">
        <v>308</v>
      </c>
      <c r="D5237" s="392">
        <v>36.64</v>
      </c>
    </row>
    <row r="5238" spans="1:4" ht="40.5">
      <c r="A5238" s="342">
        <v>84023</v>
      </c>
      <c r="B5238" s="349" t="s">
        <v>5697</v>
      </c>
      <c r="C5238" s="392" t="s">
        <v>308</v>
      </c>
      <c r="D5238" s="392">
        <v>34.94</v>
      </c>
    </row>
    <row r="5239" spans="1:4" ht="40.5">
      <c r="A5239" s="342">
        <v>84024</v>
      </c>
      <c r="B5239" s="349" t="s">
        <v>5698</v>
      </c>
      <c r="C5239" s="392" t="s">
        <v>308</v>
      </c>
      <c r="D5239" s="392">
        <v>32.94</v>
      </c>
    </row>
    <row r="5240" spans="1:4" ht="40.5">
      <c r="A5240" s="342">
        <v>84026</v>
      </c>
      <c r="B5240" s="349" t="s">
        <v>5699</v>
      </c>
      <c r="C5240" s="392" t="s">
        <v>308</v>
      </c>
      <c r="D5240" s="392">
        <v>41.31</v>
      </c>
    </row>
    <row r="5241" spans="1:4" ht="40.5">
      <c r="A5241" s="342">
        <v>84027</v>
      </c>
      <c r="B5241" s="349" t="s">
        <v>5700</v>
      </c>
      <c r="C5241" s="392" t="s">
        <v>308</v>
      </c>
      <c r="D5241" s="392">
        <v>27.77</v>
      </c>
    </row>
    <row r="5242" spans="1:4" ht="40.5">
      <c r="A5242" s="342">
        <v>84028</v>
      </c>
      <c r="B5242" s="349" t="s">
        <v>5701</v>
      </c>
      <c r="C5242" s="392" t="s">
        <v>308</v>
      </c>
      <c r="D5242" s="392">
        <v>46.61</v>
      </c>
    </row>
    <row r="5243" spans="1:4" ht="54">
      <c r="A5243" s="342">
        <v>84072</v>
      </c>
      <c r="B5243" s="349" t="s">
        <v>5702</v>
      </c>
      <c r="C5243" s="392" t="s">
        <v>308</v>
      </c>
      <c r="D5243" s="392">
        <v>28.16</v>
      </c>
    </row>
    <row r="5244" spans="1:4" ht="54">
      <c r="A5244" s="342">
        <v>87411</v>
      </c>
      <c r="B5244" s="349" t="s">
        <v>5703</v>
      </c>
      <c r="C5244" s="392" t="s">
        <v>308</v>
      </c>
      <c r="D5244" s="392">
        <v>11.34</v>
      </c>
    </row>
    <row r="5245" spans="1:4" ht="54">
      <c r="A5245" s="342">
        <v>87412</v>
      </c>
      <c r="B5245" s="349" t="s">
        <v>5704</v>
      </c>
      <c r="C5245" s="392" t="s">
        <v>308</v>
      </c>
      <c r="D5245" s="392">
        <v>16.04</v>
      </c>
    </row>
    <row r="5246" spans="1:4" ht="54">
      <c r="A5246" s="342">
        <v>87413</v>
      </c>
      <c r="B5246" s="349" t="s">
        <v>5705</v>
      </c>
      <c r="C5246" s="392" t="s">
        <v>308</v>
      </c>
      <c r="D5246" s="392">
        <v>18.73</v>
      </c>
    </row>
    <row r="5247" spans="1:4" ht="54">
      <c r="A5247" s="342">
        <v>87414</v>
      </c>
      <c r="B5247" s="349" t="s">
        <v>5706</v>
      </c>
      <c r="C5247" s="392" t="s">
        <v>308</v>
      </c>
      <c r="D5247" s="392">
        <v>16.96</v>
      </c>
    </row>
    <row r="5248" spans="1:4" ht="54">
      <c r="A5248" s="342">
        <v>87415</v>
      </c>
      <c r="B5248" s="349" t="s">
        <v>5707</v>
      </c>
      <c r="C5248" s="392" t="s">
        <v>308</v>
      </c>
      <c r="D5248" s="392">
        <v>21.52</v>
      </c>
    </row>
    <row r="5249" spans="1:4" ht="54">
      <c r="A5249" s="342">
        <v>87416</v>
      </c>
      <c r="B5249" s="349" t="s">
        <v>5708</v>
      </c>
      <c r="C5249" s="392" t="s">
        <v>308</v>
      </c>
      <c r="D5249" s="392">
        <v>24.37</v>
      </c>
    </row>
    <row r="5250" spans="1:4" ht="54">
      <c r="A5250" s="342">
        <v>87417</v>
      </c>
      <c r="B5250" s="349" t="s">
        <v>5709</v>
      </c>
      <c r="C5250" s="392" t="s">
        <v>308</v>
      </c>
      <c r="D5250" s="392">
        <v>12.01</v>
      </c>
    </row>
    <row r="5251" spans="1:4" ht="54">
      <c r="A5251" s="342">
        <v>87418</v>
      </c>
      <c r="B5251" s="349" t="s">
        <v>5710</v>
      </c>
      <c r="C5251" s="392" t="s">
        <v>308</v>
      </c>
      <c r="D5251" s="392">
        <v>12.36</v>
      </c>
    </row>
    <row r="5252" spans="1:4" ht="54">
      <c r="A5252" s="342">
        <v>87419</v>
      </c>
      <c r="B5252" s="349" t="s">
        <v>5711</v>
      </c>
      <c r="C5252" s="392" t="s">
        <v>308</v>
      </c>
      <c r="D5252" s="392">
        <v>13.37</v>
      </c>
    </row>
    <row r="5253" spans="1:4" ht="54">
      <c r="A5253" s="342">
        <v>87420</v>
      </c>
      <c r="B5253" s="349" t="s">
        <v>5712</v>
      </c>
      <c r="C5253" s="392" t="s">
        <v>308</v>
      </c>
      <c r="D5253" s="392">
        <v>18.149999999999999</v>
      </c>
    </row>
    <row r="5254" spans="1:4" ht="54">
      <c r="A5254" s="342">
        <v>87421</v>
      </c>
      <c r="B5254" s="349" t="s">
        <v>5713</v>
      </c>
      <c r="C5254" s="392" t="s">
        <v>308</v>
      </c>
      <c r="D5254" s="392">
        <v>18.489999999999998</v>
      </c>
    </row>
    <row r="5255" spans="1:4" ht="54">
      <c r="A5255" s="342">
        <v>87422</v>
      </c>
      <c r="B5255" s="349" t="s">
        <v>5714</v>
      </c>
      <c r="C5255" s="392" t="s">
        <v>308</v>
      </c>
      <c r="D5255" s="392">
        <v>19.5</v>
      </c>
    </row>
    <row r="5256" spans="1:4" ht="54">
      <c r="A5256" s="342">
        <v>87423</v>
      </c>
      <c r="B5256" s="349" t="s">
        <v>5715</v>
      </c>
      <c r="C5256" s="392" t="s">
        <v>308</v>
      </c>
      <c r="D5256" s="392">
        <v>23.85</v>
      </c>
    </row>
    <row r="5257" spans="1:4" ht="54">
      <c r="A5257" s="342">
        <v>87424</v>
      </c>
      <c r="B5257" s="349" t="s">
        <v>5716</v>
      </c>
      <c r="C5257" s="392" t="s">
        <v>308</v>
      </c>
      <c r="D5257" s="392">
        <v>24.37</v>
      </c>
    </row>
    <row r="5258" spans="1:4" ht="54">
      <c r="A5258" s="342">
        <v>87425</v>
      </c>
      <c r="B5258" s="349" t="s">
        <v>5717</v>
      </c>
      <c r="C5258" s="392" t="s">
        <v>308</v>
      </c>
      <c r="D5258" s="392">
        <v>25.21</v>
      </c>
    </row>
    <row r="5259" spans="1:4" ht="54">
      <c r="A5259" s="342">
        <v>87426</v>
      </c>
      <c r="B5259" s="349" t="s">
        <v>5718</v>
      </c>
      <c r="C5259" s="392" t="s">
        <v>308</v>
      </c>
      <c r="D5259" s="392">
        <v>28.12</v>
      </c>
    </row>
    <row r="5260" spans="1:4" ht="54">
      <c r="A5260" s="342">
        <v>87427</v>
      </c>
      <c r="B5260" s="349" t="s">
        <v>5719</v>
      </c>
      <c r="C5260" s="392" t="s">
        <v>308</v>
      </c>
      <c r="D5260" s="392">
        <v>28.64</v>
      </c>
    </row>
    <row r="5261" spans="1:4" ht="54">
      <c r="A5261" s="342">
        <v>87428</v>
      </c>
      <c r="B5261" s="349" t="s">
        <v>5720</v>
      </c>
      <c r="C5261" s="392" t="s">
        <v>308</v>
      </c>
      <c r="D5261" s="392">
        <v>29.47</v>
      </c>
    </row>
    <row r="5262" spans="1:4" ht="67.5">
      <c r="A5262" s="342">
        <v>87429</v>
      </c>
      <c r="B5262" s="349" t="s">
        <v>5721</v>
      </c>
      <c r="C5262" s="392" t="s">
        <v>308</v>
      </c>
      <c r="D5262" s="392">
        <v>13.6</v>
      </c>
    </row>
    <row r="5263" spans="1:4" ht="67.5">
      <c r="A5263" s="342">
        <v>87430</v>
      </c>
      <c r="B5263" s="349" t="s">
        <v>5722</v>
      </c>
      <c r="C5263" s="392" t="s">
        <v>308</v>
      </c>
      <c r="D5263" s="392">
        <v>13.95</v>
      </c>
    </row>
    <row r="5264" spans="1:4" ht="67.5">
      <c r="A5264" s="342">
        <v>87431</v>
      </c>
      <c r="B5264" s="349" t="s">
        <v>5723</v>
      </c>
      <c r="C5264" s="392" t="s">
        <v>308</v>
      </c>
      <c r="D5264" s="392">
        <v>14.12</v>
      </c>
    </row>
    <row r="5265" spans="1:4" ht="67.5">
      <c r="A5265" s="342">
        <v>87432</v>
      </c>
      <c r="B5265" s="349" t="s">
        <v>5724</v>
      </c>
      <c r="C5265" s="392" t="s">
        <v>308</v>
      </c>
      <c r="D5265" s="392">
        <v>19.75</v>
      </c>
    </row>
    <row r="5266" spans="1:4" ht="67.5">
      <c r="A5266" s="342">
        <v>87433</v>
      </c>
      <c r="B5266" s="349" t="s">
        <v>5725</v>
      </c>
      <c r="C5266" s="392" t="s">
        <v>308</v>
      </c>
      <c r="D5266" s="392">
        <v>20.45</v>
      </c>
    </row>
    <row r="5267" spans="1:4" ht="67.5">
      <c r="A5267" s="342">
        <v>87434</v>
      </c>
      <c r="B5267" s="349" t="s">
        <v>5726</v>
      </c>
      <c r="C5267" s="392" t="s">
        <v>308</v>
      </c>
      <c r="D5267" s="392">
        <v>20.94</v>
      </c>
    </row>
    <row r="5268" spans="1:4" ht="67.5">
      <c r="A5268" s="342">
        <v>87435</v>
      </c>
      <c r="B5268" s="349" t="s">
        <v>5727</v>
      </c>
      <c r="C5268" s="392" t="s">
        <v>308</v>
      </c>
      <c r="D5268" s="392">
        <v>21.94</v>
      </c>
    </row>
    <row r="5269" spans="1:4" ht="67.5">
      <c r="A5269" s="342">
        <v>87436</v>
      </c>
      <c r="B5269" s="349" t="s">
        <v>5728</v>
      </c>
      <c r="C5269" s="392" t="s">
        <v>308</v>
      </c>
      <c r="D5269" s="392">
        <v>23.12</v>
      </c>
    </row>
    <row r="5270" spans="1:4" ht="67.5">
      <c r="A5270" s="342">
        <v>87437</v>
      </c>
      <c r="B5270" s="349" t="s">
        <v>5729</v>
      </c>
      <c r="C5270" s="392" t="s">
        <v>308</v>
      </c>
      <c r="D5270" s="392">
        <v>23.96</v>
      </c>
    </row>
    <row r="5271" spans="1:4" ht="67.5">
      <c r="A5271" s="342">
        <v>87438</v>
      </c>
      <c r="B5271" s="349" t="s">
        <v>5730</v>
      </c>
      <c r="C5271" s="392" t="s">
        <v>308</v>
      </c>
      <c r="D5271" s="392">
        <v>27.14</v>
      </c>
    </row>
    <row r="5272" spans="1:4" ht="67.5">
      <c r="A5272" s="342">
        <v>87439</v>
      </c>
      <c r="B5272" s="349" t="s">
        <v>5731</v>
      </c>
      <c r="C5272" s="392" t="s">
        <v>308</v>
      </c>
      <c r="D5272" s="392">
        <v>28.64</v>
      </c>
    </row>
    <row r="5273" spans="1:4" ht="67.5">
      <c r="A5273" s="342">
        <v>87440</v>
      </c>
      <c r="B5273" s="349" t="s">
        <v>5732</v>
      </c>
      <c r="C5273" s="392" t="s">
        <v>308</v>
      </c>
      <c r="D5273" s="392">
        <v>29.34</v>
      </c>
    </row>
    <row r="5274" spans="1:4" ht="94.5">
      <c r="A5274" s="342">
        <v>87527</v>
      </c>
      <c r="B5274" s="349" t="s">
        <v>5733</v>
      </c>
      <c r="C5274" s="392" t="s">
        <v>308</v>
      </c>
      <c r="D5274" s="392">
        <v>25.76</v>
      </c>
    </row>
    <row r="5275" spans="1:4" ht="81">
      <c r="A5275" s="342">
        <v>87528</v>
      </c>
      <c r="B5275" s="349" t="s">
        <v>5734</v>
      </c>
      <c r="C5275" s="392" t="s">
        <v>308</v>
      </c>
      <c r="D5275" s="392">
        <v>29.13</v>
      </c>
    </row>
    <row r="5276" spans="1:4" ht="81">
      <c r="A5276" s="342">
        <v>87529</v>
      </c>
      <c r="B5276" s="349" t="s">
        <v>5735</v>
      </c>
      <c r="C5276" s="392" t="s">
        <v>308</v>
      </c>
      <c r="D5276" s="392">
        <v>23.28</v>
      </c>
    </row>
    <row r="5277" spans="1:4" ht="81">
      <c r="A5277" s="342">
        <v>87530</v>
      </c>
      <c r="B5277" s="349" t="s">
        <v>5736</v>
      </c>
      <c r="C5277" s="392" t="s">
        <v>308</v>
      </c>
      <c r="D5277" s="392">
        <v>26.65</v>
      </c>
    </row>
    <row r="5278" spans="1:4" ht="94.5">
      <c r="A5278" s="342">
        <v>87531</v>
      </c>
      <c r="B5278" s="349" t="s">
        <v>5737</v>
      </c>
      <c r="C5278" s="392" t="s">
        <v>308</v>
      </c>
      <c r="D5278" s="392">
        <v>22.39</v>
      </c>
    </row>
    <row r="5279" spans="1:4" ht="94.5">
      <c r="A5279" s="342">
        <v>87532</v>
      </c>
      <c r="B5279" s="349" t="s">
        <v>5738</v>
      </c>
      <c r="C5279" s="392" t="s">
        <v>308</v>
      </c>
      <c r="D5279" s="392">
        <v>25.76</v>
      </c>
    </row>
    <row r="5280" spans="1:4" ht="94.5">
      <c r="A5280" s="342">
        <v>87535</v>
      </c>
      <c r="B5280" s="349" t="s">
        <v>5739</v>
      </c>
      <c r="C5280" s="392" t="s">
        <v>308</v>
      </c>
      <c r="D5280" s="392">
        <v>19.91</v>
      </c>
    </row>
    <row r="5281" spans="1:4" ht="94.5">
      <c r="A5281" s="342">
        <v>87536</v>
      </c>
      <c r="B5281" s="349" t="s">
        <v>5740</v>
      </c>
      <c r="C5281" s="392" t="s">
        <v>308</v>
      </c>
      <c r="D5281" s="392">
        <v>23.28</v>
      </c>
    </row>
    <row r="5282" spans="1:4" ht="108">
      <c r="A5282" s="342">
        <v>87537</v>
      </c>
      <c r="B5282" s="349" t="s">
        <v>5741</v>
      </c>
      <c r="C5282" s="392" t="s">
        <v>308</v>
      </c>
      <c r="D5282" s="392">
        <v>44.74</v>
      </c>
    </row>
    <row r="5283" spans="1:4" ht="94.5">
      <c r="A5283" s="342">
        <v>87538</v>
      </c>
      <c r="B5283" s="349" t="s">
        <v>5742</v>
      </c>
      <c r="C5283" s="392" t="s">
        <v>308</v>
      </c>
      <c r="D5283" s="392">
        <v>42.63</v>
      </c>
    </row>
    <row r="5284" spans="1:4" ht="108">
      <c r="A5284" s="342">
        <v>87539</v>
      </c>
      <c r="B5284" s="349" t="s">
        <v>5743</v>
      </c>
      <c r="C5284" s="392" t="s">
        <v>308</v>
      </c>
      <c r="D5284" s="392">
        <v>41.87</v>
      </c>
    </row>
    <row r="5285" spans="1:4" ht="108">
      <c r="A5285" s="342">
        <v>87541</v>
      </c>
      <c r="B5285" s="349" t="s">
        <v>5744</v>
      </c>
      <c r="C5285" s="392" t="s">
        <v>308</v>
      </c>
      <c r="D5285" s="392">
        <v>39.75</v>
      </c>
    </row>
    <row r="5286" spans="1:4" ht="94.5">
      <c r="A5286" s="342">
        <v>87543</v>
      </c>
      <c r="B5286" s="349" t="s">
        <v>5745</v>
      </c>
      <c r="C5286" s="392" t="s">
        <v>308</v>
      </c>
      <c r="D5286" s="392">
        <v>14.17</v>
      </c>
    </row>
    <row r="5287" spans="1:4" ht="94.5">
      <c r="A5287" s="342">
        <v>87545</v>
      </c>
      <c r="B5287" s="349" t="s">
        <v>5746</v>
      </c>
      <c r="C5287" s="392" t="s">
        <v>308</v>
      </c>
      <c r="D5287" s="392">
        <v>17.55</v>
      </c>
    </row>
    <row r="5288" spans="1:4" ht="81">
      <c r="A5288" s="342">
        <v>87546</v>
      </c>
      <c r="B5288" s="349" t="s">
        <v>5747</v>
      </c>
      <c r="C5288" s="392" t="s">
        <v>308</v>
      </c>
      <c r="D5288" s="392">
        <v>19.46</v>
      </c>
    </row>
    <row r="5289" spans="1:4" ht="81">
      <c r="A5289" s="342">
        <v>87547</v>
      </c>
      <c r="B5289" s="349" t="s">
        <v>5748</v>
      </c>
      <c r="C5289" s="392" t="s">
        <v>308</v>
      </c>
      <c r="D5289" s="392">
        <v>15.08</v>
      </c>
    </row>
    <row r="5290" spans="1:4" ht="81">
      <c r="A5290" s="342">
        <v>87548</v>
      </c>
      <c r="B5290" s="349" t="s">
        <v>5749</v>
      </c>
      <c r="C5290" s="392" t="s">
        <v>308</v>
      </c>
      <c r="D5290" s="392">
        <v>16.989999999999998</v>
      </c>
    </row>
    <row r="5291" spans="1:4" ht="94.5">
      <c r="A5291" s="342">
        <v>87549</v>
      </c>
      <c r="B5291" s="349" t="s">
        <v>5750</v>
      </c>
      <c r="C5291" s="392" t="s">
        <v>308</v>
      </c>
      <c r="D5291" s="392">
        <v>14.18</v>
      </c>
    </row>
    <row r="5292" spans="1:4" ht="94.5">
      <c r="A5292" s="342">
        <v>87550</v>
      </c>
      <c r="B5292" s="349" t="s">
        <v>5751</v>
      </c>
      <c r="C5292" s="392" t="s">
        <v>308</v>
      </c>
      <c r="D5292" s="392">
        <v>16.09</v>
      </c>
    </row>
    <row r="5293" spans="1:4" ht="94.5">
      <c r="A5293" s="342">
        <v>87553</v>
      </c>
      <c r="B5293" s="349" t="s">
        <v>5752</v>
      </c>
      <c r="C5293" s="392" t="s">
        <v>308</v>
      </c>
      <c r="D5293" s="392">
        <v>11.7</v>
      </c>
    </row>
    <row r="5294" spans="1:4" ht="81">
      <c r="A5294" s="342">
        <v>87554</v>
      </c>
      <c r="B5294" s="349" t="s">
        <v>5753</v>
      </c>
      <c r="C5294" s="392" t="s">
        <v>308</v>
      </c>
      <c r="D5294" s="392">
        <v>13.61</v>
      </c>
    </row>
    <row r="5295" spans="1:4" ht="108">
      <c r="A5295" s="342">
        <v>87555</v>
      </c>
      <c r="B5295" s="349" t="s">
        <v>5754</v>
      </c>
      <c r="C5295" s="392" t="s">
        <v>308</v>
      </c>
      <c r="D5295" s="392">
        <v>27.53</v>
      </c>
    </row>
    <row r="5296" spans="1:4" ht="94.5">
      <c r="A5296" s="342">
        <v>87556</v>
      </c>
      <c r="B5296" s="349" t="s">
        <v>5755</v>
      </c>
      <c r="C5296" s="392" t="s">
        <v>308</v>
      </c>
      <c r="D5296" s="392">
        <v>25.43</v>
      </c>
    </row>
    <row r="5297" spans="1:4" ht="108">
      <c r="A5297" s="342">
        <v>87557</v>
      </c>
      <c r="B5297" s="349" t="s">
        <v>5756</v>
      </c>
      <c r="C5297" s="392" t="s">
        <v>308</v>
      </c>
      <c r="D5297" s="392">
        <v>24.67</v>
      </c>
    </row>
    <row r="5298" spans="1:4" ht="108">
      <c r="A5298" s="342">
        <v>87559</v>
      </c>
      <c r="B5298" s="349" t="s">
        <v>5757</v>
      </c>
      <c r="C5298" s="392" t="s">
        <v>308</v>
      </c>
      <c r="D5298" s="392">
        <v>22.55</v>
      </c>
    </row>
    <row r="5299" spans="1:4" ht="108">
      <c r="A5299" s="342">
        <v>87561</v>
      </c>
      <c r="B5299" s="349" t="s">
        <v>5758</v>
      </c>
      <c r="C5299" s="392" t="s">
        <v>308</v>
      </c>
      <c r="D5299" s="392">
        <v>24.85</v>
      </c>
    </row>
    <row r="5300" spans="1:4" ht="67.5">
      <c r="A5300" s="342">
        <v>87775</v>
      </c>
      <c r="B5300" s="349" t="s">
        <v>5759</v>
      </c>
      <c r="C5300" s="392" t="s">
        <v>308</v>
      </c>
      <c r="D5300" s="392">
        <v>36.57</v>
      </c>
    </row>
    <row r="5301" spans="1:4" ht="67.5">
      <c r="A5301" s="342">
        <v>87777</v>
      </c>
      <c r="B5301" s="349" t="s">
        <v>5760</v>
      </c>
      <c r="C5301" s="392" t="s">
        <v>308</v>
      </c>
      <c r="D5301" s="392">
        <v>39.369999999999997</v>
      </c>
    </row>
    <row r="5302" spans="1:4" ht="81">
      <c r="A5302" s="342">
        <v>87778</v>
      </c>
      <c r="B5302" s="349" t="s">
        <v>5761</v>
      </c>
      <c r="C5302" s="392" t="s">
        <v>308</v>
      </c>
      <c r="D5302" s="392">
        <v>50.59</v>
      </c>
    </row>
    <row r="5303" spans="1:4" ht="67.5">
      <c r="A5303" s="342">
        <v>87779</v>
      </c>
      <c r="B5303" s="349" t="s">
        <v>5762</v>
      </c>
      <c r="C5303" s="392" t="s">
        <v>308</v>
      </c>
      <c r="D5303" s="392">
        <v>42.69</v>
      </c>
    </row>
    <row r="5304" spans="1:4" ht="67.5">
      <c r="A5304" s="342">
        <v>87781</v>
      </c>
      <c r="B5304" s="349" t="s">
        <v>5763</v>
      </c>
      <c r="C5304" s="392" t="s">
        <v>308</v>
      </c>
      <c r="D5304" s="392">
        <v>46.46</v>
      </c>
    </row>
    <row r="5305" spans="1:4" ht="81">
      <c r="A5305" s="342">
        <v>87783</v>
      </c>
      <c r="B5305" s="349" t="s">
        <v>5764</v>
      </c>
      <c r="C5305" s="392" t="s">
        <v>308</v>
      </c>
      <c r="D5305" s="392">
        <v>62.9</v>
      </c>
    </row>
    <row r="5306" spans="1:4" ht="67.5">
      <c r="A5306" s="342">
        <v>87784</v>
      </c>
      <c r="B5306" s="349" t="s">
        <v>5765</v>
      </c>
      <c r="C5306" s="392" t="s">
        <v>308</v>
      </c>
      <c r="D5306" s="392">
        <v>48.84</v>
      </c>
    </row>
    <row r="5307" spans="1:4" ht="67.5">
      <c r="A5307" s="342">
        <v>87786</v>
      </c>
      <c r="B5307" s="349" t="s">
        <v>5766</v>
      </c>
      <c r="C5307" s="392" t="s">
        <v>308</v>
      </c>
      <c r="D5307" s="392">
        <v>53.56</v>
      </c>
    </row>
    <row r="5308" spans="1:4" ht="81">
      <c r="A5308" s="342">
        <v>87787</v>
      </c>
      <c r="B5308" s="349" t="s">
        <v>5767</v>
      </c>
      <c r="C5308" s="392" t="s">
        <v>308</v>
      </c>
      <c r="D5308" s="392">
        <v>75.209999999999994</v>
      </c>
    </row>
    <row r="5309" spans="1:4" ht="81">
      <c r="A5309" s="342">
        <v>87788</v>
      </c>
      <c r="B5309" s="349" t="s">
        <v>5768</v>
      </c>
      <c r="C5309" s="392" t="s">
        <v>308</v>
      </c>
      <c r="D5309" s="392">
        <v>62.94</v>
      </c>
    </row>
    <row r="5310" spans="1:4" ht="67.5">
      <c r="A5310" s="342">
        <v>87790</v>
      </c>
      <c r="B5310" s="349" t="s">
        <v>5769</v>
      </c>
      <c r="C5310" s="392" t="s">
        <v>308</v>
      </c>
      <c r="D5310" s="392">
        <v>68.14</v>
      </c>
    </row>
    <row r="5311" spans="1:4" ht="94.5">
      <c r="A5311" s="342">
        <v>87791</v>
      </c>
      <c r="B5311" s="349" t="s">
        <v>5770</v>
      </c>
      <c r="C5311" s="392" t="s">
        <v>308</v>
      </c>
      <c r="D5311" s="392">
        <v>89.54</v>
      </c>
    </row>
    <row r="5312" spans="1:4" ht="81">
      <c r="A5312" s="342">
        <v>87792</v>
      </c>
      <c r="B5312" s="349" t="s">
        <v>5771</v>
      </c>
      <c r="C5312" s="392" t="s">
        <v>308</v>
      </c>
      <c r="D5312" s="392">
        <v>24.03</v>
      </c>
    </row>
    <row r="5313" spans="1:4" ht="67.5">
      <c r="A5313" s="342">
        <v>87794</v>
      </c>
      <c r="B5313" s="349" t="s">
        <v>5772</v>
      </c>
      <c r="C5313" s="392" t="s">
        <v>308</v>
      </c>
      <c r="D5313" s="392">
        <v>26.65</v>
      </c>
    </row>
    <row r="5314" spans="1:4" ht="81">
      <c r="A5314" s="342">
        <v>87795</v>
      </c>
      <c r="B5314" s="349" t="s">
        <v>5773</v>
      </c>
      <c r="C5314" s="392" t="s">
        <v>308</v>
      </c>
      <c r="D5314" s="392">
        <v>36.840000000000003</v>
      </c>
    </row>
    <row r="5315" spans="1:4" ht="81">
      <c r="A5315" s="342">
        <v>87797</v>
      </c>
      <c r="B5315" s="349" t="s">
        <v>5774</v>
      </c>
      <c r="C5315" s="392" t="s">
        <v>308</v>
      </c>
      <c r="D5315" s="392">
        <v>29.92</v>
      </c>
    </row>
    <row r="5316" spans="1:4" ht="67.5">
      <c r="A5316" s="342">
        <v>87799</v>
      </c>
      <c r="B5316" s="349" t="s">
        <v>5775</v>
      </c>
      <c r="C5316" s="392" t="s">
        <v>308</v>
      </c>
      <c r="D5316" s="392">
        <v>33.43</v>
      </c>
    </row>
    <row r="5317" spans="1:4" ht="81">
      <c r="A5317" s="342">
        <v>87800</v>
      </c>
      <c r="B5317" s="349" t="s">
        <v>5776</v>
      </c>
      <c r="C5317" s="392" t="s">
        <v>308</v>
      </c>
      <c r="D5317" s="392">
        <v>48.51</v>
      </c>
    </row>
    <row r="5318" spans="1:4" ht="81">
      <c r="A5318" s="342">
        <v>87801</v>
      </c>
      <c r="B5318" s="349" t="s">
        <v>5777</v>
      </c>
      <c r="C5318" s="392" t="s">
        <v>308</v>
      </c>
      <c r="D5318" s="392">
        <v>35.82</v>
      </c>
    </row>
    <row r="5319" spans="1:4" ht="67.5">
      <c r="A5319" s="342">
        <v>87803</v>
      </c>
      <c r="B5319" s="349" t="s">
        <v>5778</v>
      </c>
      <c r="C5319" s="392" t="s">
        <v>308</v>
      </c>
      <c r="D5319" s="392">
        <v>40.229999999999997</v>
      </c>
    </row>
    <row r="5320" spans="1:4" ht="81">
      <c r="A5320" s="342">
        <v>87804</v>
      </c>
      <c r="B5320" s="349" t="s">
        <v>5779</v>
      </c>
      <c r="C5320" s="392" t="s">
        <v>308</v>
      </c>
      <c r="D5320" s="392">
        <v>60.18</v>
      </c>
    </row>
    <row r="5321" spans="1:4" ht="81">
      <c r="A5321" s="342">
        <v>87805</v>
      </c>
      <c r="B5321" s="349" t="s">
        <v>5780</v>
      </c>
      <c r="C5321" s="392" t="s">
        <v>308</v>
      </c>
      <c r="D5321" s="392">
        <v>41.29</v>
      </c>
    </row>
    <row r="5322" spans="1:4" ht="67.5">
      <c r="A5322" s="342">
        <v>87807</v>
      </c>
      <c r="B5322" s="349" t="s">
        <v>5781</v>
      </c>
      <c r="C5322" s="392" t="s">
        <v>308</v>
      </c>
      <c r="D5322" s="392">
        <v>46.15</v>
      </c>
    </row>
    <row r="5323" spans="1:4" ht="94.5">
      <c r="A5323" s="342">
        <v>87808</v>
      </c>
      <c r="B5323" s="349" t="s">
        <v>5782</v>
      </c>
      <c r="C5323" s="392" t="s">
        <v>308</v>
      </c>
      <c r="D5323" s="392">
        <v>65.709999999999994</v>
      </c>
    </row>
    <row r="5324" spans="1:4" ht="94.5">
      <c r="A5324" s="342">
        <v>87809</v>
      </c>
      <c r="B5324" s="349" t="s">
        <v>5783</v>
      </c>
      <c r="C5324" s="392" t="s">
        <v>308</v>
      </c>
      <c r="D5324" s="392">
        <v>58.85</v>
      </c>
    </row>
    <row r="5325" spans="1:4" ht="81">
      <c r="A5325" s="342">
        <v>87811</v>
      </c>
      <c r="B5325" s="349" t="s">
        <v>5784</v>
      </c>
      <c r="C5325" s="392" t="s">
        <v>308</v>
      </c>
      <c r="D5325" s="392">
        <v>61.47</v>
      </c>
    </row>
    <row r="5326" spans="1:4" ht="81">
      <c r="A5326" s="342">
        <v>87812</v>
      </c>
      <c r="B5326" s="349" t="s">
        <v>5785</v>
      </c>
      <c r="C5326" s="392" t="s">
        <v>308</v>
      </c>
      <c r="D5326" s="392">
        <v>71.349999999999994</v>
      </c>
    </row>
    <row r="5327" spans="1:4" ht="94.5">
      <c r="A5327" s="342">
        <v>87813</v>
      </c>
      <c r="B5327" s="349" t="s">
        <v>5786</v>
      </c>
      <c r="C5327" s="392" t="s">
        <v>308</v>
      </c>
      <c r="D5327" s="392">
        <v>64.760000000000005</v>
      </c>
    </row>
    <row r="5328" spans="1:4" ht="81">
      <c r="A5328" s="342">
        <v>87815</v>
      </c>
      <c r="B5328" s="349" t="s">
        <v>5787</v>
      </c>
      <c r="C5328" s="392" t="s">
        <v>308</v>
      </c>
      <c r="D5328" s="392">
        <v>68.27</v>
      </c>
    </row>
    <row r="5329" spans="1:4" ht="81">
      <c r="A5329" s="342">
        <v>87816</v>
      </c>
      <c r="B5329" s="349" t="s">
        <v>5788</v>
      </c>
      <c r="C5329" s="392" t="s">
        <v>308</v>
      </c>
      <c r="D5329" s="392">
        <v>83.03</v>
      </c>
    </row>
    <row r="5330" spans="1:4" ht="94.5">
      <c r="A5330" s="342">
        <v>87817</v>
      </c>
      <c r="B5330" s="349" t="s">
        <v>5789</v>
      </c>
      <c r="C5330" s="392" t="s">
        <v>308</v>
      </c>
      <c r="D5330" s="392">
        <v>70.34</v>
      </c>
    </row>
    <row r="5331" spans="1:4" ht="81">
      <c r="A5331" s="342">
        <v>87819</v>
      </c>
      <c r="B5331" s="349" t="s">
        <v>5790</v>
      </c>
      <c r="C5331" s="392" t="s">
        <v>308</v>
      </c>
      <c r="D5331" s="392">
        <v>74.75</v>
      </c>
    </row>
    <row r="5332" spans="1:4" ht="81">
      <c r="A5332" s="342">
        <v>87820</v>
      </c>
      <c r="B5332" s="349" t="s">
        <v>5791</v>
      </c>
      <c r="C5332" s="392" t="s">
        <v>308</v>
      </c>
      <c r="D5332" s="392">
        <v>94.7</v>
      </c>
    </row>
    <row r="5333" spans="1:4" ht="94.5">
      <c r="A5333" s="342">
        <v>87821</v>
      </c>
      <c r="B5333" s="349" t="s">
        <v>5792</v>
      </c>
      <c r="C5333" s="392" t="s">
        <v>308</v>
      </c>
      <c r="D5333" s="392">
        <v>101.42</v>
      </c>
    </row>
    <row r="5334" spans="1:4" ht="81">
      <c r="A5334" s="342">
        <v>87823</v>
      </c>
      <c r="B5334" s="349" t="s">
        <v>5793</v>
      </c>
      <c r="C5334" s="392" t="s">
        <v>308</v>
      </c>
      <c r="D5334" s="392">
        <v>106.28</v>
      </c>
    </row>
    <row r="5335" spans="1:4" ht="94.5">
      <c r="A5335" s="342">
        <v>87824</v>
      </c>
      <c r="B5335" s="349" t="s">
        <v>5794</v>
      </c>
      <c r="C5335" s="392" t="s">
        <v>308</v>
      </c>
      <c r="D5335" s="392">
        <v>125.52</v>
      </c>
    </row>
    <row r="5336" spans="1:4" ht="94.5">
      <c r="A5336" s="342">
        <v>87825</v>
      </c>
      <c r="B5336" s="349" t="s">
        <v>5795</v>
      </c>
      <c r="C5336" s="392" t="s">
        <v>308</v>
      </c>
      <c r="D5336" s="392">
        <v>46.54</v>
      </c>
    </row>
    <row r="5337" spans="1:4" ht="81">
      <c r="A5337" s="342">
        <v>87827</v>
      </c>
      <c r="B5337" s="349" t="s">
        <v>5796</v>
      </c>
      <c r="C5337" s="392" t="s">
        <v>308</v>
      </c>
      <c r="D5337" s="392">
        <v>49.75</v>
      </c>
    </row>
    <row r="5338" spans="1:4" ht="81">
      <c r="A5338" s="342">
        <v>87828</v>
      </c>
      <c r="B5338" s="349" t="s">
        <v>5797</v>
      </c>
      <c r="C5338" s="392" t="s">
        <v>308</v>
      </c>
      <c r="D5338" s="392">
        <v>63.17</v>
      </c>
    </row>
    <row r="5339" spans="1:4" ht="94.5">
      <c r="A5339" s="342">
        <v>87829</v>
      </c>
      <c r="B5339" s="349" t="s">
        <v>5798</v>
      </c>
      <c r="C5339" s="392" t="s">
        <v>308</v>
      </c>
      <c r="D5339" s="392">
        <v>53.17</v>
      </c>
    </row>
    <row r="5340" spans="1:4" ht="81">
      <c r="A5340" s="342">
        <v>87831</v>
      </c>
      <c r="B5340" s="349" t="s">
        <v>5799</v>
      </c>
      <c r="C5340" s="392" t="s">
        <v>308</v>
      </c>
      <c r="D5340" s="392">
        <v>57.47</v>
      </c>
    </row>
    <row r="5341" spans="1:4" ht="94.5">
      <c r="A5341" s="342">
        <v>87832</v>
      </c>
      <c r="B5341" s="349" t="s">
        <v>5800</v>
      </c>
      <c r="C5341" s="392" t="s">
        <v>308</v>
      </c>
      <c r="D5341" s="392">
        <v>76.849999999999994</v>
      </c>
    </row>
    <row r="5342" spans="1:4" ht="67.5">
      <c r="A5342" s="342">
        <v>87834</v>
      </c>
      <c r="B5342" s="349" t="s">
        <v>5801</v>
      </c>
      <c r="C5342" s="392" t="s">
        <v>308</v>
      </c>
      <c r="D5342" s="392">
        <v>127.23</v>
      </c>
    </row>
    <row r="5343" spans="1:4" ht="67.5">
      <c r="A5343" s="342">
        <v>87835</v>
      </c>
      <c r="B5343" s="349" t="s">
        <v>5802</v>
      </c>
      <c r="C5343" s="392" t="s">
        <v>308</v>
      </c>
      <c r="D5343" s="392">
        <v>86.62</v>
      </c>
    </row>
    <row r="5344" spans="1:4" ht="67.5">
      <c r="A5344" s="342">
        <v>87836</v>
      </c>
      <c r="B5344" s="349" t="s">
        <v>5803</v>
      </c>
      <c r="C5344" s="392" t="s">
        <v>308</v>
      </c>
      <c r="D5344" s="392">
        <v>121.21</v>
      </c>
    </row>
    <row r="5345" spans="1:4" ht="67.5">
      <c r="A5345" s="342">
        <v>87837</v>
      </c>
      <c r="B5345" s="349" t="s">
        <v>5804</v>
      </c>
      <c r="C5345" s="392" t="s">
        <v>308</v>
      </c>
      <c r="D5345" s="392">
        <v>81.39</v>
      </c>
    </row>
    <row r="5346" spans="1:4" ht="67.5">
      <c r="A5346" s="342">
        <v>87838</v>
      </c>
      <c r="B5346" s="349" t="s">
        <v>5805</v>
      </c>
      <c r="C5346" s="392" t="s">
        <v>308</v>
      </c>
      <c r="D5346" s="392">
        <v>133.38999999999999</v>
      </c>
    </row>
    <row r="5347" spans="1:4" ht="67.5">
      <c r="A5347" s="342">
        <v>87839</v>
      </c>
      <c r="B5347" s="349" t="s">
        <v>5806</v>
      </c>
      <c r="C5347" s="392" t="s">
        <v>308</v>
      </c>
      <c r="D5347" s="392">
        <v>90.67</v>
      </c>
    </row>
    <row r="5348" spans="1:4" ht="81">
      <c r="A5348" s="342">
        <v>87840</v>
      </c>
      <c r="B5348" s="349" t="s">
        <v>5807</v>
      </c>
      <c r="C5348" s="392" t="s">
        <v>308</v>
      </c>
      <c r="D5348" s="392">
        <v>126.07</v>
      </c>
    </row>
    <row r="5349" spans="1:4" ht="67.5">
      <c r="A5349" s="342">
        <v>87841</v>
      </c>
      <c r="B5349" s="349" t="s">
        <v>5808</v>
      </c>
      <c r="C5349" s="392" t="s">
        <v>308</v>
      </c>
      <c r="D5349" s="392">
        <v>84.13</v>
      </c>
    </row>
    <row r="5350" spans="1:4" ht="67.5">
      <c r="A5350" s="342">
        <v>87842</v>
      </c>
      <c r="B5350" s="349" t="s">
        <v>5809</v>
      </c>
      <c r="C5350" s="392" t="s">
        <v>308</v>
      </c>
      <c r="D5350" s="392">
        <v>130.34</v>
      </c>
    </row>
    <row r="5351" spans="1:4" ht="67.5">
      <c r="A5351" s="342">
        <v>87843</v>
      </c>
      <c r="B5351" s="349" t="s">
        <v>5810</v>
      </c>
      <c r="C5351" s="392" t="s">
        <v>308</v>
      </c>
      <c r="D5351" s="392">
        <v>96.47</v>
      </c>
    </row>
    <row r="5352" spans="1:4" ht="67.5">
      <c r="A5352" s="342">
        <v>87844</v>
      </c>
      <c r="B5352" s="349" t="s">
        <v>5811</v>
      </c>
      <c r="C5352" s="392" t="s">
        <v>308</v>
      </c>
      <c r="D5352" s="392">
        <v>119.57</v>
      </c>
    </row>
    <row r="5353" spans="1:4" ht="67.5">
      <c r="A5353" s="342">
        <v>87845</v>
      </c>
      <c r="B5353" s="349" t="s">
        <v>5812</v>
      </c>
      <c r="C5353" s="392" t="s">
        <v>308</v>
      </c>
      <c r="D5353" s="392">
        <v>86.52</v>
      </c>
    </row>
    <row r="5354" spans="1:4" ht="67.5">
      <c r="A5354" s="342">
        <v>87846</v>
      </c>
      <c r="B5354" s="349" t="s">
        <v>5813</v>
      </c>
      <c r="C5354" s="392" t="s">
        <v>308</v>
      </c>
      <c r="D5354" s="392">
        <v>137.74</v>
      </c>
    </row>
    <row r="5355" spans="1:4" ht="67.5">
      <c r="A5355" s="342">
        <v>87847</v>
      </c>
      <c r="B5355" s="349" t="s">
        <v>5814</v>
      </c>
      <c r="C5355" s="392" t="s">
        <v>308</v>
      </c>
      <c r="D5355" s="392">
        <v>97.13</v>
      </c>
    </row>
    <row r="5356" spans="1:4" ht="67.5">
      <c r="A5356" s="342">
        <v>87848</v>
      </c>
      <c r="B5356" s="349" t="s">
        <v>5815</v>
      </c>
      <c r="C5356" s="392" t="s">
        <v>308</v>
      </c>
      <c r="D5356" s="392">
        <v>130.72</v>
      </c>
    </row>
    <row r="5357" spans="1:4" ht="67.5">
      <c r="A5357" s="342">
        <v>87849</v>
      </c>
      <c r="B5357" s="349" t="s">
        <v>5816</v>
      </c>
      <c r="C5357" s="392" t="s">
        <v>308</v>
      </c>
      <c r="D5357" s="392">
        <v>90.9</v>
      </c>
    </row>
    <row r="5358" spans="1:4" ht="67.5">
      <c r="A5358" s="342">
        <v>87850</v>
      </c>
      <c r="B5358" s="349" t="s">
        <v>5817</v>
      </c>
      <c r="C5358" s="392" t="s">
        <v>308</v>
      </c>
      <c r="D5358" s="392">
        <v>143.91999999999999</v>
      </c>
    </row>
    <row r="5359" spans="1:4" ht="67.5">
      <c r="A5359" s="342">
        <v>87851</v>
      </c>
      <c r="B5359" s="349" t="s">
        <v>5818</v>
      </c>
      <c r="C5359" s="392" t="s">
        <v>308</v>
      </c>
      <c r="D5359" s="392">
        <v>101.2</v>
      </c>
    </row>
    <row r="5360" spans="1:4" ht="81">
      <c r="A5360" s="342">
        <v>87852</v>
      </c>
      <c r="B5360" s="349" t="s">
        <v>5819</v>
      </c>
      <c r="C5360" s="392" t="s">
        <v>308</v>
      </c>
      <c r="D5360" s="392">
        <v>135.57</v>
      </c>
    </row>
    <row r="5361" spans="1:4" ht="67.5">
      <c r="A5361" s="342">
        <v>87853</v>
      </c>
      <c r="B5361" s="349" t="s">
        <v>5820</v>
      </c>
      <c r="C5361" s="392" t="s">
        <v>308</v>
      </c>
      <c r="D5361" s="392">
        <v>93.62</v>
      </c>
    </row>
    <row r="5362" spans="1:4" ht="67.5">
      <c r="A5362" s="342">
        <v>87854</v>
      </c>
      <c r="B5362" s="349" t="s">
        <v>5821</v>
      </c>
      <c r="C5362" s="392" t="s">
        <v>308</v>
      </c>
      <c r="D5362" s="392">
        <v>140.85</v>
      </c>
    </row>
    <row r="5363" spans="1:4" ht="67.5">
      <c r="A5363" s="342">
        <v>87855</v>
      </c>
      <c r="B5363" s="349" t="s">
        <v>5822</v>
      </c>
      <c r="C5363" s="392" t="s">
        <v>308</v>
      </c>
      <c r="D5363" s="392">
        <v>107.01</v>
      </c>
    </row>
    <row r="5364" spans="1:4" ht="67.5">
      <c r="A5364" s="342">
        <v>87856</v>
      </c>
      <c r="B5364" s="349" t="s">
        <v>5823</v>
      </c>
      <c r="C5364" s="392" t="s">
        <v>308</v>
      </c>
      <c r="D5364" s="392">
        <v>129.09</v>
      </c>
    </row>
    <row r="5365" spans="1:4" ht="67.5">
      <c r="A5365" s="342">
        <v>87857</v>
      </c>
      <c r="B5365" s="349" t="s">
        <v>5824</v>
      </c>
      <c r="C5365" s="392" t="s">
        <v>308</v>
      </c>
      <c r="D5365" s="392">
        <v>96.01</v>
      </c>
    </row>
    <row r="5366" spans="1:4" ht="54">
      <c r="A5366" s="342">
        <v>87858</v>
      </c>
      <c r="B5366" s="349" t="s">
        <v>5825</v>
      </c>
      <c r="C5366" s="392" t="s">
        <v>308</v>
      </c>
      <c r="D5366" s="392">
        <v>93.16</v>
      </c>
    </row>
    <row r="5367" spans="1:4" ht="54">
      <c r="A5367" s="342">
        <v>87859</v>
      </c>
      <c r="B5367" s="349" t="s">
        <v>5826</v>
      </c>
      <c r="C5367" s="392" t="s">
        <v>308</v>
      </c>
      <c r="D5367" s="392">
        <v>107.8</v>
      </c>
    </row>
    <row r="5368" spans="1:4" ht="94.5">
      <c r="A5368" s="342">
        <v>89048</v>
      </c>
      <c r="B5368" s="349" t="s">
        <v>5827</v>
      </c>
      <c r="C5368" s="392" t="s">
        <v>308</v>
      </c>
      <c r="D5368" s="392">
        <v>23.8</v>
      </c>
    </row>
    <row r="5369" spans="1:4" ht="81">
      <c r="A5369" s="342">
        <v>89049</v>
      </c>
      <c r="B5369" s="349" t="s">
        <v>5828</v>
      </c>
      <c r="C5369" s="392" t="s">
        <v>308</v>
      </c>
      <c r="D5369" s="392">
        <v>15.63</v>
      </c>
    </row>
    <row r="5370" spans="1:4" ht="94.5">
      <c r="A5370" s="342">
        <v>89173</v>
      </c>
      <c r="B5370" s="349" t="s">
        <v>5829</v>
      </c>
      <c r="C5370" s="392" t="s">
        <v>308</v>
      </c>
      <c r="D5370" s="392">
        <v>23.4</v>
      </c>
    </row>
    <row r="5371" spans="1:4" ht="81">
      <c r="A5371" s="342">
        <v>90406</v>
      </c>
      <c r="B5371" s="349" t="s">
        <v>5830</v>
      </c>
      <c r="C5371" s="392" t="s">
        <v>308</v>
      </c>
      <c r="D5371" s="392">
        <v>30.53</v>
      </c>
    </row>
    <row r="5372" spans="1:4" ht="67.5">
      <c r="A5372" s="342">
        <v>90407</v>
      </c>
      <c r="B5372" s="349" t="s">
        <v>5831</v>
      </c>
      <c r="C5372" s="392" t="s">
        <v>308</v>
      </c>
      <c r="D5372" s="392">
        <v>33.9</v>
      </c>
    </row>
    <row r="5373" spans="1:4" ht="81">
      <c r="A5373" s="342">
        <v>90408</v>
      </c>
      <c r="B5373" s="349" t="s">
        <v>5832</v>
      </c>
      <c r="C5373" s="392" t="s">
        <v>308</v>
      </c>
      <c r="D5373" s="392">
        <v>22.12</v>
      </c>
    </row>
    <row r="5374" spans="1:4" ht="67.5">
      <c r="A5374" s="342">
        <v>90409</v>
      </c>
      <c r="B5374" s="349" t="s">
        <v>5833</v>
      </c>
      <c r="C5374" s="392" t="s">
        <v>308</v>
      </c>
      <c r="D5374" s="392">
        <v>24.03</v>
      </c>
    </row>
    <row r="5375" spans="1:4" ht="27">
      <c r="A5375" s="342">
        <v>5998</v>
      </c>
      <c r="B5375" s="349" t="s">
        <v>5834</v>
      </c>
      <c r="C5375" s="392" t="s">
        <v>308</v>
      </c>
      <c r="D5375" s="392">
        <v>0.77</v>
      </c>
    </row>
    <row r="5376" spans="1:4" ht="27">
      <c r="A5376" s="342">
        <v>84084</v>
      </c>
      <c r="B5376" s="349" t="s">
        <v>5835</v>
      </c>
      <c r="C5376" s="392" t="s">
        <v>308</v>
      </c>
      <c r="D5376" s="392">
        <v>5.66</v>
      </c>
    </row>
    <row r="5377" spans="1:4" ht="67.5">
      <c r="A5377" s="342">
        <v>87242</v>
      </c>
      <c r="B5377" s="349" t="s">
        <v>5836</v>
      </c>
      <c r="C5377" s="392" t="s">
        <v>308</v>
      </c>
      <c r="D5377" s="392">
        <v>165.55</v>
      </c>
    </row>
    <row r="5378" spans="1:4" ht="67.5">
      <c r="A5378" s="342">
        <v>87243</v>
      </c>
      <c r="B5378" s="349" t="s">
        <v>5837</v>
      </c>
      <c r="C5378" s="392" t="s">
        <v>308</v>
      </c>
      <c r="D5378" s="392">
        <v>152.02000000000001</v>
      </c>
    </row>
    <row r="5379" spans="1:4" ht="67.5">
      <c r="A5379" s="342">
        <v>87244</v>
      </c>
      <c r="B5379" s="349" t="s">
        <v>5838</v>
      </c>
      <c r="C5379" s="392" t="s">
        <v>308</v>
      </c>
      <c r="D5379" s="392">
        <v>160.65</v>
      </c>
    </row>
    <row r="5380" spans="1:4" ht="67.5">
      <c r="A5380" s="342">
        <v>87245</v>
      </c>
      <c r="B5380" s="349" t="s">
        <v>5839</v>
      </c>
      <c r="C5380" s="392" t="s">
        <v>308</v>
      </c>
      <c r="D5380" s="392">
        <v>192.59</v>
      </c>
    </row>
    <row r="5381" spans="1:4" ht="67.5">
      <c r="A5381" s="342">
        <v>87264</v>
      </c>
      <c r="B5381" s="349" t="s">
        <v>5840</v>
      </c>
      <c r="C5381" s="392" t="s">
        <v>308</v>
      </c>
      <c r="D5381" s="392">
        <v>51.87</v>
      </c>
    </row>
    <row r="5382" spans="1:4" ht="67.5">
      <c r="A5382" s="342">
        <v>87265</v>
      </c>
      <c r="B5382" s="349" t="s">
        <v>5841</v>
      </c>
      <c r="C5382" s="392" t="s">
        <v>308</v>
      </c>
      <c r="D5382" s="392">
        <v>46.3</v>
      </c>
    </row>
    <row r="5383" spans="1:4" ht="67.5">
      <c r="A5383" s="342">
        <v>87266</v>
      </c>
      <c r="B5383" s="349" t="s">
        <v>5842</v>
      </c>
      <c r="C5383" s="392" t="s">
        <v>308</v>
      </c>
      <c r="D5383" s="392">
        <v>53.82</v>
      </c>
    </row>
    <row r="5384" spans="1:4" ht="67.5">
      <c r="A5384" s="342">
        <v>87267</v>
      </c>
      <c r="B5384" s="349" t="s">
        <v>5843</v>
      </c>
      <c r="C5384" s="392" t="s">
        <v>308</v>
      </c>
      <c r="D5384" s="392">
        <v>51.37</v>
      </c>
    </row>
    <row r="5385" spans="1:4" ht="67.5">
      <c r="A5385" s="342">
        <v>87268</v>
      </c>
      <c r="B5385" s="349" t="s">
        <v>5844</v>
      </c>
      <c r="C5385" s="392" t="s">
        <v>308</v>
      </c>
      <c r="D5385" s="392">
        <v>55.31</v>
      </c>
    </row>
    <row r="5386" spans="1:4" ht="67.5">
      <c r="A5386" s="342">
        <v>87269</v>
      </c>
      <c r="B5386" s="349" t="s">
        <v>5845</v>
      </c>
      <c r="C5386" s="392" t="s">
        <v>308</v>
      </c>
      <c r="D5386" s="392">
        <v>49.25</v>
      </c>
    </row>
    <row r="5387" spans="1:4" ht="67.5">
      <c r="A5387" s="342">
        <v>87270</v>
      </c>
      <c r="B5387" s="349" t="s">
        <v>5846</v>
      </c>
      <c r="C5387" s="392" t="s">
        <v>308</v>
      </c>
      <c r="D5387" s="392">
        <v>56.95</v>
      </c>
    </row>
    <row r="5388" spans="1:4" ht="67.5">
      <c r="A5388" s="342">
        <v>87271</v>
      </c>
      <c r="B5388" s="349" t="s">
        <v>5847</v>
      </c>
      <c r="C5388" s="392" t="s">
        <v>308</v>
      </c>
      <c r="D5388" s="392">
        <v>54.03</v>
      </c>
    </row>
    <row r="5389" spans="1:4" ht="67.5">
      <c r="A5389" s="342">
        <v>87272</v>
      </c>
      <c r="B5389" s="349" t="s">
        <v>5848</v>
      </c>
      <c r="C5389" s="392" t="s">
        <v>308</v>
      </c>
      <c r="D5389" s="392">
        <v>58.47</v>
      </c>
    </row>
    <row r="5390" spans="1:4" ht="67.5">
      <c r="A5390" s="342">
        <v>87273</v>
      </c>
      <c r="B5390" s="349" t="s">
        <v>5849</v>
      </c>
      <c r="C5390" s="392" t="s">
        <v>308</v>
      </c>
      <c r="D5390" s="392">
        <v>51.1</v>
      </c>
    </row>
    <row r="5391" spans="1:4" ht="67.5">
      <c r="A5391" s="342">
        <v>87274</v>
      </c>
      <c r="B5391" s="349" t="s">
        <v>5850</v>
      </c>
      <c r="C5391" s="392" t="s">
        <v>308</v>
      </c>
      <c r="D5391" s="392">
        <v>59.63</v>
      </c>
    </row>
    <row r="5392" spans="1:4" ht="67.5">
      <c r="A5392" s="342">
        <v>87275</v>
      </c>
      <c r="B5392" s="349" t="s">
        <v>5851</v>
      </c>
      <c r="C5392" s="392" t="s">
        <v>308</v>
      </c>
      <c r="D5392" s="392">
        <v>57.15</v>
      </c>
    </row>
    <row r="5393" spans="1:4" ht="67.5">
      <c r="A5393" s="342">
        <v>88786</v>
      </c>
      <c r="B5393" s="349" t="s">
        <v>5852</v>
      </c>
      <c r="C5393" s="392" t="s">
        <v>308</v>
      </c>
      <c r="D5393" s="392">
        <v>184.3</v>
      </c>
    </row>
    <row r="5394" spans="1:4" ht="67.5">
      <c r="A5394" s="342">
        <v>88787</v>
      </c>
      <c r="B5394" s="349" t="s">
        <v>5853</v>
      </c>
      <c r="C5394" s="392" t="s">
        <v>308</v>
      </c>
      <c r="D5394" s="392">
        <v>169.93</v>
      </c>
    </row>
    <row r="5395" spans="1:4" ht="81">
      <c r="A5395" s="342">
        <v>88788</v>
      </c>
      <c r="B5395" s="349" t="s">
        <v>5854</v>
      </c>
      <c r="C5395" s="392" t="s">
        <v>308</v>
      </c>
      <c r="D5395" s="392">
        <v>178.56</v>
      </c>
    </row>
    <row r="5396" spans="1:4" ht="81">
      <c r="A5396" s="342">
        <v>88789</v>
      </c>
      <c r="B5396" s="349" t="s">
        <v>5855</v>
      </c>
      <c r="C5396" s="392" t="s">
        <v>308</v>
      </c>
      <c r="D5396" s="392">
        <v>213.37</v>
      </c>
    </row>
    <row r="5397" spans="1:4" ht="94.5">
      <c r="A5397" s="342">
        <v>89045</v>
      </c>
      <c r="B5397" s="349" t="s">
        <v>5856</v>
      </c>
      <c r="C5397" s="392" t="s">
        <v>308</v>
      </c>
      <c r="D5397" s="392">
        <v>51.72</v>
      </c>
    </row>
    <row r="5398" spans="1:4" ht="94.5">
      <c r="A5398" s="342">
        <v>89170</v>
      </c>
      <c r="B5398" s="349" t="s">
        <v>5857</v>
      </c>
      <c r="C5398" s="392" t="s">
        <v>308</v>
      </c>
      <c r="D5398" s="392">
        <v>50.32</v>
      </c>
    </row>
    <row r="5399" spans="1:4" ht="81">
      <c r="A5399" s="342">
        <v>93392</v>
      </c>
      <c r="B5399" s="349" t="s">
        <v>5858</v>
      </c>
      <c r="C5399" s="392" t="s">
        <v>308</v>
      </c>
      <c r="D5399" s="392">
        <v>39.479999999999997</v>
      </c>
    </row>
    <row r="5400" spans="1:4" ht="81">
      <c r="A5400" s="342">
        <v>93393</v>
      </c>
      <c r="B5400" s="349" t="s">
        <v>5859</v>
      </c>
      <c r="C5400" s="392" t="s">
        <v>308</v>
      </c>
      <c r="D5400" s="392">
        <v>34.04</v>
      </c>
    </row>
    <row r="5401" spans="1:4" ht="81">
      <c r="A5401" s="342">
        <v>93394</v>
      </c>
      <c r="B5401" s="349" t="s">
        <v>5860</v>
      </c>
      <c r="C5401" s="392" t="s">
        <v>308</v>
      </c>
      <c r="D5401" s="392">
        <v>41.43</v>
      </c>
    </row>
    <row r="5402" spans="1:4" ht="81">
      <c r="A5402" s="342">
        <v>93395</v>
      </c>
      <c r="B5402" s="349" t="s">
        <v>5861</v>
      </c>
      <c r="C5402" s="392" t="s">
        <v>308</v>
      </c>
      <c r="D5402" s="392">
        <v>38.979999999999997</v>
      </c>
    </row>
    <row r="5403" spans="1:4" ht="54">
      <c r="A5403" s="342">
        <v>84088</v>
      </c>
      <c r="B5403" s="349" t="s">
        <v>5862</v>
      </c>
      <c r="C5403" s="392" t="s">
        <v>1</v>
      </c>
      <c r="D5403" s="392">
        <v>63.08</v>
      </c>
    </row>
    <row r="5404" spans="1:4" ht="54">
      <c r="A5404" s="342">
        <v>84089</v>
      </c>
      <c r="B5404" s="349" t="s">
        <v>5863</v>
      </c>
      <c r="C5404" s="392" t="s">
        <v>1</v>
      </c>
      <c r="D5404" s="392">
        <v>89.47</v>
      </c>
    </row>
    <row r="5405" spans="1:4" ht="27">
      <c r="A5405" s="342">
        <v>40675</v>
      </c>
      <c r="B5405" s="349" t="s">
        <v>5864</v>
      </c>
      <c r="C5405" s="392" t="s">
        <v>1</v>
      </c>
      <c r="D5405" s="392">
        <v>3.71</v>
      </c>
    </row>
    <row r="5406" spans="1:4" ht="27">
      <c r="A5406" s="342">
        <v>84093</v>
      </c>
      <c r="B5406" s="349" t="s">
        <v>5865</v>
      </c>
      <c r="C5406" s="392" t="s">
        <v>1</v>
      </c>
      <c r="D5406" s="392">
        <v>18.239999999999998</v>
      </c>
    </row>
    <row r="5407" spans="1:4" ht="40.5">
      <c r="A5407" s="342">
        <v>96112</v>
      </c>
      <c r="B5407" s="349" t="s">
        <v>5866</v>
      </c>
      <c r="C5407" s="392" t="s">
        <v>308</v>
      </c>
      <c r="D5407" s="392">
        <v>75.34</v>
      </c>
    </row>
    <row r="5408" spans="1:4" ht="40.5">
      <c r="A5408" s="342">
        <v>96117</v>
      </c>
      <c r="B5408" s="349" t="s">
        <v>5867</v>
      </c>
      <c r="C5408" s="392" t="s">
        <v>308</v>
      </c>
      <c r="D5408" s="392">
        <v>77.099999999999994</v>
      </c>
    </row>
    <row r="5409" spans="1:4" ht="27">
      <c r="A5409" s="342">
        <v>96122</v>
      </c>
      <c r="B5409" s="349" t="s">
        <v>5868</v>
      </c>
      <c r="C5409" s="392" t="s">
        <v>1</v>
      </c>
      <c r="D5409" s="392">
        <v>16.32</v>
      </c>
    </row>
    <row r="5410" spans="1:4" ht="27">
      <c r="A5410" s="342">
        <v>96109</v>
      </c>
      <c r="B5410" s="349" t="s">
        <v>5869</v>
      </c>
      <c r="C5410" s="392" t="s">
        <v>308</v>
      </c>
      <c r="D5410" s="392">
        <v>33.799999999999997</v>
      </c>
    </row>
    <row r="5411" spans="1:4" ht="40.5">
      <c r="A5411" s="342">
        <v>96110</v>
      </c>
      <c r="B5411" s="349" t="s">
        <v>5870</v>
      </c>
      <c r="C5411" s="392" t="s">
        <v>308</v>
      </c>
      <c r="D5411" s="392">
        <v>50.91</v>
      </c>
    </row>
    <row r="5412" spans="1:4" ht="27">
      <c r="A5412" s="342">
        <v>96113</v>
      </c>
      <c r="B5412" s="349" t="s">
        <v>5871</v>
      </c>
      <c r="C5412" s="392" t="s">
        <v>308</v>
      </c>
      <c r="D5412" s="392">
        <v>30.3</v>
      </c>
    </row>
    <row r="5413" spans="1:4" ht="40.5">
      <c r="A5413" s="342">
        <v>96114</v>
      </c>
      <c r="B5413" s="349" t="s">
        <v>5872</v>
      </c>
      <c r="C5413" s="392" t="s">
        <v>308</v>
      </c>
      <c r="D5413" s="392">
        <v>52.23</v>
      </c>
    </row>
    <row r="5414" spans="1:4" ht="27">
      <c r="A5414" s="342">
        <v>96120</v>
      </c>
      <c r="B5414" s="349" t="s">
        <v>5873</v>
      </c>
      <c r="C5414" s="392" t="s">
        <v>1</v>
      </c>
      <c r="D5414" s="392">
        <v>2.34</v>
      </c>
    </row>
    <row r="5415" spans="1:4" ht="40.5">
      <c r="A5415" s="342">
        <v>96123</v>
      </c>
      <c r="B5415" s="349" t="s">
        <v>5874</v>
      </c>
      <c r="C5415" s="392" t="s">
        <v>1</v>
      </c>
      <c r="D5415" s="392">
        <v>21.29</v>
      </c>
    </row>
    <row r="5416" spans="1:4" ht="40.5">
      <c r="A5416" s="342">
        <v>96124</v>
      </c>
      <c r="B5416" s="349" t="s">
        <v>5875</v>
      </c>
      <c r="C5416" s="392" t="s">
        <v>1</v>
      </c>
      <c r="D5416" s="392">
        <v>35.07</v>
      </c>
    </row>
    <row r="5417" spans="1:4" ht="40.5">
      <c r="A5417" s="342">
        <v>96115</v>
      </c>
      <c r="B5417" s="349" t="s">
        <v>5876</v>
      </c>
      <c r="C5417" s="392" t="s">
        <v>308</v>
      </c>
      <c r="D5417" s="392">
        <v>66.59</v>
      </c>
    </row>
    <row r="5418" spans="1:4" ht="40.5">
      <c r="A5418" s="342">
        <v>72200</v>
      </c>
      <c r="B5418" s="349" t="s">
        <v>5877</v>
      </c>
      <c r="C5418" s="392" t="s">
        <v>308</v>
      </c>
      <c r="D5418" s="392">
        <v>81.260000000000005</v>
      </c>
    </row>
    <row r="5419" spans="1:4" ht="13.5">
      <c r="A5419" s="342" t="s">
        <v>5878</v>
      </c>
      <c r="B5419" s="349" t="s">
        <v>5879</v>
      </c>
      <c r="C5419" s="392" t="s">
        <v>1</v>
      </c>
      <c r="D5419" s="392">
        <v>82.37</v>
      </c>
    </row>
    <row r="5420" spans="1:4" ht="40.5">
      <c r="A5420" s="342">
        <v>72201</v>
      </c>
      <c r="B5420" s="349" t="s">
        <v>5880</v>
      </c>
      <c r="C5420" s="392" t="s">
        <v>308</v>
      </c>
      <c r="D5420" s="392">
        <v>9.8000000000000007</v>
      </c>
    </row>
    <row r="5421" spans="1:4" ht="40.5">
      <c r="A5421" s="342">
        <v>96111</v>
      </c>
      <c r="B5421" s="349" t="s">
        <v>5881</v>
      </c>
      <c r="C5421" s="392" t="s">
        <v>308</v>
      </c>
      <c r="D5421" s="392">
        <v>34.29</v>
      </c>
    </row>
    <row r="5422" spans="1:4" ht="40.5">
      <c r="A5422" s="342">
        <v>96116</v>
      </c>
      <c r="B5422" s="349" t="s">
        <v>5882</v>
      </c>
      <c r="C5422" s="392" t="s">
        <v>308</v>
      </c>
      <c r="D5422" s="392">
        <v>37.590000000000003</v>
      </c>
    </row>
    <row r="5423" spans="1:4" ht="27">
      <c r="A5423" s="342">
        <v>96121</v>
      </c>
      <c r="B5423" s="349" t="s">
        <v>5883</v>
      </c>
      <c r="C5423" s="392" t="s">
        <v>1</v>
      </c>
      <c r="D5423" s="392">
        <v>6.58</v>
      </c>
    </row>
    <row r="5424" spans="1:4" ht="40.5">
      <c r="A5424" s="342">
        <v>96485</v>
      </c>
      <c r="B5424" s="349" t="s">
        <v>5884</v>
      </c>
      <c r="C5424" s="392" t="s">
        <v>308</v>
      </c>
      <c r="D5424" s="392">
        <v>39.909999999999997</v>
      </c>
    </row>
    <row r="5425" spans="1:4" ht="40.5">
      <c r="A5425" s="342">
        <v>96486</v>
      </c>
      <c r="B5425" s="349" t="s">
        <v>5885</v>
      </c>
      <c r="C5425" s="392" t="s">
        <v>308</v>
      </c>
      <c r="D5425" s="392">
        <v>43.56</v>
      </c>
    </row>
    <row r="5426" spans="1:4" ht="67.5">
      <c r="A5426" s="342">
        <v>72198</v>
      </c>
      <c r="B5426" s="349" t="s">
        <v>5886</v>
      </c>
      <c r="C5426" s="392" t="s">
        <v>308</v>
      </c>
      <c r="D5426" s="392">
        <v>102.37</v>
      </c>
    </row>
    <row r="5427" spans="1:4" ht="27">
      <c r="A5427" s="342" t="s">
        <v>5887</v>
      </c>
      <c r="B5427" s="349" t="s">
        <v>5888</v>
      </c>
      <c r="C5427" s="392" t="s">
        <v>308</v>
      </c>
      <c r="D5427" s="392">
        <v>63.47</v>
      </c>
    </row>
    <row r="5428" spans="1:4" ht="40.5">
      <c r="A5428" s="342">
        <v>83730</v>
      </c>
      <c r="B5428" s="349" t="s">
        <v>5889</v>
      </c>
      <c r="C5428" s="392" t="s">
        <v>308</v>
      </c>
      <c r="D5428" s="392">
        <v>177.79</v>
      </c>
    </row>
    <row r="5429" spans="1:4" ht="40.5">
      <c r="A5429" s="342">
        <v>83736</v>
      </c>
      <c r="B5429" s="349" t="s">
        <v>5890</v>
      </c>
      <c r="C5429" s="392" t="s">
        <v>308</v>
      </c>
      <c r="D5429" s="392">
        <v>165.56</v>
      </c>
    </row>
    <row r="5430" spans="1:4" ht="54">
      <c r="A5430" s="342">
        <v>91514</v>
      </c>
      <c r="B5430" s="349" t="s">
        <v>5891</v>
      </c>
      <c r="C5430" s="392" t="s">
        <v>308</v>
      </c>
      <c r="D5430" s="392">
        <v>4.5999999999999996</v>
      </c>
    </row>
    <row r="5431" spans="1:4" ht="54">
      <c r="A5431" s="342">
        <v>91515</v>
      </c>
      <c r="B5431" s="349" t="s">
        <v>5892</v>
      </c>
      <c r="C5431" s="392" t="s">
        <v>308</v>
      </c>
      <c r="D5431" s="392">
        <v>6.08</v>
      </c>
    </row>
    <row r="5432" spans="1:4" ht="54">
      <c r="A5432" s="342">
        <v>91516</v>
      </c>
      <c r="B5432" s="349" t="s">
        <v>5893</v>
      </c>
      <c r="C5432" s="392" t="s">
        <v>308</v>
      </c>
      <c r="D5432" s="392">
        <v>8.8800000000000008</v>
      </c>
    </row>
    <row r="5433" spans="1:4" ht="54">
      <c r="A5433" s="342">
        <v>91517</v>
      </c>
      <c r="B5433" s="349" t="s">
        <v>5894</v>
      </c>
      <c r="C5433" s="392" t="s">
        <v>308</v>
      </c>
      <c r="D5433" s="392">
        <v>9.89</v>
      </c>
    </row>
    <row r="5434" spans="1:4" ht="54">
      <c r="A5434" s="342">
        <v>91519</v>
      </c>
      <c r="B5434" s="349" t="s">
        <v>5895</v>
      </c>
      <c r="C5434" s="392" t="s">
        <v>308</v>
      </c>
      <c r="D5434" s="392">
        <v>11.35</v>
      </c>
    </row>
    <row r="5435" spans="1:4" ht="40.5">
      <c r="A5435" s="342">
        <v>91520</v>
      </c>
      <c r="B5435" s="349" t="s">
        <v>5896</v>
      </c>
      <c r="C5435" s="392" t="s">
        <v>308</v>
      </c>
      <c r="D5435" s="392">
        <v>1.67</v>
      </c>
    </row>
    <row r="5436" spans="1:4" ht="40.5">
      <c r="A5436" s="342">
        <v>91522</v>
      </c>
      <c r="B5436" s="349" t="s">
        <v>5897</v>
      </c>
      <c r="C5436" s="392" t="s">
        <v>308</v>
      </c>
      <c r="D5436" s="392">
        <v>2</v>
      </c>
    </row>
    <row r="5437" spans="1:4" ht="40.5">
      <c r="A5437" s="342">
        <v>91525</v>
      </c>
      <c r="B5437" s="349" t="s">
        <v>5898</v>
      </c>
      <c r="C5437" s="392" t="s">
        <v>308</v>
      </c>
      <c r="D5437" s="392">
        <v>3.69</v>
      </c>
    </row>
    <row r="5438" spans="1:4" ht="40.5">
      <c r="A5438" s="342">
        <v>73548</v>
      </c>
      <c r="B5438" s="349" t="s">
        <v>5899</v>
      </c>
      <c r="C5438" s="392" t="s">
        <v>1353</v>
      </c>
      <c r="D5438" s="392">
        <v>479.74</v>
      </c>
    </row>
    <row r="5439" spans="1:4" ht="40.5">
      <c r="A5439" s="342">
        <v>73549</v>
      </c>
      <c r="B5439" s="349" t="s">
        <v>5900</v>
      </c>
      <c r="C5439" s="392" t="s">
        <v>1353</v>
      </c>
      <c r="D5439" s="392">
        <v>455.77</v>
      </c>
    </row>
    <row r="5440" spans="1:4" ht="67.5">
      <c r="A5440" s="342">
        <v>87280</v>
      </c>
      <c r="B5440" s="349" t="s">
        <v>5901</v>
      </c>
      <c r="C5440" s="392" t="s">
        <v>1353</v>
      </c>
      <c r="D5440" s="392">
        <v>268.83</v>
      </c>
    </row>
    <row r="5441" spans="1:4" ht="67.5">
      <c r="A5441" s="342">
        <v>87281</v>
      </c>
      <c r="B5441" s="349" t="s">
        <v>5902</v>
      </c>
      <c r="C5441" s="392" t="s">
        <v>1353</v>
      </c>
      <c r="D5441" s="392">
        <v>268.02999999999997</v>
      </c>
    </row>
    <row r="5442" spans="1:4" ht="67.5">
      <c r="A5442" s="342">
        <v>87283</v>
      </c>
      <c r="B5442" s="349" t="s">
        <v>5903</v>
      </c>
      <c r="C5442" s="392" t="s">
        <v>1353</v>
      </c>
      <c r="D5442" s="392">
        <v>290.01</v>
      </c>
    </row>
    <row r="5443" spans="1:4" ht="67.5">
      <c r="A5443" s="342">
        <v>87284</v>
      </c>
      <c r="B5443" s="349" t="s">
        <v>5904</v>
      </c>
      <c r="C5443" s="392" t="s">
        <v>1353</v>
      </c>
      <c r="D5443" s="392">
        <v>277.51</v>
      </c>
    </row>
    <row r="5444" spans="1:4" ht="67.5">
      <c r="A5444" s="342">
        <v>87286</v>
      </c>
      <c r="B5444" s="349" t="s">
        <v>5905</v>
      </c>
      <c r="C5444" s="392" t="s">
        <v>1353</v>
      </c>
      <c r="D5444" s="392">
        <v>284.20999999999998</v>
      </c>
    </row>
    <row r="5445" spans="1:4" ht="67.5">
      <c r="A5445" s="342">
        <v>87287</v>
      </c>
      <c r="B5445" s="349" t="s">
        <v>5906</v>
      </c>
      <c r="C5445" s="392" t="s">
        <v>1353</v>
      </c>
      <c r="D5445" s="392">
        <v>338.2</v>
      </c>
    </row>
    <row r="5446" spans="1:4" ht="67.5">
      <c r="A5446" s="342">
        <v>87289</v>
      </c>
      <c r="B5446" s="349" t="s">
        <v>5907</v>
      </c>
      <c r="C5446" s="392" t="s">
        <v>1353</v>
      </c>
      <c r="D5446" s="392">
        <v>323.89</v>
      </c>
    </row>
    <row r="5447" spans="1:4" ht="67.5">
      <c r="A5447" s="342">
        <v>87290</v>
      </c>
      <c r="B5447" s="349" t="s">
        <v>5908</v>
      </c>
      <c r="C5447" s="392" t="s">
        <v>1353</v>
      </c>
      <c r="D5447" s="392">
        <v>322.66000000000003</v>
      </c>
    </row>
    <row r="5448" spans="1:4" ht="67.5">
      <c r="A5448" s="342">
        <v>87292</v>
      </c>
      <c r="B5448" s="349" t="s">
        <v>5909</v>
      </c>
      <c r="C5448" s="392" t="s">
        <v>1353</v>
      </c>
      <c r="D5448" s="392">
        <v>336.95</v>
      </c>
    </row>
    <row r="5449" spans="1:4" ht="67.5">
      <c r="A5449" s="342">
        <v>87294</v>
      </c>
      <c r="B5449" s="349" t="s">
        <v>5910</v>
      </c>
      <c r="C5449" s="392" t="s">
        <v>1353</v>
      </c>
      <c r="D5449" s="392">
        <v>321.79000000000002</v>
      </c>
    </row>
    <row r="5450" spans="1:4" ht="67.5">
      <c r="A5450" s="342">
        <v>87295</v>
      </c>
      <c r="B5450" s="349" t="s">
        <v>5911</v>
      </c>
      <c r="C5450" s="392" t="s">
        <v>1353</v>
      </c>
      <c r="D5450" s="392">
        <v>323.17</v>
      </c>
    </row>
    <row r="5451" spans="1:4" ht="67.5">
      <c r="A5451" s="342">
        <v>87296</v>
      </c>
      <c r="B5451" s="349" t="s">
        <v>5912</v>
      </c>
      <c r="C5451" s="392" t="s">
        <v>1353</v>
      </c>
      <c r="D5451" s="392">
        <v>310.82</v>
      </c>
    </row>
    <row r="5452" spans="1:4" ht="54">
      <c r="A5452" s="342">
        <v>87298</v>
      </c>
      <c r="B5452" s="349" t="s">
        <v>5913</v>
      </c>
      <c r="C5452" s="392" t="s">
        <v>1353</v>
      </c>
      <c r="D5452" s="392">
        <v>420.41</v>
      </c>
    </row>
    <row r="5453" spans="1:4" ht="54">
      <c r="A5453" s="342">
        <v>87299</v>
      </c>
      <c r="B5453" s="349" t="s">
        <v>5914</v>
      </c>
      <c r="C5453" s="392" t="s">
        <v>1353</v>
      </c>
      <c r="D5453" s="392">
        <v>411.68</v>
      </c>
    </row>
    <row r="5454" spans="1:4" ht="54">
      <c r="A5454" s="342">
        <v>87301</v>
      </c>
      <c r="B5454" s="349" t="s">
        <v>5915</v>
      </c>
      <c r="C5454" s="392" t="s">
        <v>1353</v>
      </c>
      <c r="D5454" s="392">
        <v>371.96</v>
      </c>
    </row>
    <row r="5455" spans="1:4" ht="54">
      <c r="A5455" s="342">
        <v>87302</v>
      </c>
      <c r="B5455" s="349" t="s">
        <v>5916</v>
      </c>
      <c r="C5455" s="392" t="s">
        <v>1353</v>
      </c>
      <c r="D5455" s="392">
        <v>365.24</v>
      </c>
    </row>
    <row r="5456" spans="1:4" ht="54">
      <c r="A5456" s="342">
        <v>87304</v>
      </c>
      <c r="B5456" s="349" t="s">
        <v>5917</v>
      </c>
      <c r="C5456" s="392" t="s">
        <v>1353</v>
      </c>
      <c r="D5456" s="392">
        <v>342.75</v>
      </c>
    </row>
    <row r="5457" spans="1:4" ht="54">
      <c r="A5457" s="342">
        <v>87305</v>
      </c>
      <c r="B5457" s="349" t="s">
        <v>5918</v>
      </c>
      <c r="C5457" s="392" t="s">
        <v>1353</v>
      </c>
      <c r="D5457" s="392">
        <v>336.05</v>
      </c>
    </row>
    <row r="5458" spans="1:4" ht="54">
      <c r="A5458" s="342">
        <v>87307</v>
      </c>
      <c r="B5458" s="349" t="s">
        <v>5919</v>
      </c>
      <c r="C5458" s="392" t="s">
        <v>1353</v>
      </c>
      <c r="D5458" s="392">
        <v>317.83</v>
      </c>
    </row>
    <row r="5459" spans="1:4" ht="54">
      <c r="A5459" s="342">
        <v>87308</v>
      </c>
      <c r="B5459" s="349" t="s">
        <v>5920</v>
      </c>
      <c r="C5459" s="392" t="s">
        <v>1353</v>
      </c>
      <c r="D5459" s="392">
        <v>312.18</v>
      </c>
    </row>
    <row r="5460" spans="1:4" ht="54">
      <c r="A5460" s="342">
        <v>87310</v>
      </c>
      <c r="B5460" s="349" t="s">
        <v>5921</v>
      </c>
      <c r="C5460" s="392" t="s">
        <v>1353</v>
      </c>
      <c r="D5460" s="392">
        <v>255.99</v>
      </c>
    </row>
    <row r="5461" spans="1:4" ht="54">
      <c r="A5461" s="342">
        <v>87311</v>
      </c>
      <c r="B5461" s="349" t="s">
        <v>5922</v>
      </c>
      <c r="C5461" s="392" t="s">
        <v>1353</v>
      </c>
      <c r="D5461" s="392">
        <v>252.46</v>
      </c>
    </row>
    <row r="5462" spans="1:4" ht="54">
      <c r="A5462" s="342">
        <v>87313</v>
      </c>
      <c r="B5462" s="349" t="s">
        <v>5923</v>
      </c>
      <c r="C5462" s="392" t="s">
        <v>1353</v>
      </c>
      <c r="D5462" s="392">
        <v>314.58999999999997</v>
      </c>
    </row>
    <row r="5463" spans="1:4" ht="54">
      <c r="A5463" s="342">
        <v>87314</v>
      </c>
      <c r="B5463" s="349" t="s">
        <v>5924</v>
      </c>
      <c r="C5463" s="392" t="s">
        <v>1353</v>
      </c>
      <c r="D5463" s="392">
        <v>312.02</v>
      </c>
    </row>
    <row r="5464" spans="1:4" ht="54">
      <c r="A5464" s="342">
        <v>87316</v>
      </c>
      <c r="B5464" s="349" t="s">
        <v>5925</v>
      </c>
      <c r="C5464" s="392" t="s">
        <v>1353</v>
      </c>
      <c r="D5464" s="392">
        <v>283.06</v>
      </c>
    </row>
    <row r="5465" spans="1:4" ht="54">
      <c r="A5465" s="342">
        <v>87317</v>
      </c>
      <c r="B5465" s="349" t="s">
        <v>5926</v>
      </c>
      <c r="C5465" s="392" t="s">
        <v>1353</v>
      </c>
      <c r="D5465" s="392">
        <v>276.86</v>
      </c>
    </row>
    <row r="5466" spans="1:4" ht="67.5">
      <c r="A5466" s="342">
        <v>87319</v>
      </c>
      <c r="B5466" s="349" t="s">
        <v>5927</v>
      </c>
      <c r="C5466" s="392" t="s">
        <v>1353</v>
      </c>
      <c r="D5466" s="393">
        <v>2421.9499999999998</v>
      </c>
    </row>
    <row r="5467" spans="1:4" ht="67.5">
      <c r="A5467" s="342">
        <v>87320</v>
      </c>
      <c r="B5467" s="349" t="s">
        <v>5928</v>
      </c>
      <c r="C5467" s="392" t="s">
        <v>1353</v>
      </c>
      <c r="D5467" s="393">
        <v>2427.98</v>
      </c>
    </row>
    <row r="5468" spans="1:4" ht="67.5">
      <c r="A5468" s="342">
        <v>87322</v>
      </c>
      <c r="B5468" s="349" t="s">
        <v>5929</v>
      </c>
      <c r="C5468" s="392" t="s">
        <v>1353</v>
      </c>
      <c r="D5468" s="393">
        <v>2488.02</v>
      </c>
    </row>
    <row r="5469" spans="1:4" ht="67.5">
      <c r="A5469" s="342">
        <v>87323</v>
      </c>
      <c r="B5469" s="349" t="s">
        <v>5930</v>
      </c>
      <c r="C5469" s="392" t="s">
        <v>1353</v>
      </c>
      <c r="D5469" s="393">
        <v>2477.7600000000002</v>
      </c>
    </row>
    <row r="5470" spans="1:4" ht="67.5">
      <c r="A5470" s="342">
        <v>87325</v>
      </c>
      <c r="B5470" s="349" t="s">
        <v>5931</v>
      </c>
      <c r="C5470" s="392" t="s">
        <v>1353</v>
      </c>
      <c r="D5470" s="393">
        <v>2445</v>
      </c>
    </row>
    <row r="5471" spans="1:4" ht="67.5">
      <c r="A5471" s="342">
        <v>87326</v>
      </c>
      <c r="B5471" s="349" t="s">
        <v>5932</v>
      </c>
      <c r="C5471" s="392" t="s">
        <v>1353</v>
      </c>
      <c r="D5471" s="393">
        <v>2444.2600000000002</v>
      </c>
    </row>
    <row r="5472" spans="1:4" ht="81">
      <c r="A5472" s="342">
        <v>87327</v>
      </c>
      <c r="B5472" s="349" t="s">
        <v>5933</v>
      </c>
      <c r="C5472" s="392" t="s">
        <v>1353</v>
      </c>
      <c r="D5472" s="392">
        <v>283.08999999999997</v>
      </c>
    </row>
    <row r="5473" spans="1:4" ht="81">
      <c r="A5473" s="342">
        <v>87328</v>
      </c>
      <c r="B5473" s="349" t="s">
        <v>5934</v>
      </c>
      <c r="C5473" s="392" t="s">
        <v>1353</v>
      </c>
      <c r="D5473" s="392">
        <v>255.92</v>
      </c>
    </row>
    <row r="5474" spans="1:4" ht="81">
      <c r="A5474" s="342">
        <v>87329</v>
      </c>
      <c r="B5474" s="349" t="s">
        <v>5935</v>
      </c>
      <c r="C5474" s="392" t="s">
        <v>1353</v>
      </c>
      <c r="D5474" s="392">
        <v>305.32</v>
      </c>
    </row>
    <row r="5475" spans="1:4" ht="81">
      <c r="A5475" s="342">
        <v>87330</v>
      </c>
      <c r="B5475" s="349" t="s">
        <v>5936</v>
      </c>
      <c r="C5475" s="392" t="s">
        <v>1353</v>
      </c>
      <c r="D5475" s="392">
        <v>275.95</v>
      </c>
    </row>
    <row r="5476" spans="1:4" ht="81">
      <c r="A5476" s="342">
        <v>87331</v>
      </c>
      <c r="B5476" s="349" t="s">
        <v>5937</v>
      </c>
      <c r="C5476" s="392" t="s">
        <v>1353</v>
      </c>
      <c r="D5476" s="392">
        <v>352.26</v>
      </c>
    </row>
    <row r="5477" spans="1:4" ht="81">
      <c r="A5477" s="342">
        <v>87332</v>
      </c>
      <c r="B5477" s="349" t="s">
        <v>5938</v>
      </c>
      <c r="C5477" s="392" t="s">
        <v>1353</v>
      </c>
      <c r="D5477" s="392">
        <v>323.2</v>
      </c>
    </row>
    <row r="5478" spans="1:4" ht="81">
      <c r="A5478" s="342">
        <v>87333</v>
      </c>
      <c r="B5478" s="349" t="s">
        <v>5939</v>
      </c>
      <c r="C5478" s="392" t="s">
        <v>1353</v>
      </c>
      <c r="D5478" s="392">
        <v>328.07</v>
      </c>
    </row>
    <row r="5479" spans="1:4" ht="81">
      <c r="A5479" s="342">
        <v>87334</v>
      </c>
      <c r="B5479" s="349" t="s">
        <v>5940</v>
      </c>
      <c r="C5479" s="392" t="s">
        <v>1353</v>
      </c>
      <c r="D5479" s="392">
        <v>307.11</v>
      </c>
    </row>
    <row r="5480" spans="1:4" ht="81">
      <c r="A5480" s="342">
        <v>87335</v>
      </c>
      <c r="B5480" s="349" t="s">
        <v>5941</v>
      </c>
      <c r="C5480" s="392" t="s">
        <v>1353</v>
      </c>
      <c r="D5480" s="392">
        <v>333.38</v>
      </c>
    </row>
    <row r="5481" spans="1:4" ht="81">
      <c r="A5481" s="342">
        <v>87336</v>
      </c>
      <c r="B5481" s="349" t="s">
        <v>5942</v>
      </c>
      <c r="C5481" s="392" t="s">
        <v>1353</v>
      </c>
      <c r="D5481" s="392">
        <v>318.37</v>
      </c>
    </row>
    <row r="5482" spans="1:4" ht="81">
      <c r="A5482" s="342">
        <v>87337</v>
      </c>
      <c r="B5482" s="349" t="s">
        <v>5943</v>
      </c>
      <c r="C5482" s="392" t="s">
        <v>1353</v>
      </c>
      <c r="D5482" s="392">
        <v>317.17</v>
      </c>
    </row>
    <row r="5483" spans="1:4" ht="81">
      <c r="A5483" s="342">
        <v>87338</v>
      </c>
      <c r="B5483" s="349" t="s">
        <v>5944</v>
      </c>
      <c r="C5483" s="392" t="s">
        <v>1353</v>
      </c>
      <c r="D5483" s="392">
        <v>306.58999999999997</v>
      </c>
    </row>
    <row r="5484" spans="1:4" ht="54">
      <c r="A5484" s="342">
        <v>87339</v>
      </c>
      <c r="B5484" s="349" t="s">
        <v>5945</v>
      </c>
      <c r="C5484" s="392" t="s">
        <v>1353</v>
      </c>
      <c r="D5484" s="392">
        <v>478.54</v>
      </c>
    </row>
    <row r="5485" spans="1:4" ht="54">
      <c r="A5485" s="342">
        <v>87340</v>
      </c>
      <c r="B5485" s="349" t="s">
        <v>5946</v>
      </c>
      <c r="C5485" s="392" t="s">
        <v>1353</v>
      </c>
      <c r="D5485" s="392">
        <v>410.52</v>
      </c>
    </row>
    <row r="5486" spans="1:4" ht="54">
      <c r="A5486" s="342">
        <v>87341</v>
      </c>
      <c r="B5486" s="349" t="s">
        <v>5947</v>
      </c>
      <c r="C5486" s="392" t="s">
        <v>1353</v>
      </c>
      <c r="D5486" s="392">
        <v>399.05</v>
      </c>
    </row>
    <row r="5487" spans="1:4" ht="54">
      <c r="A5487" s="342">
        <v>87342</v>
      </c>
      <c r="B5487" s="349" t="s">
        <v>5948</v>
      </c>
      <c r="C5487" s="392" t="s">
        <v>1353</v>
      </c>
      <c r="D5487" s="392">
        <v>413.33</v>
      </c>
    </row>
    <row r="5488" spans="1:4" ht="54">
      <c r="A5488" s="342">
        <v>87343</v>
      </c>
      <c r="B5488" s="349" t="s">
        <v>5949</v>
      </c>
      <c r="C5488" s="392" t="s">
        <v>1353</v>
      </c>
      <c r="D5488" s="392">
        <v>369.37</v>
      </c>
    </row>
    <row r="5489" spans="1:4" ht="54">
      <c r="A5489" s="342">
        <v>87344</v>
      </c>
      <c r="B5489" s="349" t="s">
        <v>5950</v>
      </c>
      <c r="C5489" s="392" t="s">
        <v>1353</v>
      </c>
      <c r="D5489" s="392">
        <v>352.73</v>
      </c>
    </row>
    <row r="5490" spans="1:4" ht="54">
      <c r="A5490" s="342">
        <v>87345</v>
      </c>
      <c r="B5490" s="349" t="s">
        <v>5951</v>
      </c>
      <c r="C5490" s="392" t="s">
        <v>1353</v>
      </c>
      <c r="D5490" s="392">
        <v>363.24</v>
      </c>
    </row>
    <row r="5491" spans="1:4" ht="54">
      <c r="A5491" s="342">
        <v>87346</v>
      </c>
      <c r="B5491" s="349" t="s">
        <v>5952</v>
      </c>
      <c r="C5491" s="392" t="s">
        <v>1353</v>
      </c>
      <c r="D5491" s="392">
        <v>333.25</v>
      </c>
    </row>
    <row r="5492" spans="1:4" ht="54">
      <c r="A5492" s="342">
        <v>87347</v>
      </c>
      <c r="B5492" s="349" t="s">
        <v>5953</v>
      </c>
      <c r="C5492" s="392" t="s">
        <v>1353</v>
      </c>
      <c r="D5492" s="392">
        <v>324.57</v>
      </c>
    </row>
    <row r="5493" spans="1:4" ht="54">
      <c r="A5493" s="342">
        <v>87348</v>
      </c>
      <c r="B5493" s="349" t="s">
        <v>5954</v>
      </c>
      <c r="C5493" s="392" t="s">
        <v>1353</v>
      </c>
      <c r="D5493" s="392">
        <v>336.93</v>
      </c>
    </row>
    <row r="5494" spans="1:4" ht="54">
      <c r="A5494" s="342">
        <v>87349</v>
      </c>
      <c r="B5494" s="349" t="s">
        <v>5955</v>
      </c>
      <c r="C5494" s="392" t="s">
        <v>1353</v>
      </c>
      <c r="D5494" s="392">
        <v>299.62</v>
      </c>
    </row>
    <row r="5495" spans="1:4" ht="54">
      <c r="A5495" s="342">
        <v>87350</v>
      </c>
      <c r="B5495" s="349" t="s">
        <v>5956</v>
      </c>
      <c r="C5495" s="392" t="s">
        <v>1353</v>
      </c>
      <c r="D5495" s="392">
        <v>279.06</v>
      </c>
    </row>
    <row r="5496" spans="1:4" ht="54">
      <c r="A5496" s="342">
        <v>87351</v>
      </c>
      <c r="B5496" s="349" t="s">
        <v>5957</v>
      </c>
      <c r="C5496" s="392" t="s">
        <v>1353</v>
      </c>
      <c r="D5496" s="392">
        <v>251.66</v>
      </c>
    </row>
    <row r="5497" spans="1:4" ht="54">
      <c r="A5497" s="342">
        <v>87352</v>
      </c>
      <c r="B5497" s="349" t="s">
        <v>5958</v>
      </c>
      <c r="C5497" s="392" t="s">
        <v>1353</v>
      </c>
      <c r="D5497" s="392">
        <v>357.67</v>
      </c>
    </row>
    <row r="5498" spans="1:4" ht="54">
      <c r="A5498" s="342">
        <v>87353</v>
      </c>
      <c r="B5498" s="349" t="s">
        <v>5959</v>
      </c>
      <c r="C5498" s="392" t="s">
        <v>1353</v>
      </c>
      <c r="D5498" s="392">
        <v>317.91000000000003</v>
      </c>
    </row>
    <row r="5499" spans="1:4" ht="54">
      <c r="A5499" s="342">
        <v>87354</v>
      </c>
      <c r="B5499" s="349" t="s">
        <v>5960</v>
      </c>
      <c r="C5499" s="392" t="s">
        <v>1353</v>
      </c>
      <c r="D5499" s="392">
        <v>300.76</v>
      </c>
    </row>
    <row r="5500" spans="1:4" ht="54">
      <c r="A5500" s="342">
        <v>87355</v>
      </c>
      <c r="B5500" s="349" t="s">
        <v>5961</v>
      </c>
      <c r="C5500" s="392" t="s">
        <v>1353</v>
      </c>
      <c r="D5500" s="392">
        <v>307.95</v>
      </c>
    </row>
    <row r="5501" spans="1:4" ht="54">
      <c r="A5501" s="342">
        <v>87356</v>
      </c>
      <c r="B5501" s="349" t="s">
        <v>5962</v>
      </c>
      <c r="C5501" s="392" t="s">
        <v>1353</v>
      </c>
      <c r="D5501" s="392">
        <v>275.74</v>
      </c>
    </row>
    <row r="5502" spans="1:4" ht="54">
      <c r="A5502" s="342">
        <v>87357</v>
      </c>
      <c r="B5502" s="349" t="s">
        <v>5963</v>
      </c>
      <c r="C5502" s="392" t="s">
        <v>1353</v>
      </c>
      <c r="D5502" s="392">
        <v>269.41000000000003</v>
      </c>
    </row>
    <row r="5503" spans="1:4" ht="67.5">
      <c r="A5503" s="342">
        <v>87358</v>
      </c>
      <c r="B5503" s="349" t="s">
        <v>5964</v>
      </c>
      <c r="C5503" s="392" t="s">
        <v>1353</v>
      </c>
      <c r="D5503" s="393">
        <v>2382.85</v>
      </c>
    </row>
    <row r="5504" spans="1:4" ht="67.5">
      <c r="A5504" s="342">
        <v>87359</v>
      </c>
      <c r="B5504" s="349" t="s">
        <v>5965</v>
      </c>
      <c r="C5504" s="392" t="s">
        <v>1353</v>
      </c>
      <c r="D5504" s="393">
        <v>2374.29</v>
      </c>
    </row>
    <row r="5505" spans="1:4" ht="67.5">
      <c r="A5505" s="342">
        <v>87360</v>
      </c>
      <c r="B5505" s="349" t="s">
        <v>5966</v>
      </c>
      <c r="C5505" s="392" t="s">
        <v>1353</v>
      </c>
      <c r="D5505" s="393">
        <v>2453.12</v>
      </c>
    </row>
    <row r="5506" spans="1:4" ht="67.5">
      <c r="A5506" s="342">
        <v>87361</v>
      </c>
      <c r="B5506" s="349" t="s">
        <v>5967</v>
      </c>
      <c r="C5506" s="392" t="s">
        <v>1353</v>
      </c>
      <c r="D5506" s="393">
        <v>2436.5100000000002</v>
      </c>
    </row>
    <row r="5507" spans="1:4" ht="67.5">
      <c r="A5507" s="342">
        <v>87362</v>
      </c>
      <c r="B5507" s="349" t="s">
        <v>5968</v>
      </c>
      <c r="C5507" s="392" t="s">
        <v>1353</v>
      </c>
      <c r="D5507" s="393">
        <v>2435.66</v>
      </c>
    </row>
    <row r="5508" spans="1:4" ht="67.5">
      <c r="A5508" s="342">
        <v>87363</v>
      </c>
      <c r="B5508" s="349" t="s">
        <v>5969</v>
      </c>
      <c r="C5508" s="392" t="s">
        <v>1353</v>
      </c>
      <c r="D5508" s="393">
        <v>2421.9699999999998</v>
      </c>
    </row>
    <row r="5509" spans="1:4" ht="67.5">
      <c r="A5509" s="342">
        <v>87364</v>
      </c>
      <c r="B5509" s="349" t="s">
        <v>5970</v>
      </c>
      <c r="C5509" s="392" t="s">
        <v>1353</v>
      </c>
      <c r="D5509" s="393">
        <v>2395.4499999999998</v>
      </c>
    </row>
    <row r="5510" spans="1:4" ht="67.5">
      <c r="A5510" s="342">
        <v>87365</v>
      </c>
      <c r="B5510" s="349" t="s">
        <v>5971</v>
      </c>
      <c r="C5510" s="392" t="s">
        <v>1353</v>
      </c>
      <c r="D5510" s="392">
        <v>357.26</v>
      </c>
    </row>
    <row r="5511" spans="1:4" ht="67.5">
      <c r="A5511" s="342">
        <v>87366</v>
      </c>
      <c r="B5511" s="349" t="s">
        <v>5972</v>
      </c>
      <c r="C5511" s="392" t="s">
        <v>1353</v>
      </c>
      <c r="D5511" s="392">
        <v>372.76</v>
      </c>
    </row>
    <row r="5512" spans="1:4" ht="54">
      <c r="A5512" s="342">
        <v>87367</v>
      </c>
      <c r="B5512" s="349" t="s">
        <v>5973</v>
      </c>
      <c r="C5512" s="392" t="s">
        <v>1353</v>
      </c>
      <c r="D5512" s="392">
        <v>423.08</v>
      </c>
    </row>
    <row r="5513" spans="1:4" ht="54">
      <c r="A5513" s="342">
        <v>87368</v>
      </c>
      <c r="B5513" s="349" t="s">
        <v>5974</v>
      </c>
      <c r="C5513" s="392" t="s">
        <v>1353</v>
      </c>
      <c r="D5513" s="392">
        <v>416.9</v>
      </c>
    </row>
    <row r="5514" spans="1:4" ht="54">
      <c r="A5514" s="342">
        <v>87369</v>
      </c>
      <c r="B5514" s="349" t="s">
        <v>5975</v>
      </c>
      <c r="C5514" s="392" t="s">
        <v>1353</v>
      </c>
      <c r="D5514" s="392">
        <v>426.38</v>
      </c>
    </row>
    <row r="5515" spans="1:4" ht="54">
      <c r="A5515" s="342">
        <v>87370</v>
      </c>
      <c r="B5515" s="349" t="s">
        <v>5976</v>
      </c>
      <c r="C5515" s="392" t="s">
        <v>1353</v>
      </c>
      <c r="D5515" s="392">
        <v>411.22</v>
      </c>
    </row>
    <row r="5516" spans="1:4" ht="54">
      <c r="A5516" s="342">
        <v>87371</v>
      </c>
      <c r="B5516" s="349" t="s">
        <v>5977</v>
      </c>
      <c r="C5516" s="392" t="s">
        <v>1353</v>
      </c>
      <c r="D5516" s="392">
        <v>404.07</v>
      </c>
    </row>
    <row r="5517" spans="1:4" ht="40.5">
      <c r="A5517" s="342">
        <v>87372</v>
      </c>
      <c r="B5517" s="349" t="s">
        <v>5978</v>
      </c>
      <c r="C5517" s="392" t="s">
        <v>1353</v>
      </c>
      <c r="D5517" s="392">
        <v>507.51</v>
      </c>
    </row>
    <row r="5518" spans="1:4" ht="40.5">
      <c r="A5518" s="342">
        <v>87373</v>
      </c>
      <c r="B5518" s="349" t="s">
        <v>5979</v>
      </c>
      <c r="C5518" s="392" t="s">
        <v>1353</v>
      </c>
      <c r="D5518" s="392">
        <v>460.78</v>
      </c>
    </row>
    <row r="5519" spans="1:4" ht="40.5">
      <c r="A5519" s="342">
        <v>87374</v>
      </c>
      <c r="B5519" s="349" t="s">
        <v>5980</v>
      </c>
      <c r="C5519" s="392" t="s">
        <v>1353</v>
      </c>
      <c r="D5519" s="392">
        <v>429.39</v>
      </c>
    </row>
    <row r="5520" spans="1:4" ht="40.5">
      <c r="A5520" s="342">
        <v>87375</v>
      </c>
      <c r="B5520" s="349" t="s">
        <v>5981</v>
      </c>
      <c r="C5520" s="392" t="s">
        <v>1353</v>
      </c>
      <c r="D5520" s="392">
        <v>403</v>
      </c>
    </row>
    <row r="5521" spans="1:4" ht="40.5">
      <c r="A5521" s="342">
        <v>87376</v>
      </c>
      <c r="B5521" s="349" t="s">
        <v>5982</v>
      </c>
      <c r="C5521" s="392" t="s">
        <v>1353</v>
      </c>
      <c r="D5521" s="392">
        <v>350.9</v>
      </c>
    </row>
    <row r="5522" spans="1:4" ht="40.5">
      <c r="A5522" s="342">
        <v>87377</v>
      </c>
      <c r="B5522" s="349" t="s">
        <v>5983</v>
      </c>
      <c r="C5522" s="392" t="s">
        <v>1353</v>
      </c>
      <c r="D5522" s="392">
        <v>407.43</v>
      </c>
    </row>
    <row r="5523" spans="1:4" ht="40.5">
      <c r="A5523" s="342">
        <v>87378</v>
      </c>
      <c r="B5523" s="349" t="s">
        <v>5984</v>
      </c>
      <c r="C5523" s="392" t="s">
        <v>1353</v>
      </c>
      <c r="D5523" s="392">
        <v>373.51</v>
      </c>
    </row>
    <row r="5524" spans="1:4" ht="54">
      <c r="A5524" s="342">
        <v>87379</v>
      </c>
      <c r="B5524" s="349" t="s">
        <v>5985</v>
      </c>
      <c r="C5524" s="392" t="s">
        <v>1353</v>
      </c>
      <c r="D5524" s="393">
        <v>2495.67</v>
      </c>
    </row>
    <row r="5525" spans="1:4" ht="54">
      <c r="A5525" s="342">
        <v>87380</v>
      </c>
      <c r="B5525" s="349" t="s">
        <v>5986</v>
      </c>
      <c r="C5525" s="392" t="s">
        <v>1353</v>
      </c>
      <c r="D5525" s="393">
        <v>2555.79</v>
      </c>
    </row>
    <row r="5526" spans="1:4" ht="54">
      <c r="A5526" s="342">
        <v>87381</v>
      </c>
      <c r="B5526" s="349" t="s">
        <v>5987</v>
      </c>
      <c r="C5526" s="392" t="s">
        <v>1353</v>
      </c>
      <c r="D5526" s="393">
        <v>2520.5</v>
      </c>
    </row>
    <row r="5527" spans="1:4" ht="54">
      <c r="A5527" s="342">
        <v>87382</v>
      </c>
      <c r="B5527" s="349" t="s">
        <v>5988</v>
      </c>
      <c r="C5527" s="392" t="s">
        <v>1353</v>
      </c>
      <c r="D5527" s="392">
        <v>899.79</v>
      </c>
    </row>
    <row r="5528" spans="1:4" ht="54">
      <c r="A5528" s="342">
        <v>87383</v>
      </c>
      <c r="B5528" s="349" t="s">
        <v>5989</v>
      </c>
      <c r="C5528" s="392" t="s">
        <v>1353</v>
      </c>
      <c r="D5528" s="392">
        <v>896.02</v>
      </c>
    </row>
    <row r="5529" spans="1:4" ht="54">
      <c r="A5529" s="342">
        <v>87384</v>
      </c>
      <c r="B5529" s="349" t="s">
        <v>5990</v>
      </c>
      <c r="C5529" s="392" t="s">
        <v>1353</v>
      </c>
      <c r="D5529" s="392">
        <v>892.13</v>
      </c>
    </row>
    <row r="5530" spans="1:4" ht="40.5">
      <c r="A5530" s="342">
        <v>87385</v>
      </c>
      <c r="B5530" s="349" t="s">
        <v>5991</v>
      </c>
      <c r="C5530" s="392" t="s">
        <v>1353</v>
      </c>
      <c r="D5530" s="393">
        <v>1275.75</v>
      </c>
    </row>
    <row r="5531" spans="1:4" ht="40.5">
      <c r="A5531" s="342">
        <v>87386</v>
      </c>
      <c r="B5531" s="349" t="s">
        <v>5992</v>
      </c>
      <c r="C5531" s="392" t="s">
        <v>1353</v>
      </c>
      <c r="D5531" s="393">
        <v>1271.8599999999999</v>
      </c>
    </row>
    <row r="5532" spans="1:4" ht="40.5">
      <c r="A5532" s="342">
        <v>87387</v>
      </c>
      <c r="B5532" s="349" t="s">
        <v>5993</v>
      </c>
      <c r="C5532" s="392" t="s">
        <v>1353</v>
      </c>
      <c r="D5532" s="393">
        <v>1271</v>
      </c>
    </row>
    <row r="5533" spans="1:4" ht="54">
      <c r="A5533" s="342">
        <v>87388</v>
      </c>
      <c r="B5533" s="349" t="s">
        <v>5994</v>
      </c>
      <c r="C5533" s="392" t="s">
        <v>1353</v>
      </c>
      <c r="D5533" s="393">
        <v>2997.92</v>
      </c>
    </row>
    <row r="5534" spans="1:4" ht="54">
      <c r="A5534" s="342">
        <v>87389</v>
      </c>
      <c r="B5534" s="349" t="s">
        <v>5995</v>
      </c>
      <c r="C5534" s="392" t="s">
        <v>1353</v>
      </c>
      <c r="D5534" s="393">
        <v>3011.3</v>
      </c>
    </row>
    <row r="5535" spans="1:4" ht="54">
      <c r="A5535" s="342">
        <v>87390</v>
      </c>
      <c r="B5535" s="349" t="s">
        <v>5996</v>
      </c>
      <c r="C5535" s="392" t="s">
        <v>1353</v>
      </c>
      <c r="D5535" s="393">
        <v>3020.14</v>
      </c>
    </row>
    <row r="5536" spans="1:4" ht="40.5">
      <c r="A5536" s="342">
        <v>87391</v>
      </c>
      <c r="B5536" s="349" t="s">
        <v>5997</v>
      </c>
      <c r="C5536" s="392" t="s">
        <v>1353</v>
      </c>
      <c r="D5536" s="393">
        <v>4352.5</v>
      </c>
    </row>
    <row r="5537" spans="1:4" ht="40.5">
      <c r="A5537" s="342">
        <v>87393</v>
      </c>
      <c r="B5537" s="349" t="s">
        <v>5998</v>
      </c>
      <c r="C5537" s="392" t="s">
        <v>1353</v>
      </c>
      <c r="D5537" s="393">
        <v>4404.46</v>
      </c>
    </row>
    <row r="5538" spans="1:4" ht="40.5">
      <c r="A5538" s="342">
        <v>87394</v>
      </c>
      <c r="B5538" s="349" t="s">
        <v>5999</v>
      </c>
      <c r="C5538" s="392" t="s">
        <v>1353</v>
      </c>
      <c r="D5538" s="393">
        <v>4427.1400000000003</v>
      </c>
    </row>
    <row r="5539" spans="1:4" ht="40.5">
      <c r="A5539" s="342">
        <v>87395</v>
      </c>
      <c r="B5539" s="349" t="s">
        <v>6000</v>
      </c>
      <c r="C5539" s="392" t="s">
        <v>1353</v>
      </c>
      <c r="D5539" s="393">
        <v>3402.7</v>
      </c>
    </row>
    <row r="5540" spans="1:4" ht="40.5">
      <c r="A5540" s="342">
        <v>87396</v>
      </c>
      <c r="B5540" s="349" t="s">
        <v>6001</v>
      </c>
      <c r="C5540" s="392" t="s">
        <v>1353</v>
      </c>
      <c r="D5540" s="393">
        <v>3441.34</v>
      </c>
    </row>
    <row r="5541" spans="1:4" ht="40.5">
      <c r="A5541" s="342">
        <v>87397</v>
      </c>
      <c r="B5541" s="349" t="s">
        <v>6002</v>
      </c>
      <c r="C5541" s="392" t="s">
        <v>1353</v>
      </c>
      <c r="D5541" s="393">
        <v>3454.73</v>
      </c>
    </row>
    <row r="5542" spans="1:4" ht="40.5">
      <c r="A5542" s="342">
        <v>87398</v>
      </c>
      <c r="B5542" s="349" t="s">
        <v>6003</v>
      </c>
      <c r="C5542" s="392" t="s">
        <v>1353</v>
      </c>
      <c r="D5542" s="393">
        <v>1043.6400000000001</v>
      </c>
    </row>
    <row r="5543" spans="1:4" ht="27">
      <c r="A5543" s="342">
        <v>87399</v>
      </c>
      <c r="B5543" s="349" t="s">
        <v>6004</v>
      </c>
      <c r="C5543" s="392" t="s">
        <v>1353</v>
      </c>
      <c r="D5543" s="393">
        <v>1434</v>
      </c>
    </row>
    <row r="5544" spans="1:4" ht="27">
      <c r="A5544" s="342">
        <v>87401</v>
      </c>
      <c r="B5544" s="349" t="s">
        <v>6005</v>
      </c>
      <c r="C5544" s="392" t="s">
        <v>1353</v>
      </c>
      <c r="D5544" s="393">
        <v>4583.88</v>
      </c>
    </row>
    <row r="5545" spans="1:4" ht="27">
      <c r="A5545" s="342">
        <v>87402</v>
      </c>
      <c r="B5545" s="349" t="s">
        <v>6006</v>
      </c>
      <c r="C5545" s="392" t="s">
        <v>1353</v>
      </c>
      <c r="D5545" s="393">
        <v>3626.28</v>
      </c>
    </row>
    <row r="5546" spans="1:4" ht="54">
      <c r="A5546" s="342">
        <v>87404</v>
      </c>
      <c r="B5546" s="349" t="s">
        <v>6007</v>
      </c>
      <c r="C5546" s="392" t="s">
        <v>1353</v>
      </c>
      <c r="D5546" s="393">
        <v>3105.25</v>
      </c>
    </row>
    <row r="5547" spans="1:4" ht="54">
      <c r="A5547" s="342">
        <v>87405</v>
      </c>
      <c r="B5547" s="349" t="s">
        <v>6008</v>
      </c>
      <c r="C5547" s="392" t="s">
        <v>1353</v>
      </c>
      <c r="D5547" s="393">
        <v>3111.31</v>
      </c>
    </row>
    <row r="5548" spans="1:4" ht="40.5">
      <c r="A5548" s="342">
        <v>87407</v>
      </c>
      <c r="B5548" s="349" t="s">
        <v>6009</v>
      </c>
      <c r="C5548" s="392" t="s">
        <v>1353</v>
      </c>
      <c r="D5548" s="392">
        <v>914.58</v>
      </c>
    </row>
    <row r="5549" spans="1:4" ht="40.5">
      <c r="A5549" s="342">
        <v>87408</v>
      </c>
      <c r="B5549" s="349" t="s">
        <v>6010</v>
      </c>
      <c r="C5549" s="392" t="s">
        <v>1353</v>
      </c>
      <c r="D5549" s="392">
        <v>905.29</v>
      </c>
    </row>
    <row r="5550" spans="1:4" ht="40.5">
      <c r="A5550" s="342">
        <v>87410</v>
      </c>
      <c r="B5550" s="349" t="s">
        <v>6011</v>
      </c>
      <c r="C5550" s="392" t="s">
        <v>1353</v>
      </c>
      <c r="D5550" s="392">
        <v>710.38</v>
      </c>
    </row>
    <row r="5551" spans="1:4" ht="40.5">
      <c r="A5551" s="342">
        <v>88626</v>
      </c>
      <c r="B5551" s="349" t="s">
        <v>6012</v>
      </c>
      <c r="C5551" s="392" t="s">
        <v>1353</v>
      </c>
      <c r="D5551" s="392">
        <v>315.48</v>
      </c>
    </row>
    <row r="5552" spans="1:4" ht="40.5">
      <c r="A5552" s="342">
        <v>88627</v>
      </c>
      <c r="B5552" s="349" t="s">
        <v>6013</v>
      </c>
      <c r="C5552" s="392" t="s">
        <v>1353</v>
      </c>
      <c r="D5552" s="392">
        <v>385.87</v>
      </c>
    </row>
    <row r="5553" spans="1:4" ht="40.5">
      <c r="A5553" s="342">
        <v>88628</v>
      </c>
      <c r="B5553" s="349" t="s">
        <v>6014</v>
      </c>
      <c r="C5553" s="392" t="s">
        <v>1353</v>
      </c>
      <c r="D5553" s="392">
        <v>327.64</v>
      </c>
    </row>
    <row r="5554" spans="1:4" ht="27">
      <c r="A5554" s="342">
        <v>88629</v>
      </c>
      <c r="B5554" s="349" t="s">
        <v>6015</v>
      </c>
      <c r="C5554" s="392" t="s">
        <v>1353</v>
      </c>
      <c r="D5554" s="392">
        <v>401.08</v>
      </c>
    </row>
    <row r="5555" spans="1:4" ht="40.5">
      <c r="A5555" s="342">
        <v>88630</v>
      </c>
      <c r="B5555" s="349" t="s">
        <v>6016</v>
      </c>
      <c r="C5555" s="392" t="s">
        <v>1353</v>
      </c>
      <c r="D5555" s="392">
        <v>289.08999999999997</v>
      </c>
    </row>
    <row r="5556" spans="1:4" ht="27">
      <c r="A5556" s="342">
        <v>88631</v>
      </c>
      <c r="B5556" s="349" t="s">
        <v>6017</v>
      </c>
      <c r="C5556" s="392" t="s">
        <v>1353</v>
      </c>
      <c r="D5556" s="392">
        <v>364.77</v>
      </c>
    </row>
    <row r="5557" spans="1:4" ht="67.5">
      <c r="A5557" s="342">
        <v>88715</v>
      </c>
      <c r="B5557" s="349" t="s">
        <v>6018</v>
      </c>
      <c r="C5557" s="392" t="s">
        <v>1353</v>
      </c>
      <c r="D5557" s="392">
        <v>319.26</v>
      </c>
    </row>
    <row r="5558" spans="1:4" ht="54">
      <c r="A5558" s="342">
        <v>95563</v>
      </c>
      <c r="B5558" s="349" t="s">
        <v>6019</v>
      </c>
      <c r="C5558" s="392" t="s">
        <v>1353</v>
      </c>
      <c r="D5558" s="392">
        <v>523.47</v>
      </c>
    </row>
    <row r="5559" spans="1:4" ht="40.5">
      <c r="A5559" s="342">
        <v>96920</v>
      </c>
      <c r="B5559" s="349" t="s">
        <v>6020</v>
      </c>
      <c r="C5559" s="392" t="s">
        <v>1353</v>
      </c>
      <c r="D5559" s="392">
        <v>406.3</v>
      </c>
    </row>
    <row r="5560" spans="1:4" ht="27">
      <c r="A5560" s="342">
        <v>88036</v>
      </c>
      <c r="B5560" s="349" t="s">
        <v>6021</v>
      </c>
      <c r="C5560" s="392" t="s">
        <v>1353</v>
      </c>
      <c r="D5560" s="392">
        <v>24.56</v>
      </c>
    </row>
    <row r="5561" spans="1:4" ht="27">
      <c r="A5561" s="342">
        <v>88037</v>
      </c>
      <c r="B5561" s="349" t="s">
        <v>6022</v>
      </c>
      <c r="C5561" s="392" t="s">
        <v>1353</v>
      </c>
      <c r="D5561" s="392">
        <v>34.409999999999997</v>
      </c>
    </row>
    <row r="5562" spans="1:4" ht="27">
      <c r="A5562" s="342">
        <v>88038</v>
      </c>
      <c r="B5562" s="349" t="s">
        <v>6023</v>
      </c>
      <c r="C5562" s="392" t="s">
        <v>1353</v>
      </c>
      <c r="D5562" s="392">
        <v>46.72</v>
      </c>
    </row>
    <row r="5563" spans="1:4" ht="27">
      <c r="A5563" s="342">
        <v>88039</v>
      </c>
      <c r="B5563" s="349" t="s">
        <v>6024</v>
      </c>
      <c r="C5563" s="392" t="s">
        <v>1353</v>
      </c>
      <c r="D5563" s="392">
        <v>59.03</v>
      </c>
    </row>
    <row r="5564" spans="1:4" ht="27">
      <c r="A5564" s="342">
        <v>88040</v>
      </c>
      <c r="B5564" s="349" t="s">
        <v>6025</v>
      </c>
      <c r="C5564" s="392" t="s">
        <v>1353</v>
      </c>
      <c r="D5564" s="392">
        <v>7.84</v>
      </c>
    </row>
    <row r="5565" spans="1:4" ht="27">
      <c r="A5565" s="342">
        <v>88041</v>
      </c>
      <c r="B5565" s="349" t="s">
        <v>6026</v>
      </c>
      <c r="C5565" s="392" t="s">
        <v>1353</v>
      </c>
      <c r="D5565" s="392">
        <v>12.17</v>
      </c>
    </row>
    <row r="5566" spans="1:4" ht="27">
      <c r="A5566" s="342">
        <v>88042</v>
      </c>
      <c r="B5566" s="349" t="s">
        <v>6027</v>
      </c>
      <c r="C5566" s="392" t="s">
        <v>1353</v>
      </c>
      <c r="D5566" s="392">
        <v>17.57</v>
      </c>
    </row>
    <row r="5567" spans="1:4" ht="27">
      <c r="A5567" s="342">
        <v>88043</v>
      </c>
      <c r="B5567" s="349" t="s">
        <v>6028</v>
      </c>
      <c r="C5567" s="392" t="s">
        <v>1353</v>
      </c>
      <c r="D5567" s="392">
        <v>22.97</v>
      </c>
    </row>
    <row r="5568" spans="1:4" ht="40.5">
      <c r="A5568" s="342">
        <v>88044</v>
      </c>
      <c r="B5568" s="349" t="s">
        <v>6029</v>
      </c>
      <c r="C5568" s="392" t="s">
        <v>81</v>
      </c>
      <c r="D5568" s="392">
        <v>0.51</v>
      </c>
    </row>
    <row r="5569" spans="1:4" ht="40.5">
      <c r="A5569" s="342">
        <v>88045</v>
      </c>
      <c r="B5569" s="349" t="s">
        <v>6030</v>
      </c>
      <c r="C5569" s="392" t="s">
        <v>81</v>
      </c>
      <c r="D5569" s="392">
        <v>0.25</v>
      </c>
    </row>
    <row r="5570" spans="1:4" ht="40.5">
      <c r="A5570" s="342">
        <v>88046</v>
      </c>
      <c r="B5570" s="349" t="s">
        <v>6031</v>
      </c>
      <c r="C5570" s="392" t="s">
        <v>81</v>
      </c>
      <c r="D5570" s="392">
        <v>0.22</v>
      </c>
    </row>
    <row r="5571" spans="1:4" ht="40.5">
      <c r="A5571" s="342">
        <v>88047</v>
      </c>
      <c r="B5571" s="349" t="s">
        <v>6032</v>
      </c>
      <c r="C5571" s="392" t="s">
        <v>81</v>
      </c>
      <c r="D5571" s="392">
        <v>0.08</v>
      </c>
    </row>
    <row r="5572" spans="1:4" ht="40.5">
      <c r="A5572" s="342">
        <v>88048</v>
      </c>
      <c r="B5572" s="349" t="s">
        <v>6033</v>
      </c>
      <c r="C5572" s="392" t="s">
        <v>81</v>
      </c>
      <c r="D5572" s="392">
        <v>0.28999999999999998</v>
      </c>
    </row>
    <row r="5573" spans="1:4" ht="40.5">
      <c r="A5573" s="342">
        <v>88049</v>
      </c>
      <c r="B5573" s="349" t="s">
        <v>6034</v>
      </c>
      <c r="C5573" s="392" t="s">
        <v>81</v>
      </c>
      <c r="D5573" s="392">
        <v>0.1</v>
      </c>
    </row>
    <row r="5574" spans="1:4" ht="40.5">
      <c r="A5574" s="342">
        <v>88050</v>
      </c>
      <c r="B5574" s="349" t="s">
        <v>6035</v>
      </c>
      <c r="C5574" s="392" t="s">
        <v>81</v>
      </c>
      <c r="D5574" s="392">
        <v>0.38</v>
      </c>
    </row>
    <row r="5575" spans="1:4" ht="40.5">
      <c r="A5575" s="342">
        <v>88051</v>
      </c>
      <c r="B5575" s="349" t="s">
        <v>6036</v>
      </c>
      <c r="C5575" s="392" t="s">
        <v>81</v>
      </c>
      <c r="D5575" s="392">
        <v>0.12</v>
      </c>
    </row>
    <row r="5576" spans="1:4" ht="40.5">
      <c r="A5576" s="342">
        <v>88052</v>
      </c>
      <c r="B5576" s="349" t="s">
        <v>6037</v>
      </c>
      <c r="C5576" s="392" t="s">
        <v>81</v>
      </c>
      <c r="D5576" s="392">
        <v>0.47</v>
      </c>
    </row>
    <row r="5577" spans="1:4" ht="40.5">
      <c r="A5577" s="342">
        <v>88053</v>
      </c>
      <c r="B5577" s="349" t="s">
        <v>6038</v>
      </c>
      <c r="C5577" s="392" t="s">
        <v>81</v>
      </c>
      <c r="D5577" s="392">
        <v>0.14000000000000001</v>
      </c>
    </row>
    <row r="5578" spans="1:4" ht="54">
      <c r="A5578" s="342">
        <v>88054</v>
      </c>
      <c r="B5578" s="349" t="s">
        <v>6039</v>
      </c>
      <c r="C5578" s="392" t="s">
        <v>81</v>
      </c>
      <c r="D5578" s="392">
        <v>0.09</v>
      </c>
    </row>
    <row r="5579" spans="1:4" ht="54">
      <c r="A5579" s="342">
        <v>88055</v>
      </c>
      <c r="B5579" s="349" t="s">
        <v>6040</v>
      </c>
      <c r="C5579" s="392" t="s">
        <v>81</v>
      </c>
      <c r="D5579" s="392">
        <v>0.02</v>
      </c>
    </row>
    <row r="5580" spans="1:4" ht="54">
      <c r="A5580" s="342">
        <v>88056</v>
      </c>
      <c r="B5580" s="349" t="s">
        <v>6041</v>
      </c>
      <c r="C5580" s="392" t="s">
        <v>81</v>
      </c>
      <c r="D5580" s="392">
        <v>0.15</v>
      </c>
    </row>
    <row r="5581" spans="1:4" ht="54">
      <c r="A5581" s="342">
        <v>88057</v>
      </c>
      <c r="B5581" s="349" t="s">
        <v>6042</v>
      </c>
      <c r="C5581" s="392" t="s">
        <v>81</v>
      </c>
      <c r="D5581" s="392">
        <v>0.03</v>
      </c>
    </row>
    <row r="5582" spans="1:4" ht="54">
      <c r="A5582" s="342">
        <v>88058</v>
      </c>
      <c r="B5582" s="349" t="s">
        <v>6043</v>
      </c>
      <c r="C5582" s="392" t="s">
        <v>81</v>
      </c>
      <c r="D5582" s="392">
        <v>0.22</v>
      </c>
    </row>
    <row r="5583" spans="1:4" ht="54">
      <c r="A5583" s="342">
        <v>88059</v>
      </c>
      <c r="B5583" s="349" t="s">
        <v>6044</v>
      </c>
      <c r="C5583" s="392" t="s">
        <v>81</v>
      </c>
      <c r="D5583" s="392">
        <v>0.05</v>
      </c>
    </row>
    <row r="5584" spans="1:4" ht="54">
      <c r="A5584" s="342">
        <v>88060</v>
      </c>
      <c r="B5584" s="349" t="s">
        <v>6045</v>
      </c>
      <c r="C5584" s="392" t="s">
        <v>81</v>
      </c>
      <c r="D5584" s="392">
        <v>0.28999999999999998</v>
      </c>
    </row>
    <row r="5585" spans="1:4" ht="54">
      <c r="A5585" s="342">
        <v>88061</v>
      </c>
      <c r="B5585" s="349" t="s">
        <v>6046</v>
      </c>
      <c r="C5585" s="392" t="s">
        <v>81</v>
      </c>
      <c r="D5585" s="392">
        <v>7.0000000000000007E-2</v>
      </c>
    </row>
    <row r="5586" spans="1:4" ht="27">
      <c r="A5586" s="342">
        <v>88074</v>
      </c>
      <c r="B5586" s="349" t="s">
        <v>6047</v>
      </c>
      <c r="C5586" s="392" t="s">
        <v>308</v>
      </c>
      <c r="D5586" s="392">
        <v>0.73</v>
      </c>
    </row>
    <row r="5587" spans="1:4" ht="40.5">
      <c r="A5587" s="342">
        <v>88075</v>
      </c>
      <c r="B5587" s="349" t="s">
        <v>6048</v>
      </c>
      <c r="C5587" s="392" t="s">
        <v>308</v>
      </c>
      <c r="D5587" s="392">
        <v>0.49</v>
      </c>
    </row>
    <row r="5588" spans="1:4" ht="40.5">
      <c r="A5588" s="342">
        <v>88076</v>
      </c>
      <c r="B5588" s="349" t="s">
        <v>6049</v>
      </c>
      <c r="C5588" s="392" t="s">
        <v>308</v>
      </c>
      <c r="D5588" s="392">
        <v>0.56999999999999995</v>
      </c>
    </row>
    <row r="5589" spans="1:4" ht="40.5">
      <c r="A5589" s="342">
        <v>88077</v>
      </c>
      <c r="B5589" s="349" t="s">
        <v>6050</v>
      </c>
      <c r="C5589" s="392" t="s">
        <v>308</v>
      </c>
      <c r="D5589" s="392">
        <v>0.66</v>
      </c>
    </row>
    <row r="5590" spans="1:4" ht="40.5">
      <c r="A5590" s="342">
        <v>88078</v>
      </c>
      <c r="B5590" s="349" t="s">
        <v>6051</v>
      </c>
      <c r="C5590" s="392" t="s">
        <v>308</v>
      </c>
      <c r="D5590" s="392">
        <v>0.75</v>
      </c>
    </row>
    <row r="5591" spans="1:4" ht="40.5">
      <c r="A5591" s="342">
        <v>88079</v>
      </c>
      <c r="B5591" s="349" t="s">
        <v>6052</v>
      </c>
      <c r="C5591" s="392" t="s">
        <v>308</v>
      </c>
      <c r="D5591" s="392">
        <v>0.13</v>
      </c>
    </row>
    <row r="5592" spans="1:4" ht="40.5">
      <c r="A5592" s="342">
        <v>88080</v>
      </c>
      <c r="B5592" s="349" t="s">
        <v>6053</v>
      </c>
      <c r="C5592" s="392" t="s">
        <v>308</v>
      </c>
      <c r="D5592" s="392">
        <v>0.21</v>
      </c>
    </row>
    <row r="5593" spans="1:4" ht="40.5">
      <c r="A5593" s="342">
        <v>88081</v>
      </c>
      <c r="B5593" s="349" t="s">
        <v>6054</v>
      </c>
      <c r="C5593" s="392" t="s">
        <v>308</v>
      </c>
      <c r="D5593" s="392">
        <v>0.32</v>
      </c>
    </row>
    <row r="5594" spans="1:4" ht="40.5">
      <c r="A5594" s="342">
        <v>88082</v>
      </c>
      <c r="B5594" s="349" t="s">
        <v>6055</v>
      </c>
      <c r="C5594" s="392" t="s">
        <v>308</v>
      </c>
      <c r="D5594" s="392">
        <v>0.42</v>
      </c>
    </row>
    <row r="5595" spans="1:4" ht="40.5">
      <c r="A5595" s="342">
        <v>88083</v>
      </c>
      <c r="B5595" s="349" t="s">
        <v>6056</v>
      </c>
      <c r="C5595" s="392" t="s">
        <v>308</v>
      </c>
      <c r="D5595" s="392">
        <v>0.06</v>
      </c>
    </row>
    <row r="5596" spans="1:4" ht="40.5">
      <c r="A5596" s="342">
        <v>88084</v>
      </c>
      <c r="B5596" s="349" t="s">
        <v>6057</v>
      </c>
      <c r="C5596" s="392" t="s">
        <v>308</v>
      </c>
      <c r="D5596" s="392">
        <v>0.09</v>
      </c>
    </row>
    <row r="5597" spans="1:4" ht="40.5">
      <c r="A5597" s="342">
        <v>88085</v>
      </c>
      <c r="B5597" s="349" t="s">
        <v>6058</v>
      </c>
      <c r="C5597" s="392" t="s">
        <v>308</v>
      </c>
      <c r="D5597" s="392">
        <v>0.13</v>
      </c>
    </row>
    <row r="5598" spans="1:4" ht="40.5">
      <c r="A5598" s="342">
        <v>88086</v>
      </c>
      <c r="B5598" s="349" t="s">
        <v>6059</v>
      </c>
      <c r="C5598" s="392" t="s">
        <v>308</v>
      </c>
      <c r="D5598" s="392">
        <v>0.19</v>
      </c>
    </row>
    <row r="5599" spans="1:4" ht="27">
      <c r="A5599" s="342">
        <v>88087</v>
      </c>
      <c r="B5599" s="349" t="s">
        <v>6060</v>
      </c>
      <c r="C5599" s="392" t="s">
        <v>6061</v>
      </c>
      <c r="D5599" s="392">
        <v>0.05</v>
      </c>
    </row>
    <row r="5600" spans="1:4" ht="40.5">
      <c r="A5600" s="342">
        <v>88099</v>
      </c>
      <c r="B5600" s="349" t="s">
        <v>6062</v>
      </c>
      <c r="C5600" s="392" t="s">
        <v>81</v>
      </c>
      <c r="D5600" s="392">
        <v>0.2</v>
      </c>
    </row>
    <row r="5601" spans="1:4" ht="40.5">
      <c r="A5601" s="342">
        <v>88100</v>
      </c>
      <c r="B5601" s="349" t="s">
        <v>6063</v>
      </c>
      <c r="C5601" s="392" t="s">
        <v>81</v>
      </c>
      <c r="D5601" s="392">
        <v>0.1</v>
      </c>
    </row>
    <row r="5602" spans="1:4" ht="27">
      <c r="A5602" s="342">
        <v>88101</v>
      </c>
      <c r="B5602" s="349" t="s">
        <v>6064</v>
      </c>
      <c r="C5602" s="392" t="s">
        <v>308</v>
      </c>
      <c r="D5602" s="392">
        <v>0.32</v>
      </c>
    </row>
    <row r="5603" spans="1:4" ht="27">
      <c r="A5603" s="342">
        <v>88102</v>
      </c>
      <c r="B5603" s="349" t="s">
        <v>6065</v>
      </c>
      <c r="C5603" s="392" t="s">
        <v>6061</v>
      </c>
      <c r="D5603" s="392">
        <v>0.02</v>
      </c>
    </row>
    <row r="5604" spans="1:4" ht="27">
      <c r="A5604" s="342">
        <v>88103</v>
      </c>
      <c r="B5604" s="349" t="s">
        <v>6066</v>
      </c>
      <c r="C5604" s="392" t="s">
        <v>6061</v>
      </c>
      <c r="D5604" s="392">
        <v>0.04</v>
      </c>
    </row>
    <row r="5605" spans="1:4" ht="27">
      <c r="A5605" s="342">
        <v>89176</v>
      </c>
      <c r="B5605" s="349" t="s">
        <v>6067</v>
      </c>
      <c r="C5605" s="392" t="s">
        <v>4949</v>
      </c>
      <c r="D5605" s="392">
        <v>7.08</v>
      </c>
    </row>
    <row r="5606" spans="1:4" ht="27">
      <c r="A5606" s="342">
        <v>89177</v>
      </c>
      <c r="B5606" s="349" t="s">
        <v>6068</v>
      </c>
      <c r="C5606" s="392" t="s">
        <v>4949</v>
      </c>
      <c r="D5606" s="392">
        <v>9.91</v>
      </c>
    </row>
    <row r="5607" spans="1:4" ht="27">
      <c r="A5607" s="342">
        <v>89178</v>
      </c>
      <c r="B5607" s="349" t="s">
        <v>6069</v>
      </c>
      <c r="C5607" s="392" t="s">
        <v>4949</v>
      </c>
      <c r="D5607" s="392">
        <v>11.32</v>
      </c>
    </row>
    <row r="5608" spans="1:4" ht="27">
      <c r="A5608" s="342">
        <v>89179</v>
      </c>
      <c r="B5608" s="349" t="s">
        <v>6070</v>
      </c>
      <c r="C5608" s="392" t="s">
        <v>4949</v>
      </c>
      <c r="D5608" s="392">
        <v>11.32</v>
      </c>
    </row>
    <row r="5609" spans="1:4" ht="27">
      <c r="A5609" s="342">
        <v>89180</v>
      </c>
      <c r="B5609" s="349" t="s">
        <v>6071</v>
      </c>
      <c r="C5609" s="392" t="s">
        <v>4949</v>
      </c>
      <c r="D5609" s="392">
        <v>12.74</v>
      </c>
    </row>
    <row r="5610" spans="1:4" ht="27">
      <c r="A5610" s="342">
        <v>89181</v>
      </c>
      <c r="B5610" s="349" t="s">
        <v>6072</v>
      </c>
      <c r="C5610" s="392" t="s">
        <v>4949</v>
      </c>
      <c r="D5610" s="392">
        <v>15.57</v>
      </c>
    </row>
    <row r="5611" spans="1:4" ht="27">
      <c r="A5611" s="342">
        <v>89182</v>
      </c>
      <c r="B5611" s="349" t="s">
        <v>6073</v>
      </c>
      <c r="C5611" s="392" t="s">
        <v>4949</v>
      </c>
      <c r="D5611" s="392">
        <v>15.57</v>
      </c>
    </row>
    <row r="5612" spans="1:4" ht="27">
      <c r="A5612" s="342">
        <v>89183</v>
      </c>
      <c r="B5612" s="349" t="s">
        <v>6074</v>
      </c>
      <c r="C5612" s="392" t="s">
        <v>4949</v>
      </c>
      <c r="D5612" s="392">
        <v>16.989999999999998</v>
      </c>
    </row>
    <row r="5613" spans="1:4" ht="27">
      <c r="A5613" s="342">
        <v>89184</v>
      </c>
      <c r="B5613" s="349" t="s">
        <v>6075</v>
      </c>
      <c r="C5613" s="392" t="s">
        <v>4949</v>
      </c>
      <c r="D5613" s="392">
        <v>19.82</v>
      </c>
    </row>
    <row r="5614" spans="1:4" ht="27">
      <c r="A5614" s="342">
        <v>89185</v>
      </c>
      <c r="B5614" s="349" t="s">
        <v>6076</v>
      </c>
      <c r="C5614" s="392" t="s">
        <v>4949</v>
      </c>
      <c r="D5614" s="392">
        <v>19.82</v>
      </c>
    </row>
    <row r="5615" spans="1:4" ht="27">
      <c r="A5615" s="342">
        <v>89186</v>
      </c>
      <c r="B5615" s="349" t="s">
        <v>6077</v>
      </c>
      <c r="C5615" s="392" t="s">
        <v>4949</v>
      </c>
      <c r="D5615" s="392">
        <v>21.24</v>
      </c>
    </row>
    <row r="5616" spans="1:4" ht="27">
      <c r="A5616" s="342">
        <v>89187</v>
      </c>
      <c r="B5616" s="349" t="s">
        <v>6078</v>
      </c>
      <c r="C5616" s="392" t="s">
        <v>4949</v>
      </c>
      <c r="D5616" s="392">
        <v>24.07</v>
      </c>
    </row>
    <row r="5617" spans="1:4" ht="27">
      <c r="A5617" s="342">
        <v>89188</v>
      </c>
      <c r="B5617" s="349" t="s">
        <v>6079</v>
      </c>
      <c r="C5617" s="392" t="s">
        <v>6080</v>
      </c>
      <c r="D5617" s="392">
        <v>0.35</v>
      </c>
    </row>
    <row r="5618" spans="1:4" ht="27">
      <c r="A5618" s="342">
        <v>89189</v>
      </c>
      <c r="B5618" s="349" t="s">
        <v>6081</v>
      </c>
      <c r="C5618" s="392" t="s">
        <v>6080</v>
      </c>
      <c r="D5618" s="392">
        <v>0.45</v>
      </c>
    </row>
    <row r="5619" spans="1:4" ht="27">
      <c r="A5619" s="342">
        <v>89190</v>
      </c>
      <c r="B5619" s="349" t="s">
        <v>6082</v>
      </c>
      <c r="C5619" s="392" t="s">
        <v>6080</v>
      </c>
      <c r="D5619" s="392">
        <v>0.61</v>
      </c>
    </row>
    <row r="5620" spans="1:4" ht="27">
      <c r="A5620" s="342">
        <v>89191</v>
      </c>
      <c r="B5620" s="349" t="s">
        <v>6083</v>
      </c>
      <c r="C5620" s="392" t="s">
        <v>6080</v>
      </c>
      <c r="D5620" s="392">
        <v>0.73</v>
      </c>
    </row>
    <row r="5621" spans="1:4" ht="27">
      <c r="A5621" s="342">
        <v>89192</v>
      </c>
      <c r="B5621" s="349" t="s">
        <v>6084</v>
      </c>
      <c r="C5621" s="392" t="s">
        <v>4949</v>
      </c>
      <c r="D5621" s="392">
        <v>21.24</v>
      </c>
    </row>
    <row r="5622" spans="1:4" ht="27">
      <c r="A5622" s="342">
        <v>89193</v>
      </c>
      <c r="B5622" s="349" t="s">
        <v>6085</v>
      </c>
      <c r="C5622" s="392" t="s">
        <v>4949</v>
      </c>
      <c r="D5622" s="392">
        <v>35.4</v>
      </c>
    </row>
    <row r="5623" spans="1:4" ht="27">
      <c r="A5623" s="342">
        <v>89194</v>
      </c>
      <c r="B5623" s="349" t="s">
        <v>6086</v>
      </c>
      <c r="C5623" s="392" t="s">
        <v>4949</v>
      </c>
      <c r="D5623" s="392">
        <v>52.39</v>
      </c>
    </row>
    <row r="5624" spans="1:4" ht="27">
      <c r="A5624" s="342">
        <v>89195</v>
      </c>
      <c r="B5624" s="349" t="s">
        <v>6087</v>
      </c>
      <c r="C5624" s="392" t="s">
        <v>4949</v>
      </c>
      <c r="D5624" s="392">
        <v>8.49</v>
      </c>
    </row>
    <row r="5625" spans="1:4" ht="27">
      <c r="A5625" s="342">
        <v>89196</v>
      </c>
      <c r="B5625" s="349" t="s">
        <v>6088</v>
      </c>
      <c r="C5625" s="392" t="s">
        <v>4949</v>
      </c>
      <c r="D5625" s="392">
        <v>14.16</v>
      </c>
    </row>
    <row r="5626" spans="1:4" ht="27">
      <c r="A5626" s="342">
        <v>89197</v>
      </c>
      <c r="B5626" s="349" t="s">
        <v>6089</v>
      </c>
      <c r="C5626" s="392" t="s">
        <v>4949</v>
      </c>
      <c r="D5626" s="392">
        <v>21.24</v>
      </c>
    </row>
    <row r="5627" spans="1:4" ht="40.5">
      <c r="A5627" s="342">
        <v>91104</v>
      </c>
      <c r="B5627" s="349" t="s">
        <v>6090</v>
      </c>
      <c r="C5627" s="392" t="s">
        <v>1</v>
      </c>
      <c r="D5627" s="392">
        <v>0.05</v>
      </c>
    </row>
    <row r="5628" spans="1:4" ht="54">
      <c r="A5628" s="342">
        <v>91105</v>
      </c>
      <c r="B5628" s="349" t="s">
        <v>6091</v>
      </c>
      <c r="C5628" s="392" t="s">
        <v>1</v>
      </c>
      <c r="D5628" s="392">
        <v>0.13</v>
      </c>
    </row>
    <row r="5629" spans="1:4" ht="67.5">
      <c r="A5629" s="342">
        <v>91106</v>
      </c>
      <c r="B5629" s="349" t="s">
        <v>6092</v>
      </c>
      <c r="C5629" s="392" t="s">
        <v>1</v>
      </c>
      <c r="D5629" s="392">
        <v>0.05</v>
      </c>
    </row>
    <row r="5630" spans="1:4" ht="81">
      <c r="A5630" s="342">
        <v>91107</v>
      </c>
      <c r="B5630" s="349" t="s">
        <v>6093</v>
      </c>
      <c r="C5630" s="392" t="s">
        <v>1</v>
      </c>
      <c r="D5630" s="392">
        <v>0.06</v>
      </c>
    </row>
    <row r="5631" spans="1:4" ht="81">
      <c r="A5631" s="342">
        <v>91108</v>
      </c>
      <c r="B5631" s="349" t="s">
        <v>6094</v>
      </c>
      <c r="C5631" s="392" t="s">
        <v>1</v>
      </c>
      <c r="D5631" s="392">
        <v>0.13</v>
      </c>
    </row>
    <row r="5632" spans="1:4" ht="40.5">
      <c r="A5632" s="342">
        <v>91109</v>
      </c>
      <c r="B5632" s="349" t="s">
        <v>6095</v>
      </c>
      <c r="C5632" s="392" t="s">
        <v>1</v>
      </c>
      <c r="D5632" s="392">
        <v>0.11</v>
      </c>
    </row>
    <row r="5633" spans="1:4" ht="40.5">
      <c r="A5633" s="342">
        <v>91110</v>
      </c>
      <c r="B5633" s="349" t="s">
        <v>6096</v>
      </c>
      <c r="C5633" s="392" t="s">
        <v>1</v>
      </c>
      <c r="D5633" s="392">
        <v>0.13</v>
      </c>
    </row>
    <row r="5634" spans="1:4" ht="40.5">
      <c r="A5634" s="342">
        <v>91111</v>
      </c>
      <c r="B5634" s="349" t="s">
        <v>6097</v>
      </c>
      <c r="C5634" s="392" t="s">
        <v>1</v>
      </c>
      <c r="D5634" s="392">
        <v>0.18</v>
      </c>
    </row>
    <row r="5635" spans="1:4" ht="40.5">
      <c r="A5635" s="342">
        <v>91112</v>
      </c>
      <c r="B5635" s="349" t="s">
        <v>6098</v>
      </c>
      <c r="C5635" s="392" t="s">
        <v>1</v>
      </c>
      <c r="D5635" s="392">
        <v>0.1</v>
      </c>
    </row>
    <row r="5636" spans="1:4" ht="54">
      <c r="A5636" s="342">
        <v>91113</v>
      </c>
      <c r="B5636" s="349" t="s">
        <v>6099</v>
      </c>
      <c r="C5636" s="392" t="s">
        <v>1</v>
      </c>
      <c r="D5636" s="392">
        <v>0.2</v>
      </c>
    </row>
    <row r="5637" spans="1:4" ht="54">
      <c r="A5637" s="342">
        <v>91114</v>
      </c>
      <c r="B5637" s="349" t="s">
        <v>6100</v>
      </c>
      <c r="C5637" s="392" t="s">
        <v>1</v>
      </c>
      <c r="D5637" s="392">
        <v>0.39</v>
      </c>
    </row>
    <row r="5638" spans="1:4" ht="40.5">
      <c r="A5638" s="342">
        <v>91115</v>
      </c>
      <c r="B5638" s="349" t="s">
        <v>6101</v>
      </c>
      <c r="C5638" s="392" t="s">
        <v>1</v>
      </c>
      <c r="D5638" s="392">
        <v>0.06</v>
      </c>
    </row>
    <row r="5639" spans="1:4" ht="54">
      <c r="A5639" s="342">
        <v>91116</v>
      </c>
      <c r="B5639" s="349" t="s">
        <v>6102</v>
      </c>
      <c r="C5639" s="392" t="s">
        <v>1</v>
      </c>
      <c r="D5639" s="392">
        <v>0.11</v>
      </c>
    </row>
    <row r="5640" spans="1:4" ht="54">
      <c r="A5640" s="342">
        <v>91117</v>
      </c>
      <c r="B5640" s="349" t="s">
        <v>6103</v>
      </c>
      <c r="C5640" s="392" t="s">
        <v>1</v>
      </c>
      <c r="D5640" s="392">
        <v>0.16</v>
      </c>
    </row>
    <row r="5641" spans="1:4" ht="54">
      <c r="A5641" s="342">
        <v>91118</v>
      </c>
      <c r="B5641" s="349" t="s">
        <v>6104</v>
      </c>
      <c r="C5641" s="392" t="s">
        <v>1</v>
      </c>
      <c r="D5641" s="392">
        <v>0.13</v>
      </c>
    </row>
    <row r="5642" spans="1:4" ht="67.5">
      <c r="A5642" s="342">
        <v>91119</v>
      </c>
      <c r="B5642" s="349" t="s">
        <v>6105</v>
      </c>
      <c r="C5642" s="392" t="s">
        <v>1</v>
      </c>
      <c r="D5642" s="392">
        <v>0.26</v>
      </c>
    </row>
    <row r="5643" spans="1:4" ht="67.5">
      <c r="A5643" s="342">
        <v>91120</v>
      </c>
      <c r="B5643" s="349" t="s">
        <v>6106</v>
      </c>
      <c r="C5643" s="392" t="s">
        <v>1</v>
      </c>
      <c r="D5643" s="392">
        <v>0.39</v>
      </c>
    </row>
    <row r="5644" spans="1:4" ht="67.5">
      <c r="A5644" s="342">
        <v>91121</v>
      </c>
      <c r="B5644" s="349" t="s">
        <v>6107</v>
      </c>
      <c r="C5644" s="392" t="s">
        <v>1</v>
      </c>
      <c r="D5644" s="392">
        <v>0.65</v>
      </c>
    </row>
    <row r="5645" spans="1:4" ht="67.5">
      <c r="A5645" s="342">
        <v>91122</v>
      </c>
      <c r="B5645" s="349" t="s">
        <v>6108</v>
      </c>
      <c r="C5645" s="392" t="s">
        <v>1</v>
      </c>
      <c r="D5645" s="392">
        <v>0.91</v>
      </c>
    </row>
    <row r="5646" spans="1:4" ht="67.5">
      <c r="A5646" s="342">
        <v>91123</v>
      </c>
      <c r="B5646" s="349" t="s">
        <v>6109</v>
      </c>
      <c r="C5646" s="392" t="s">
        <v>1</v>
      </c>
      <c r="D5646" s="392">
        <v>1.17</v>
      </c>
    </row>
    <row r="5647" spans="1:4" ht="27">
      <c r="A5647" s="342">
        <v>91124</v>
      </c>
      <c r="B5647" s="349" t="s">
        <v>6110</v>
      </c>
      <c r="C5647" s="392" t="s">
        <v>1353</v>
      </c>
      <c r="D5647" s="392">
        <v>60.18</v>
      </c>
    </row>
    <row r="5648" spans="1:4" ht="27">
      <c r="A5648" s="342">
        <v>91125</v>
      </c>
      <c r="B5648" s="349" t="s">
        <v>6111</v>
      </c>
      <c r="C5648" s="392" t="s">
        <v>231</v>
      </c>
      <c r="D5648" s="392">
        <v>7.0000000000000007E-2</v>
      </c>
    </row>
    <row r="5649" spans="1:4" ht="40.5">
      <c r="A5649" s="342">
        <v>91128</v>
      </c>
      <c r="B5649" s="349" t="s">
        <v>6112</v>
      </c>
      <c r="C5649" s="392" t="s">
        <v>6080</v>
      </c>
      <c r="D5649" s="392">
        <v>0.12</v>
      </c>
    </row>
    <row r="5650" spans="1:4" ht="40.5">
      <c r="A5650" s="342">
        <v>91129</v>
      </c>
      <c r="B5650" s="349" t="s">
        <v>6113</v>
      </c>
      <c r="C5650" s="392" t="s">
        <v>6080</v>
      </c>
      <c r="D5650" s="392">
        <v>0.19</v>
      </c>
    </row>
    <row r="5651" spans="1:4" ht="40.5">
      <c r="A5651" s="342">
        <v>91130</v>
      </c>
      <c r="B5651" s="349" t="s">
        <v>6114</v>
      </c>
      <c r="C5651" s="392" t="s">
        <v>6080</v>
      </c>
      <c r="D5651" s="392">
        <v>0.26</v>
      </c>
    </row>
    <row r="5652" spans="1:4" ht="40.5">
      <c r="A5652" s="342">
        <v>91132</v>
      </c>
      <c r="B5652" s="349" t="s">
        <v>6115</v>
      </c>
      <c r="C5652" s="392" t="s">
        <v>6080</v>
      </c>
      <c r="D5652" s="392">
        <v>0.35</v>
      </c>
    </row>
    <row r="5653" spans="1:4" ht="40.5">
      <c r="A5653" s="342">
        <v>91134</v>
      </c>
      <c r="B5653" s="349" t="s">
        <v>6116</v>
      </c>
      <c r="C5653" s="392" t="s">
        <v>4949</v>
      </c>
      <c r="D5653" s="392">
        <v>2.11</v>
      </c>
    </row>
    <row r="5654" spans="1:4" ht="40.5">
      <c r="A5654" s="342">
        <v>91135</v>
      </c>
      <c r="B5654" s="349" t="s">
        <v>6117</v>
      </c>
      <c r="C5654" s="392" t="s">
        <v>4949</v>
      </c>
      <c r="D5654" s="392">
        <v>3.79</v>
      </c>
    </row>
    <row r="5655" spans="1:4" ht="40.5">
      <c r="A5655" s="342">
        <v>91136</v>
      </c>
      <c r="B5655" s="349" t="s">
        <v>6118</v>
      </c>
      <c r="C5655" s="392" t="s">
        <v>4949</v>
      </c>
      <c r="D5655" s="392">
        <v>5.49</v>
      </c>
    </row>
    <row r="5656" spans="1:4" ht="40.5">
      <c r="A5656" s="342">
        <v>91137</v>
      </c>
      <c r="B5656" s="349" t="s">
        <v>6119</v>
      </c>
      <c r="C5656" s="392" t="s">
        <v>4949</v>
      </c>
      <c r="D5656" s="392">
        <v>7.17</v>
      </c>
    </row>
    <row r="5657" spans="1:4" ht="40.5">
      <c r="A5657" s="342">
        <v>91138</v>
      </c>
      <c r="B5657" s="349" t="s">
        <v>6120</v>
      </c>
      <c r="C5657" s="392" t="s">
        <v>6121</v>
      </c>
      <c r="D5657" s="392">
        <v>71.86</v>
      </c>
    </row>
    <row r="5658" spans="1:4" ht="54">
      <c r="A5658" s="342">
        <v>91139</v>
      </c>
      <c r="B5658" s="349" t="s">
        <v>6122</v>
      </c>
      <c r="C5658" s="392" t="s">
        <v>6121</v>
      </c>
      <c r="D5658" s="392">
        <v>38.090000000000003</v>
      </c>
    </row>
    <row r="5659" spans="1:4" ht="54">
      <c r="A5659" s="342">
        <v>91140</v>
      </c>
      <c r="B5659" s="349" t="s">
        <v>6123</v>
      </c>
      <c r="C5659" s="392" t="s">
        <v>6121</v>
      </c>
      <c r="D5659" s="392">
        <v>16.87</v>
      </c>
    </row>
    <row r="5660" spans="1:4" ht="40.5">
      <c r="A5660" s="342">
        <v>91141</v>
      </c>
      <c r="B5660" s="349" t="s">
        <v>6124</v>
      </c>
      <c r="C5660" s="392" t="s">
        <v>6121</v>
      </c>
      <c r="D5660" s="392">
        <v>109.96</v>
      </c>
    </row>
    <row r="5661" spans="1:4" ht="54">
      <c r="A5661" s="342">
        <v>91142</v>
      </c>
      <c r="B5661" s="349" t="s">
        <v>6125</v>
      </c>
      <c r="C5661" s="392" t="s">
        <v>6121</v>
      </c>
      <c r="D5661" s="392">
        <v>71.86</v>
      </c>
    </row>
    <row r="5662" spans="1:4" ht="54">
      <c r="A5662" s="342">
        <v>91143</v>
      </c>
      <c r="B5662" s="349" t="s">
        <v>6126</v>
      </c>
      <c r="C5662" s="392" t="s">
        <v>6121</v>
      </c>
      <c r="D5662" s="392">
        <v>16.87</v>
      </c>
    </row>
    <row r="5663" spans="1:4" ht="40.5">
      <c r="A5663" s="342">
        <v>91144</v>
      </c>
      <c r="B5663" s="349" t="s">
        <v>6127</v>
      </c>
      <c r="C5663" s="392" t="s">
        <v>6121</v>
      </c>
      <c r="D5663" s="392">
        <v>148.07</v>
      </c>
    </row>
    <row r="5664" spans="1:4" ht="54">
      <c r="A5664" s="342">
        <v>91145</v>
      </c>
      <c r="B5664" s="349" t="s">
        <v>6128</v>
      </c>
      <c r="C5664" s="392" t="s">
        <v>6121</v>
      </c>
      <c r="D5664" s="392">
        <v>109.96</v>
      </c>
    </row>
    <row r="5665" spans="1:4" ht="54">
      <c r="A5665" s="342">
        <v>91146</v>
      </c>
      <c r="B5665" s="349" t="s">
        <v>6129</v>
      </c>
      <c r="C5665" s="392" t="s">
        <v>6121</v>
      </c>
      <c r="D5665" s="392">
        <v>21.2</v>
      </c>
    </row>
    <row r="5666" spans="1:4" ht="40.5">
      <c r="A5666" s="342">
        <v>91147</v>
      </c>
      <c r="B5666" s="349" t="s">
        <v>6130</v>
      </c>
      <c r="C5666" s="392" t="s">
        <v>6121</v>
      </c>
      <c r="D5666" s="392">
        <v>203.05</v>
      </c>
    </row>
    <row r="5667" spans="1:4" ht="54">
      <c r="A5667" s="342">
        <v>91148</v>
      </c>
      <c r="B5667" s="349" t="s">
        <v>6131</v>
      </c>
      <c r="C5667" s="392" t="s">
        <v>6121</v>
      </c>
      <c r="D5667" s="392">
        <v>131.19</v>
      </c>
    </row>
    <row r="5668" spans="1:4" ht="54">
      <c r="A5668" s="342">
        <v>91149</v>
      </c>
      <c r="B5668" s="349" t="s">
        <v>6132</v>
      </c>
      <c r="C5668" s="392" t="s">
        <v>6121</v>
      </c>
      <c r="D5668" s="392">
        <v>33.76</v>
      </c>
    </row>
    <row r="5669" spans="1:4" ht="27">
      <c r="A5669" s="342">
        <v>92121</v>
      </c>
      <c r="B5669" s="349" t="s">
        <v>6133</v>
      </c>
      <c r="C5669" s="392" t="s">
        <v>1353</v>
      </c>
      <c r="D5669" s="392">
        <v>20.149999999999999</v>
      </c>
    </row>
    <row r="5670" spans="1:4" ht="27">
      <c r="A5670" s="342">
        <v>92122</v>
      </c>
      <c r="B5670" s="349" t="s">
        <v>6134</v>
      </c>
      <c r="C5670" s="392" t="s">
        <v>1353</v>
      </c>
      <c r="D5670" s="392">
        <v>33.950000000000003</v>
      </c>
    </row>
    <row r="5671" spans="1:4" ht="13.5">
      <c r="A5671" s="342">
        <v>92123</v>
      </c>
      <c r="B5671" s="349" t="s">
        <v>6135</v>
      </c>
      <c r="C5671" s="392" t="s">
        <v>1353</v>
      </c>
      <c r="D5671" s="392">
        <v>29.73</v>
      </c>
    </row>
    <row r="5672" spans="1:4" ht="27">
      <c r="A5672" s="342">
        <v>94926</v>
      </c>
      <c r="B5672" s="349" t="s">
        <v>6136</v>
      </c>
      <c r="C5672" s="392" t="s">
        <v>308</v>
      </c>
      <c r="D5672" s="392">
        <v>1.02</v>
      </c>
    </row>
    <row r="5673" spans="1:4" ht="27">
      <c r="A5673" s="342">
        <v>94927</v>
      </c>
      <c r="B5673" s="349" t="s">
        <v>6137</v>
      </c>
      <c r="C5673" s="392" t="s">
        <v>308</v>
      </c>
      <c r="D5673" s="392">
        <v>0.53</v>
      </c>
    </row>
    <row r="5674" spans="1:4" ht="54">
      <c r="A5674" s="342">
        <v>94928</v>
      </c>
      <c r="B5674" s="349" t="s">
        <v>6138</v>
      </c>
      <c r="C5674" s="392" t="s">
        <v>81</v>
      </c>
      <c r="D5674" s="392">
        <v>1.62</v>
      </c>
    </row>
    <row r="5675" spans="1:4" ht="54">
      <c r="A5675" s="342">
        <v>94929</v>
      </c>
      <c r="B5675" s="349" t="s">
        <v>6139</v>
      </c>
      <c r="C5675" s="392" t="s">
        <v>81</v>
      </c>
      <c r="D5675" s="392">
        <v>2.85</v>
      </c>
    </row>
    <row r="5676" spans="1:4" ht="54">
      <c r="A5676" s="342">
        <v>94930</v>
      </c>
      <c r="B5676" s="349" t="s">
        <v>6140</v>
      </c>
      <c r="C5676" s="392" t="s">
        <v>81</v>
      </c>
      <c r="D5676" s="392">
        <v>0.84</v>
      </c>
    </row>
    <row r="5677" spans="1:4" ht="54">
      <c r="A5677" s="342">
        <v>94931</v>
      </c>
      <c r="B5677" s="349" t="s">
        <v>6141</v>
      </c>
      <c r="C5677" s="392" t="s">
        <v>81</v>
      </c>
      <c r="D5677" s="392">
        <v>1.48</v>
      </c>
    </row>
    <row r="5678" spans="1:4" ht="54">
      <c r="A5678" s="342">
        <v>94932</v>
      </c>
      <c r="B5678" s="349" t="s">
        <v>6142</v>
      </c>
      <c r="C5678" s="392" t="s">
        <v>81</v>
      </c>
      <c r="D5678" s="392">
        <v>3.02</v>
      </c>
    </row>
    <row r="5679" spans="1:4" ht="67.5">
      <c r="A5679" s="342">
        <v>94934</v>
      </c>
      <c r="B5679" s="349" t="s">
        <v>6143</v>
      </c>
      <c r="C5679" s="392" t="s">
        <v>81</v>
      </c>
      <c r="D5679" s="392">
        <v>1.04</v>
      </c>
    </row>
    <row r="5680" spans="1:4" ht="67.5">
      <c r="A5680" s="342">
        <v>94935</v>
      </c>
      <c r="B5680" s="349" t="s">
        <v>6144</v>
      </c>
      <c r="C5680" s="392" t="s">
        <v>81</v>
      </c>
      <c r="D5680" s="392">
        <v>1.63</v>
      </c>
    </row>
    <row r="5681" spans="1:4" ht="67.5">
      <c r="A5681" s="342">
        <v>94936</v>
      </c>
      <c r="B5681" s="349" t="s">
        <v>6145</v>
      </c>
      <c r="C5681" s="392" t="s">
        <v>81</v>
      </c>
      <c r="D5681" s="392">
        <v>2.62</v>
      </c>
    </row>
    <row r="5682" spans="1:4" ht="67.5">
      <c r="A5682" s="342">
        <v>94937</v>
      </c>
      <c r="B5682" s="349" t="s">
        <v>6146</v>
      </c>
      <c r="C5682" s="392" t="s">
        <v>81</v>
      </c>
      <c r="D5682" s="392">
        <v>3.86</v>
      </c>
    </row>
    <row r="5683" spans="1:4" ht="67.5">
      <c r="A5683" s="342">
        <v>94938</v>
      </c>
      <c r="B5683" s="349" t="s">
        <v>6147</v>
      </c>
      <c r="C5683" s="392" t="s">
        <v>81</v>
      </c>
      <c r="D5683" s="392">
        <v>5.0999999999999996</v>
      </c>
    </row>
    <row r="5684" spans="1:4" ht="27">
      <c r="A5684" s="342">
        <v>94939</v>
      </c>
      <c r="B5684" s="349" t="s">
        <v>6148</v>
      </c>
      <c r="C5684" s="392" t="s">
        <v>308</v>
      </c>
      <c r="D5684" s="392">
        <v>1.59</v>
      </c>
    </row>
    <row r="5685" spans="1:4" ht="27">
      <c r="A5685" s="342">
        <v>94940</v>
      </c>
      <c r="B5685" s="349" t="s">
        <v>6149</v>
      </c>
      <c r="C5685" s="392" t="s">
        <v>308</v>
      </c>
      <c r="D5685" s="392">
        <v>0.82</v>
      </c>
    </row>
    <row r="5686" spans="1:4" ht="27">
      <c r="A5686" s="342">
        <v>94941</v>
      </c>
      <c r="B5686" s="349" t="s">
        <v>6150</v>
      </c>
      <c r="C5686" s="392" t="s">
        <v>231</v>
      </c>
      <c r="D5686" s="392">
        <v>0.05</v>
      </c>
    </row>
    <row r="5687" spans="1:4" ht="27">
      <c r="A5687" s="342">
        <v>94942</v>
      </c>
      <c r="B5687" s="349" t="s">
        <v>6151</v>
      </c>
      <c r="C5687" s="392" t="s">
        <v>308</v>
      </c>
      <c r="D5687" s="392">
        <v>0.64</v>
      </c>
    </row>
    <row r="5688" spans="1:4" ht="40.5">
      <c r="A5688" s="342">
        <v>94943</v>
      </c>
      <c r="B5688" s="349" t="s">
        <v>6152</v>
      </c>
      <c r="C5688" s="392" t="s">
        <v>308</v>
      </c>
      <c r="D5688" s="392">
        <v>0.34</v>
      </c>
    </row>
    <row r="5689" spans="1:4" ht="54">
      <c r="A5689" s="342">
        <v>94944</v>
      </c>
      <c r="B5689" s="349" t="s">
        <v>6153</v>
      </c>
      <c r="C5689" s="392" t="s">
        <v>308</v>
      </c>
      <c r="D5689" s="392">
        <v>0.89</v>
      </c>
    </row>
    <row r="5690" spans="1:4" ht="67.5">
      <c r="A5690" s="342">
        <v>94945</v>
      </c>
      <c r="B5690" s="349" t="s">
        <v>6154</v>
      </c>
      <c r="C5690" s="392" t="s">
        <v>308</v>
      </c>
      <c r="D5690" s="392">
        <v>0.19</v>
      </c>
    </row>
    <row r="5691" spans="1:4" ht="40.5">
      <c r="A5691" s="342">
        <v>94946</v>
      </c>
      <c r="B5691" s="349" t="s">
        <v>6155</v>
      </c>
      <c r="C5691" s="392" t="s">
        <v>81</v>
      </c>
      <c r="D5691" s="392">
        <v>0.9</v>
      </c>
    </row>
    <row r="5692" spans="1:4" ht="40.5">
      <c r="A5692" s="342">
        <v>94947</v>
      </c>
      <c r="B5692" s="349" t="s">
        <v>6156</v>
      </c>
      <c r="C5692" s="392" t="s">
        <v>81</v>
      </c>
      <c r="D5692" s="392">
        <v>0.67</v>
      </c>
    </row>
    <row r="5693" spans="1:4" ht="54">
      <c r="A5693" s="342">
        <v>94948</v>
      </c>
      <c r="B5693" s="349" t="s">
        <v>6157</v>
      </c>
      <c r="C5693" s="392" t="s">
        <v>81</v>
      </c>
      <c r="D5693" s="392">
        <v>0.48</v>
      </c>
    </row>
    <row r="5694" spans="1:4" ht="54">
      <c r="A5694" s="342">
        <v>94949</v>
      </c>
      <c r="B5694" s="349" t="s">
        <v>6158</v>
      </c>
      <c r="C5694" s="392" t="s">
        <v>81</v>
      </c>
      <c r="D5694" s="392">
        <v>0.73</v>
      </c>
    </row>
    <row r="5695" spans="1:4" ht="54">
      <c r="A5695" s="342">
        <v>94950</v>
      </c>
      <c r="B5695" s="349" t="s">
        <v>6159</v>
      </c>
      <c r="C5695" s="392" t="s">
        <v>81</v>
      </c>
      <c r="D5695" s="392">
        <v>1.04</v>
      </c>
    </row>
    <row r="5696" spans="1:4" ht="54">
      <c r="A5696" s="342">
        <v>94951</v>
      </c>
      <c r="B5696" s="349" t="s">
        <v>6160</v>
      </c>
      <c r="C5696" s="392" t="s">
        <v>81</v>
      </c>
      <c r="D5696" s="392">
        <v>1.35</v>
      </c>
    </row>
    <row r="5697" spans="1:4" ht="54">
      <c r="A5697" s="342">
        <v>94952</v>
      </c>
      <c r="B5697" s="349" t="s">
        <v>6161</v>
      </c>
      <c r="C5697" s="392" t="s">
        <v>81</v>
      </c>
      <c r="D5697" s="392">
        <v>0.24</v>
      </c>
    </row>
    <row r="5698" spans="1:4" ht="40.5">
      <c r="A5698" s="342">
        <v>94953</v>
      </c>
      <c r="B5698" s="349" t="s">
        <v>6162</v>
      </c>
      <c r="C5698" s="392" t="s">
        <v>308</v>
      </c>
      <c r="D5698" s="392">
        <v>4.1100000000000003</v>
      </c>
    </row>
    <row r="5699" spans="1:4" ht="40.5">
      <c r="A5699" s="342">
        <v>94954</v>
      </c>
      <c r="B5699" s="349" t="s">
        <v>6163</v>
      </c>
      <c r="C5699" s="392" t="s">
        <v>308</v>
      </c>
      <c r="D5699" s="392">
        <v>0.66</v>
      </c>
    </row>
    <row r="5700" spans="1:4" ht="40.5">
      <c r="A5700" s="342">
        <v>94955</v>
      </c>
      <c r="B5700" s="349" t="s">
        <v>6164</v>
      </c>
      <c r="C5700" s="392" t="s">
        <v>308</v>
      </c>
      <c r="D5700" s="392">
        <v>0.99</v>
      </c>
    </row>
    <row r="5701" spans="1:4" ht="40.5">
      <c r="A5701" s="342">
        <v>94956</v>
      </c>
      <c r="B5701" s="349" t="s">
        <v>6165</v>
      </c>
      <c r="C5701" s="392" t="s">
        <v>308</v>
      </c>
      <c r="D5701" s="392">
        <v>1.41</v>
      </c>
    </row>
    <row r="5702" spans="1:4" ht="40.5">
      <c r="A5702" s="342">
        <v>94957</v>
      </c>
      <c r="B5702" s="349" t="s">
        <v>6166</v>
      </c>
      <c r="C5702" s="392" t="s">
        <v>308</v>
      </c>
      <c r="D5702" s="392">
        <v>1.82</v>
      </c>
    </row>
    <row r="5703" spans="1:4" ht="40.5">
      <c r="A5703" s="342">
        <v>94958</v>
      </c>
      <c r="B5703" s="349" t="s">
        <v>6167</v>
      </c>
      <c r="C5703" s="392" t="s">
        <v>308</v>
      </c>
      <c r="D5703" s="392">
        <v>0.45</v>
      </c>
    </row>
    <row r="5704" spans="1:4" ht="27">
      <c r="A5704" s="342">
        <v>94959</v>
      </c>
      <c r="B5704" s="349" t="s">
        <v>6168</v>
      </c>
      <c r="C5704" s="392" t="s">
        <v>1</v>
      </c>
      <c r="D5704" s="392">
        <v>1.1299999999999999</v>
      </c>
    </row>
    <row r="5705" spans="1:4" ht="40.5">
      <c r="A5705" s="342">
        <v>94960</v>
      </c>
      <c r="B5705" s="349" t="s">
        <v>6169</v>
      </c>
      <c r="C5705" s="392" t="s">
        <v>1</v>
      </c>
      <c r="D5705" s="392">
        <v>0.93</v>
      </c>
    </row>
    <row r="5706" spans="1:4" ht="27">
      <c r="A5706" s="342">
        <v>94961</v>
      </c>
      <c r="B5706" s="349" t="s">
        <v>6170</v>
      </c>
      <c r="C5706" s="392" t="s">
        <v>1</v>
      </c>
      <c r="D5706" s="392">
        <v>0.42</v>
      </c>
    </row>
    <row r="5707" spans="1:4" ht="13.5">
      <c r="A5707" s="342">
        <v>9537</v>
      </c>
      <c r="B5707" s="349" t="s">
        <v>6171</v>
      </c>
      <c r="C5707" s="392" t="s">
        <v>308</v>
      </c>
      <c r="D5707" s="392">
        <v>2.13</v>
      </c>
    </row>
    <row r="5708" spans="1:4" ht="27">
      <c r="A5708" s="342" t="s">
        <v>6172</v>
      </c>
      <c r="B5708" s="349" t="s">
        <v>6173</v>
      </c>
      <c r="C5708" s="392" t="s">
        <v>308</v>
      </c>
      <c r="D5708" s="392">
        <v>1.49</v>
      </c>
    </row>
    <row r="5709" spans="1:4" ht="27">
      <c r="A5709" s="342" t="s">
        <v>6174</v>
      </c>
      <c r="B5709" s="349" t="s">
        <v>6175</v>
      </c>
      <c r="C5709" s="392" t="s">
        <v>308</v>
      </c>
      <c r="D5709" s="392">
        <v>7.59</v>
      </c>
    </row>
    <row r="5710" spans="1:4" ht="13.5">
      <c r="A5710" s="342" t="s">
        <v>6176</v>
      </c>
      <c r="B5710" s="349" t="s">
        <v>6177</v>
      </c>
      <c r="C5710" s="392" t="s">
        <v>308</v>
      </c>
      <c r="D5710" s="392">
        <v>5.62</v>
      </c>
    </row>
    <row r="5711" spans="1:4" ht="13.5">
      <c r="A5711" s="342" t="s">
        <v>6178</v>
      </c>
      <c r="B5711" s="349" t="s">
        <v>6179</v>
      </c>
      <c r="C5711" s="392" t="s">
        <v>308</v>
      </c>
      <c r="D5711" s="392">
        <v>10.59</v>
      </c>
    </row>
    <row r="5712" spans="1:4" ht="13.5">
      <c r="A5712" s="342" t="s">
        <v>6180</v>
      </c>
      <c r="B5712" s="349" t="s">
        <v>6181</v>
      </c>
      <c r="C5712" s="392" t="s">
        <v>308</v>
      </c>
      <c r="D5712" s="392">
        <v>21.75</v>
      </c>
    </row>
    <row r="5713" spans="1:4" ht="13.5">
      <c r="A5713" s="342" t="s">
        <v>6182</v>
      </c>
      <c r="B5713" s="349" t="s">
        <v>6183</v>
      </c>
      <c r="C5713" s="392" t="s">
        <v>308</v>
      </c>
      <c r="D5713" s="392">
        <v>18.61</v>
      </c>
    </row>
    <row r="5714" spans="1:4" ht="13.5">
      <c r="A5714" s="342" t="s">
        <v>6184</v>
      </c>
      <c r="B5714" s="349" t="s">
        <v>6185</v>
      </c>
      <c r="C5714" s="392" t="s">
        <v>308</v>
      </c>
      <c r="D5714" s="392">
        <v>12.39</v>
      </c>
    </row>
    <row r="5715" spans="1:4" ht="27">
      <c r="A5715" s="342" t="s">
        <v>6186</v>
      </c>
      <c r="B5715" s="349" t="s">
        <v>6187</v>
      </c>
      <c r="C5715" s="392" t="s">
        <v>308</v>
      </c>
      <c r="D5715" s="392">
        <v>3.54</v>
      </c>
    </row>
    <row r="5716" spans="1:4" ht="13.5">
      <c r="A5716" s="342" t="s">
        <v>6188</v>
      </c>
      <c r="B5716" s="349" t="s">
        <v>6189</v>
      </c>
      <c r="C5716" s="392" t="s">
        <v>81</v>
      </c>
      <c r="D5716" s="392">
        <v>23.18</v>
      </c>
    </row>
    <row r="5717" spans="1:4" ht="27">
      <c r="A5717" s="342">
        <v>84117</v>
      </c>
      <c r="B5717" s="349" t="s">
        <v>6190</v>
      </c>
      <c r="C5717" s="392" t="s">
        <v>308</v>
      </c>
      <c r="D5717" s="392">
        <v>17.010000000000002</v>
      </c>
    </row>
    <row r="5718" spans="1:4" ht="27">
      <c r="A5718" s="342">
        <v>84120</v>
      </c>
      <c r="B5718" s="349" t="s">
        <v>6191</v>
      </c>
      <c r="C5718" s="392" t="s">
        <v>308</v>
      </c>
      <c r="D5718" s="392">
        <v>13.2</v>
      </c>
    </row>
    <row r="5719" spans="1:4" ht="27">
      <c r="A5719" s="342">
        <v>84123</v>
      </c>
      <c r="B5719" s="349" t="s">
        <v>6192</v>
      </c>
      <c r="C5719" s="392" t="s">
        <v>308</v>
      </c>
      <c r="D5719" s="392">
        <v>5.04</v>
      </c>
    </row>
    <row r="5720" spans="1:4" ht="27">
      <c r="A5720" s="342">
        <v>84125</v>
      </c>
      <c r="B5720" s="349" t="s">
        <v>6193</v>
      </c>
      <c r="C5720" s="392" t="s">
        <v>308</v>
      </c>
      <c r="D5720" s="392">
        <v>6.52</v>
      </c>
    </row>
    <row r="5721" spans="1:4" ht="27">
      <c r="A5721" s="342" t="s">
        <v>6194</v>
      </c>
      <c r="B5721" s="349" t="s">
        <v>6195</v>
      </c>
      <c r="C5721" s="392" t="s">
        <v>1</v>
      </c>
      <c r="D5721" s="392">
        <v>37.74</v>
      </c>
    </row>
    <row r="5722" spans="1:4" ht="27">
      <c r="A5722" s="342" t="s">
        <v>6196</v>
      </c>
      <c r="B5722" s="349" t="s">
        <v>6197</v>
      </c>
      <c r="C5722" s="392" t="s">
        <v>1</v>
      </c>
      <c r="D5722" s="392">
        <v>61.79</v>
      </c>
    </row>
    <row r="5723" spans="1:4" ht="27">
      <c r="A5723" s="342">
        <v>84127</v>
      </c>
      <c r="B5723" s="349" t="s">
        <v>6198</v>
      </c>
      <c r="C5723" s="392" t="s">
        <v>1</v>
      </c>
      <c r="D5723" s="392">
        <v>358.45</v>
      </c>
    </row>
    <row r="5724" spans="1:4" ht="13.5">
      <c r="A5724" s="342">
        <v>40841</v>
      </c>
      <c r="B5724" s="349" t="s">
        <v>6199</v>
      </c>
      <c r="C5724" s="392" t="s">
        <v>81</v>
      </c>
      <c r="D5724" s="392">
        <v>98.15</v>
      </c>
    </row>
    <row r="5725" spans="1:4" ht="40.5">
      <c r="A5725" s="342">
        <v>6391</v>
      </c>
      <c r="B5725" s="349" t="s">
        <v>6200</v>
      </c>
      <c r="C5725" s="392" t="s">
        <v>1</v>
      </c>
      <c r="D5725" s="392">
        <v>118.11</v>
      </c>
    </row>
    <row r="5726" spans="1:4" ht="54">
      <c r="A5726" s="342">
        <v>84132</v>
      </c>
      <c r="B5726" s="349" t="s">
        <v>6201</v>
      </c>
      <c r="C5726" s="392" t="s">
        <v>1</v>
      </c>
      <c r="D5726" s="392">
        <v>175.83</v>
      </c>
    </row>
    <row r="5727" spans="1:4" ht="54">
      <c r="A5727" s="342">
        <v>84133</v>
      </c>
      <c r="B5727" s="349" t="s">
        <v>6202</v>
      </c>
      <c r="C5727" s="392" t="s">
        <v>1</v>
      </c>
      <c r="D5727" s="392">
        <v>266.08</v>
      </c>
    </row>
    <row r="5728" spans="1:4" ht="54">
      <c r="A5728" s="342">
        <v>71516</v>
      </c>
      <c r="B5728" s="349" t="s">
        <v>6203</v>
      </c>
      <c r="C5728" s="392" t="s">
        <v>81</v>
      </c>
      <c r="D5728" s="392">
        <v>543.28</v>
      </c>
    </row>
    <row r="5729" spans="1:4" ht="27">
      <c r="A5729" s="342">
        <v>73361</v>
      </c>
      <c r="B5729" s="349" t="s">
        <v>6204</v>
      </c>
      <c r="C5729" s="392" t="s">
        <v>1353</v>
      </c>
      <c r="D5729" s="392">
        <v>343.65</v>
      </c>
    </row>
    <row r="5730" spans="1:4" ht="81">
      <c r="A5730" s="342">
        <v>73714</v>
      </c>
      <c r="B5730" s="349" t="s">
        <v>6205</v>
      </c>
      <c r="C5730" s="392" t="s">
        <v>81</v>
      </c>
      <c r="D5730" s="393">
        <v>1288.77</v>
      </c>
    </row>
    <row r="5731" spans="1:4" ht="40.5">
      <c r="A5731" s="342">
        <v>86957</v>
      </c>
      <c r="B5731" s="349" t="s">
        <v>6206</v>
      </c>
      <c r="C5731" s="392" t="s">
        <v>81</v>
      </c>
      <c r="D5731" s="392">
        <v>28.33</v>
      </c>
    </row>
    <row r="5732" spans="1:4" ht="40.5">
      <c r="A5732" s="342">
        <v>86958</v>
      </c>
      <c r="B5732" s="349" t="s">
        <v>6207</v>
      </c>
      <c r="C5732" s="392" t="s">
        <v>81</v>
      </c>
      <c r="D5732" s="392">
        <v>24.6</v>
      </c>
    </row>
    <row r="5733" spans="1:4" ht="67.5">
      <c r="A5733" s="342">
        <v>97010</v>
      </c>
      <c r="B5733" s="349" t="s">
        <v>6208</v>
      </c>
      <c r="C5733" s="392" t="s">
        <v>1</v>
      </c>
      <c r="D5733" s="392">
        <v>24.1</v>
      </c>
    </row>
    <row r="5734" spans="1:4" ht="67.5">
      <c r="A5734" s="342">
        <v>97011</v>
      </c>
      <c r="B5734" s="349" t="s">
        <v>6209</v>
      </c>
      <c r="C5734" s="392" t="s">
        <v>1</v>
      </c>
      <c r="D5734" s="392">
        <v>20.29</v>
      </c>
    </row>
    <row r="5735" spans="1:4" ht="67.5">
      <c r="A5735" s="342">
        <v>97012</v>
      </c>
      <c r="B5735" s="349" t="s">
        <v>6210</v>
      </c>
      <c r="C5735" s="392" t="s">
        <v>1</v>
      </c>
      <c r="D5735" s="392">
        <v>18.38</v>
      </c>
    </row>
    <row r="5736" spans="1:4" ht="67.5">
      <c r="A5736" s="342">
        <v>97013</v>
      </c>
      <c r="B5736" s="349" t="s">
        <v>6211</v>
      </c>
      <c r="C5736" s="392" t="s">
        <v>1</v>
      </c>
      <c r="D5736" s="392">
        <v>37.18</v>
      </c>
    </row>
    <row r="5737" spans="1:4" ht="67.5">
      <c r="A5737" s="342">
        <v>97014</v>
      </c>
      <c r="B5737" s="349" t="s">
        <v>6212</v>
      </c>
      <c r="C5737" s="392" t="s">
        <v>1</v>
      </c>
      <c r="D5737" s="392">
        <v>29.21</v>
      </c>
    </row>
    <row r="5738" spans="1:4" ht="67.5">
      <c r="A5738" s="342">
        <v>97015</v>
      </c>
      <c r="B5738" s="349" t="s">
        <v>6213</v>
      </c>
      <c r="C5738" s="392" t="s">
        <v>1</v>
      </c>
      <c r="D5738" s="392">
        <v>25.18</v>
      </c>
    </row>
    <row r="5739" spans="1:4" ht="67.5">
      <c r="A5739" s="342">
        <v>97016</v>
      </c>
      <c r="B5739" s="349" t="s">
        <v>6214</v>
      </c>
      <c r="C5739" s="392" t="s">
        <v>1</v>
      </c>
      <c r="D5739" s="392">
        <v>19.46</v>
      </c>
    </row>
    <row r="5740" spans="1:4" ht="67.5">
      <c r="A5740" s="342">
        <v>97017</v>
      </c>
      <c r="B5740" s="349" t="s">
        <v>6215</v>
      </c>
      <c r="C5740" s="392" t="s">
        <v>1</v>
      </c>
      <c r="D5740" s="392">
        <v>15.84</v>
      </c>
    </row>
    <row r="5741" spans="1:4" ht="67.5">
      <c r="A5741" s="342">
        <v>97018</v>
      </c>
      <c r="B5741" s="349" t="s">
        <v>6216</v>
      </c>
      <c r="C5741" s="392" t="s">
        <v>1</v>
      </c>
      <c r="D5741" s="392">
        <v>13.95</v>
      </c>
    </row>
    <row r="5742" spans="1:4" ht="108">
      <c r="A5742" s="342">
        <v>97031</v>
      </c>
      <c r="B5742" s="349" t="s">
        <v>6217</v>
      </c>
      <c r="C5742" s="392" t="s">
        <v>1</v>
      </c>
      <c r="D5742" s="392">
        <v>37.840000000000003</v>
      </c>
    </row>
    <row r="5743" spans="1:4" ht="94.5">
      <c r="A5743" s="342">
        <v>97032</v>
      </c>
      <c r="B5743" s="349" t="s">
        <v>6218</v>
      </c>
      <c r="C5743" s="392" t="s">
        <v>1</v>
      </c>
      <c r="D5743" s="392">
        <v>25.66</v>
      </c>
    </row>
    <row r="5744" spans="1:4" ht="40.5">
      <c r="A5744" s="342">
        <v>97039</v>
      </c>
      <c r="B5744" s="349" t="s">
        <v>6219</v>
      </c>
      <c r="C5744" s="392" t="s">
        <v>308</v>
      </c>
      <c r="D5744" s="392">
        <v>26.09</v>
      </c>
    </row>
    <row r="5745" spans="1:4" ht="40.5">
      <c r="A5745" s="342">
        <v>97040</v>
      </c>
      <c r="B5745" s="349" t="s">
        <v>6220</v>
      </c>
      <c r="C5745" s="392" t="s">
        <v>308</v>
      </c>
      <c r="D5745" s="392">
        <v>9.3699999999999992</v>
      </c>
    </row>
    <row r="5746" spans="1:4" ht="40.5">
      <c r="A5746" s="342">
        <v>97041</v>
      </c>
      <c r="B5746" s="349" t="s">
        <v>6221</v>
      </c>
      <c r="C5746" s="392" t="s">
        <v>308</v>
      </c>
      <c r="D5746" s="392">
        <v>72.13</v>
      </c>
    </row>
    <row r="5747" spans="1:4" ht="27">
      <c r="A5747" s="342">
        <v>97051</v>
      </c>
      <c r="B5747" s="349" t="s">
        <v>6222</v>
      </c>
      <c r="C5747" s="392" t="s">
        <v>1</v>
      </c>
      <c r="D5747" s="392">
        <v>0.48</v>
      </c>
    </row>
    <row r="5748" spans="1:4" ht="27">
      <c r="A5748" s="342">
        <v>97053</v>
      </c>
      <c r="B5748" s="349" t="s">
        <v>6223</v>
      </c>
      <c r="C5748" s="392" t="s">
        <v>1</v>
      </c>
      <c r="D5748" s="392">
        <v>19.22</v>
      </c>
    </row>
    <row r="5749" spans="1:4" ht="27">
      <c r="A5749" s="342">
        <v>97062</v>
      </c>
      <c r="B5749" s="349" t="s">
        <v>6224</v>
      </c>
      <c r="C5749" s="392" t="s">
        <v>308</v>
      </c>
      <c r="D5749" s="392">
        <v>4.9400000000000004</v>
      </c>
    </row>
    <row r="5750" spans="1:4" ht="67.5">
      <c r="A5750" s="342">
        <v>97063</v>
      </c>
      <c r="B5750" s="349" t="s">
        <v>6225</v>
      </c>
      <c r="C5750" s="392" t="s">
        <v>308</v>
      </c>
      <c r="D5750" s="392">
        <v>7.01</v>
      </c>
    </row>
    <row r="5751" spans="1:4" ht="40.5">
      <c r="A5751" s="342">
        <v>97064</v>
      </c>
      <c r="B5751" s="349" t="s">
        <v>6226</v>
      </c>
      <c r="C5751" s="392" t="s">
        <v>1</v>
      </c>
      <c r="D5751" s="392">
        <v>13.44</v>
      </c>
    </row>
    <row r="5752" spans="1:4" ht="40.5">
      <c r="A5752" s="342">
        <v>97065</v>
      </c>
      <c r="B5752" s="349" t="s">
        <v>6227</v>
      </c>
      <c r="C5752" s="392" t="s">
        <v>1353</v>
      </c>
      <c r="D5752" s="392">
        <v>5.1100000000000003</v>
      </c>
    </row>
    <row r="5753" spans="1:4" ht="40.5">
      <c r="A5753" s="342">
        <v>97066</v>
      </c>
      <c r="B5753" s="349" t="s">
        <v>6228</v>
      </c>
      <c r="C5753" s="392" t="s">
        <v>308</v>
      </c>
      <c r="D5753" s="392">
        <v>138.47999999999999</v>
      </c>
    </row>
    <row r="5754" spans="1:4" ht="54">
      <c r="A5754" s="342">
        <v>97067</v>
      </c>
      <c r="B5754" s="349" t="s">
        <v>6229</v>
      </c>
      <c r="C5754" s="392" t="s">
        <v>1</v>
      </c>
      <c r="D5754" s="392">
        <v>299.98</v>
      </c>
    </row>
    <row r="5755" spans="1:4" ht="27">
      <c r="A5755" s="342" t="s">
        <v>6230</v>
      </c>
      <c r="B5755" s="349" t="s">
        <v>6231</v>
      </c>
      <c r="C5755" s="392" t="s">
        <v>81</v>
      </c>
      <c r="D5755" s="392">
        <v>121.96</v>
      </c>
    </row>
    <row r="5756" spans="1:4" ht="40.5">
      <c r="A5756" s="342">
        <v>73672</v>
      </c>
      <c r="B5756" s="349" t="s">
        <v>6232</v>
      </c>
      <c r="C5756" s="392" t="s">
        <v>308</v>
      </c>
      <c r="D5756" s="392">
        <v>0.33</v>
      </c>
    </row>
    <row r="5757" spans="1:4" ht="40.5">
      <c r="A5757" s="342" t="s">
        <v>6233</v>
      </c>
      <c r="B5757" s="349" t="s">
        <v>6234</v>
      </c>
      <c r="C5757" s="392" t="s">
        <v>308</v>
      </c>
      <c r="D5757" s="392">
        <v>0.47</v>
      </c>
    </row>
    <row r="5758" spans="1:4" ht="40.5">
      <c r="A5758" s="342" t="s">
        <v>6235</v>
      </c>
      <c r="B5758" s="349" t="s">
        <v>6236</v>
      </c>
      <c r="C5758" s="392" t="s">
        <v>308</v>
      </c>
      <c r="D5758" s="392">
        <v>0.12</v>
      </c>
    </row>
    <row r="5759" spans="1:4" ht="13.5">
      <c r="A5759" s="342" t="s">
        <v>6237</v>
      </c>
      <c r="B5759" s="349" t="s">
        <v>6238</v>
      </c>
      <c r="C5759" s="392" t="s">
        <v>308</v>
      </c>
      <c r="D5759" s="392">
        <v>1.1299999999999999</v>
      </c>
    </row>
    <row r="5760" spans="1:4" ht="13.5">
      <c r="A5760" s="342">
        <v>85331</v>
      </c>
      <c r="B5760" s="349" t="s">
        <v>6239</v>
      </c>
      <c r="C5760" s="392" t="s">
        <v>308</v>
      </c>
      <c r="D5760" s="392">
        <v>1.0900000000000001</v>
      </c>
    </row>
    <row r="5761" spans="1:4" ht="27">
      <c r="A5761" s="342">
        <v>85422</v>
      </c>
      <c r="B5761" s="349" t="s">
        <v>6240</v>
      </c>
      <c r="C5761" s="392" t="s">
        <v>308</v>
      </c>
      <c r="D5761" s="392">
        <v>5.66</v>
      </c>
    </row>
    <row r="5762" spans="1:4" ht="40.5">
      <c r="A5762" s="342" t="s">
        <v>6241</v>
      </c>
      <c r="B5762" s="349" t="s">
        <v>6242</v>
      </c>
      <c r="C5762" s="392" t="s">
        <v>308</v>
      </c>
      <c r="D5762" s="392">
        <v>46.77</v>
      </c>
    </row>
    <row r="5763" spans="1:4" ht="13.5">
      <c r="A5763" s="342" t="s">
        <v>6243</v>
      </c>
      <c r="B5763" s="349" t="s">
        <v>6244</v>
      </c>
      <c r="C5763" s="392" t="s">
        <v>1</v>
      </c>
      <c r="D5763" s="392">
        <v>2.19</v>
      </c>
    </row>
    <row r="5764" spans="1:4" ht="27">
      <c r="A5764" s="342" t="s">
        <v>6245</v>
      </c>
      <c r="B5764" s="349" t="s">
        <v>6246</v>
      </c>
      <c r="C5764" s="392" t="s">
        <v>308</v>
      </c>
      <c r="D5764" s="392">
        <v>44.65</v>
      </c>
    </row>
    <row r="5765" spans="1:4" ht="27">
      <c r="A5765" s="342" t="s">
        <v>6247</v>
      </c>
      <c r="B5765" s="349" t="s">
        <v>6248</v>
      </c>
      <c r="C5765" s="392" t="s">
        <v>308</v>
      </c>
      <c r="D5765" s="392">
        <v>41.01</v>
      </c>
    </row>
    <row r="5766" spans="1:4" ht="40.5">
      <c r="A5766" s="342">
        <v>84126</v>
      </c>
      <c r="B5766" s="349" t="s">
        <v>6249</v>
      </c>
      <c r="C5766" s="392" t="s">
        <v>308</v>
      </c>
      <c r="D5766" s="392">
        <v>32.68</v>
      </c>
    </row>
    <row r="5767" spans="1:4" ht="13.5">
      <c r="A5767" s="342">
        <v>85421</v>
      </c>
      <c r="B5767" s="349" t="s">
        <v>6250</v>
      </c>
      <c r="C5767" s="392" t="s">
        <v>308</v>
      </c>
      <c r="D5767" s="392">
        <v>11.24</v>
      </c>
    </row>
    <row r="5768" spans="1:4" ht="40.5">
      <c r="A5768" s="342">
        <v>97621</v>
      </c>
      <c r="B5768" s="349" t="s">
        <v>6251</v>
      </c>
      <c r="C5768" s="392" t="s">
        <v>1353</v>
      </c>
      <c r="D5768" s="392">
        <v>75.58</v>
      </c>
    </row>
    <row r="5769" spans="1:4" ht="40.5">
      <c r="A5769" s="342">
        <v>97622</v>
      </c>
      <c r="B5769" s="349" t="s">
        <v>6252</v>
      </c>
      <c r="C5769" s="392" t="s">
        <v>1353</v>
      </c>
      <c r="D5769" s="392">
        <v>36.83</v>
      </c>
    </row>
    <row r="5770" spans="1:4" ht="40.5">
      <c r="A5770" s="342">
        <v>97623</v>
      </c>
      <c r="B5770" s="349" t="s">
        <v>6253</v>
      </c>
      <c r="C5770" s="392" t="s">
        <v>1353</v>
      </c>
      <c r="D5770" s="392">
        <v>112.85</v>
      </c>
    </row>
    <row r="5771" spans="1:4" ht="40.5">
      <c r="A5771" s="342">
        <v>97624</v>
      </c>
      <c r="B5771" s="349" t="s">
        <v>6254</v>
      </c>
      <c r="C5771" s="392" t="s">
        <v>1353</v>
      </c>
      <c r="D5771" s="392">
        <v>69.260000000000005</v>
      </c>
    </row>
    <row r="5772" spans="1:4" ht="40.5">
      <c r="A5772" s="342">
        <v>97625</v>
      </c>
      <c r="B5772" s="349" t="s">
        <v>6255</v>
      </c>
      <c r="C5772" s="392" t="s">
        <v>1353</v>
      </c>
      <c r="D5772" s="392">
        <v>31.84</v>
      </c>
    </row>
    <row r="5773" spans="1:4" ht="40.5">
      <c r="A5773" s="342">
        <v>97626</v>
      </c>
      <c r="B5773" s="349" t="s">
        <v>6256</v>
      </c>
      <c r="C5773" s="392" t="s">
        <v>1353</v>
      </c>
      <c r="D5773" s="392">
        <v>382.75</v>
      </c>
    </row>
    <row r="5774" spans="1:4" ht="54">
      <c r="A5774" s="342">
        <v>97627</v>
      </c>
      <c r="B5774" s="349" t="s">
        <v>6257</v>
      </c>
      <c r="C5774" s="392" t="s">
        <v>1353</v>
      </c>
      <c r="D5774" s="392">
        <v>167.27</v>
      </c>
    </row>
    <row r="5775" spans="1:4" ht="27">
      <c r="A5775" s="342">
        <v>97628</v>
      </c>
      <c r="B5775" s="349" t="s">
        <v>6258</v>
      </c>
      <c r="C5775" s="392" t="s">
        <v>1353</v>
      </c>
      <c r="D5775" s="392">
        <v>182.07</v>
      </c>
    </row>
    <row r="5776" spans="1:4" ht="40.5">
      <c r="A5776" s="342">
        <v>97629</v>
      </c>
      <c r="B5776" s="349" t="s">
        <v>6259</v>
      </c>
      <c r="C5776" s="392" t="s">
        <v>1353</v>
      </c>
      <c r="D5776" s="392">
        <v>78.78</v>
      </c>
    </row>
    <row r="5777" spans="1:4" ht="40.5">
      <c r="A5777" s="342">
        <v>97631</v>
      </c>
      <c r="B5777" s="349" t="s">
        <v>6260</v>
      </c>
      <c r="C5777" s="392" t="s">
        <v>308</v>
      </c>
      <c r="D5777" s="392">
        <v>2.14</v>
      </c>
    </row>
    <row r="5778" spans="1:4" ht="40.5">
      <c r="A5778" s="342">
        <v>97632</v>
      </c>
      <c r="B5778" s="349" t="s">
        <v>6261</v>
      </c>
      <c r="C5778" s="392" t="s">
        <v>1</v>
      </c>
      <c r="D5778" s="392">
        <v>1.66</v>
      </c>
    </row>
    <row r="5779" spans="1:4" ht="40.5">
      <c r="A5779" s="342">
        <v>97633</v>
      </c>
      <c r="B5779" s="349" t="s">
        <v>6262</v>
      </c>
      <c r="C5779" s="392" t="s">
        <v>308</v>
      </c>
      <c r="D5779" s="392">
        <v>14.61</v>
      </c>
    </row>
    <row r="5780" spans="1:4" ht="40.5">
      <c r="A5780" s="342">
        <v>97634</v>
      </c>
      <c r="B5780" s="349" t="s">
        <v>6263</v>
      </c>
      <c r="C5780" s="392" t="s">
        <v>308</v>
      </c>
      <c r="D5780" s="392">
        <v>7.69</v>
      </c>
    </row>
    <row r="5781" spans="1:4" ht="40.5">
      <c r="A5781" s="342">
        <v>97635</v>
      </c>
      <c r="B5781" s="349" t="s">
        <v>6264</v>
      </c>
      <c r="C5781" s="392" t="s">
        <v>308</v>
      </c>
      <c r="D5781" s="392">
        <v>10.130000000000001</v>
      </c>
    </row>
    <row r="5782" spans="1:4" ht="40.5">
      <c r="A5782" s="342">
        <v>97636</v>
      </c>
      <c r="B5782" s="349" t="s">
        <v>6265</v>
      </c>
      <c r="C5782" s="392" t="s">
        <v>308</v>
      </c>
      <c r="D5782" s="392">
        <v>9</v>
      </c>
    </row>
    <row r="5783" spans="1:4" ht="40.5">
      <c r="A5783" s="342">
        <v>97637</v>
      </c>
      <c r="B5783" s="349" t="s">
        <v>6266</v>
      </c>
      <c r="C5783" s="392" t="s">
        <v>308</v>
      </c>
      <c r="D5783" s="392">
        <v>1.68</v>
      </c>
    </row>
    <row r="5784" spans="1:4" ht="40.5">
      <c r="A5784" s="342">
        <v>97638</v>
      </c>
      <c r="B5784" s="349" t="s">
        <v>6267</v>
      </c>
      <c r="C5784" s="392" t="s">
        <v>308</v>
      </c>
      <c r="D5784" s="392">
        <v>4.9000000000000004</v>
      </c>
    </row>
    <row r="5785" spans="1:4" ht="40.5">
      <c r="A5785" s="342">
        <v>97639</v>
      </c>
      <c r="B5785" s="349" t="s">
        <v>6268</v>
      </c>
      <c r="C5785" s="392" t="s">
        <v>308</v>
      </c>
      <c r="D5785" s="392">
        <v>12.86</v>
      </c>
    </row>
    <row r="5786" spans="1:4" ht="40.5">
      <c r="A5786" s="342">
        <v>97640</v>
      </c>
      <c r="B5786" s="349" t="s">
        <v>6269</v>
      </c>
      <c r="C5786" s="392" t="s">
        <v>308</v>
      </c>
      <c r="D5786" s="392">
        <v>1.06</v>
      </c>
    </row>
    <row r="5787" spans="1:4" ht="40.5">
      <c r="A5787" s="342">
        <v>97641</v>
      </c>
      <c r="B5787" s="349" t="s">
        <v>6270</v>
      </c>
      <c r="C5787" s="392" t="s">
        <v>308</v>
      </c>
      <c r="D5787" s="392">
        <v>3.21</v>
      </c>
    </row>
    <row r="5788" spans="1:4" ht="40.5">
      <c r="A5788" s="342">
        <v>97642</v>
      </c>
      <c r="B5788" s="349" t="s">
        <v>6271</v>
      </c>
      <c r="C5788" s="392" t="s">
        <v>308</v>
      </c>
      <c r="D5788" s="392">
        <v>1.9</v>
      </c>
    </row>
    <row r="5789" spans="1:4" ht="40.5">
      <c r="A5789" s="342">
        <v>97643</v>
      </c>
      <c r="B5789" s="349" t="s">
        <v>6272</v>
      </c>
      <c r="C5789" s="392" t="s">
        <v>308</v>
      </c>
      <c r="D5789" s="392">
        <v>15.81</v>
      </c>
    </row>
    <row r="5790" spans="1:4" ht="27">
      <c r="A5790" s="342">
        <v>97644</v>
      </c>
      <c r="B5790" s="349" t="s">
        <v>6273</v>
      </c>
      <c r="C5790" s="392" t="s">
        <v>308</v>
      </c>
      <c r="D5790" s="392">
        <v>5.94</v>
      </c>
    </row>
    <row r="5791" spans="1:4" ht="27">
      <c r="A5791" s="342">
        <v>97645</v>
      </c>
      <c r="B5791" s="349" t="s">
        <v>6274</v>
      </c>
      <c r="C5791" s="392" t="s">
        <v>308</v>
      </c>
      <c r="D5791" s="392">
        <v>17.47</v>
      </c>
    </row>
    <row r="5792" spans="1:4" ht="40.5">
      <c r="A5792" s="342">
        <v>97647</v>
      </c>
      <c r="B5792" s="349" t="s">
        <v>6275</v>
      </c>
      <c r="C5792" s="392" t="s">
        <v>308</v>
      </c>
      <c r="D5792" s="392">
        <v>2.2799999999999998</v>
      </c>
    </row>
    <row r="5793" spans="1:4" ht="40.5">
      <c r="A5793" s="342">
        <v>97648</v>
      </c>
      <c r="B5793" s="349" t="s">
        <v>6276</v>
      </c>
      <c r="C5793" s="392" t="s">
        <v>308</v>
      </c>
      <c r="D5793" s="392">
        <v>1.31</v>
      </c>
    </row>
    <row r="5794" spans="1:4" ht="54">
      <c r="A5794" s="342">
        <v>97649</v>
      </c>
      <c r="B5794" s="349" t="s">
        <v>6277</v>
      </c>
      <c r="C5794" s="392" t="s">
        <v>308</v>
      </c>
      <c r="D5794" s="392">
        <v>2.78</v>
      </c>
    </row>
    <row r="5795" spans="1:4" ht="40.5">
      <c r="A5795" s="342">
        <v>97650</v>
      </c>
      <c r="B5795" s="349" t="s">
        <v>6278</v>
      </c>
      <c r="C5795" s="392" t="s">
        <v>308</v>
      </c>
      <c r="D5795" s="392">
        <v>4.91</v>
      </c>
    </row>
    <row r="5796" spans="1:4" ht="40.5">
      <c r="A5796" s="342">
        <v>97651</v>
      </c>
      <c r="B5796" s="349" t="s">
        <v>6279</v>
      </c>
      <c r="C5796" s="392" t="s">
        <v>81</v>
      </c>
      <c r="D5796" s="392">
        <v>54.39</v>
      </c>
    </row>
    <row r="5797" spans="1:4" ht="40.5">
      <c r="A5797" s="342">
        <v>97652</v>
      </c>
      <c r="B5797" s="349" t="s">
        <v>6280</v>
      </c>
      <c r="C5797" s="392" t="s">
        <v>81</v>
      </c>
      <c r="D5797" s="392">
        <v>123.32</v>
      </c>
    </row>
    <row r="5798" spans="1:4" ht="40.5">
      <c r="A5798" s="342">
        <v>97653</v>
      </c>
      <c r="B5798" s="349" t="s">
        <v>6281</v>
      </c>
      <c r="C5798" s="392" t="s">
        <v>81</v>
      </c>
      <c r="D5798" s="392">
        <v>73.14</v>
      </c>
    </row>
    <row r="5799" spans="1:4" ht="54">
      <c r="A5799" s="342">
        <v>97654</v>
      </c>
      <c r="B5799" s="349" t="s">
        <v>6282</v>
      </c>
      <c r="C5799" s="392" t="s">
        <v>81</v>
      </c>
      <c r="D5799" s="392">
        <v>92.01</v>
      </c>
    </row>
    <row r="5800" spans="1:4" ht="40.5">
      <c r="A5800" s="342">
        <v>97655</v>
      </c>
      <c r="B5800" s="349" t="s">
        <v>6283</v>
      </c>
      <c r="C5800" s="392" t="s">
        <v>308</v>
      </c>
      <c r="D5800" s="392">
        <v>14.97</v>
      </c>
    </row>
    <row r="5801" spans="1:4" ht="40.5">
      <c r="A5801" s="342">
        <v>97656</v>
      </c>
      <c r="B5801" s="349" t="s">
        <v>6284</v>
      </c>
      <c r="C5801" s="392" t="s">
        <v>81</v>
      </c>
      <c r="D5801" s="392">
        <v>148.32</v>
      </c>
    </row>
    <row r="5802" spans="1:4" ht="40.5">
      <c r="A5802" s="342">
        <v>97657</v>
      </c>
      <c r="B5802" s="349" t="s">
        <v>6285</v>
      </c>
      <c r="C5802" s="392" t="s">
        <v>81</v>
      </c>
      <c r="D5802" s="392">
        <v>293.98</v>
      </c>
    </row>
    <row r="5803" spans="1:4" ht="40.5">
      <c r="A5803" s="342">
        <v>97658</v>
      </c>
      <c r="B5803" s="349" t="s">
        <v>6286</v>
      </c>
      <c r="C5803" s="392" t="s">
        <v>81</v>
      </c>
      <c r="D5803" s="392">
        <v>109.17</v>
      </c>
    </row>
    <row r="5804" spans="1:4" ht="54">
      <c r="A5804" s="342">
        <v>97659</v>
      </c>
      <c r="B5804" s="349" t="s">
        <v>6287</v>
      </c>
      <c r="C5804" s="392" t="s">
        <v>81</v>
      </c>
      <c r="D5804" s="392">
        <v>150.51</v>
      </c>
    </row>
    <row r="5805" spans="1:4" ht="40.5">
      <c r="A5805" s="342">
        <v>97660</v>
      </c>
      <c r="B5805" s="349" t="s">
        <v>6288</v>
      </c>
      <c r="C5805" s="392" t="s">
        <v>81</v>
      </c>
      <c r="D5805" s="392">
        <v>0.43</v>
      </c>
    </row>
    <row r="5806" spans="1:4" ht="40.5">
      <c r="A5806" s="342">
        <v>97661</v>
      </c>
      <c r="B5806" s="349" t="s">
        <v>6289</v>
      </c>
      <c r="C5806" s="392" t="s">
        <v>1</v>
      </c>
      <c r="D5806" s="392">
        <v>0.43</v>
      </c>
    </row>
    <row r="5807" spans="1:4" ht="54">
      <c r="A5807" s="342">
        <v>97662</v>
      </c>
      <c r="B5807" s="349" t="s">
        <v>6290</v>
      </c>
      <c r="C5807" s="392" t="s">
        <v>1</v>
      </c>
      <c r="D5807" s="392">
        <v>0.31</v>
      </c>
    </row>
    <row r="5808" spans="1:4" ht="27">
      <c r="A5808" s="342">
        <v>97663</v>
      </c>
      <c r="B5808" s="349" t="s">
        <v>6291</v>
      </c>
      <c r="C5808" s="392" t="s">
        <v>81</v>
      </c>
      <c r="D5808" s="392">
        <v>8.01</v>
      </c>
    </row>
    <row r="5809" spans="1:4" ht="27">
      <c r="A5809" s="342">
        <v>97664</v>
      </c>
      <c r="B5809" s="349" t="s">
        <v>6292</v>
      </c>
      <c r="C5809" s="392" t="s">
        <v>81</v>
      </c>
      <c r="D5809" s="392">
        <v>1</v>
      </c>
    </row>
    <row r="5810" spans="1:4" ht="27">
      <c r="A5810" s="342">
        <v>97665</v>
      </c>
      <c r="B5810" s="349" t="s">
        <v>6293</v>
      </c>
      <c r="C5810" s="392" t="s">
        <v>81</v>
      </c>
      <c r="D5810" s="392">
        <v>0.83</v>
      </c>
    </row>
    <row r="5811" spans="1:4" ht="40.5">
      <c r="A5811" s="342">
        <v>97666</v>
      </c>
      <c r="B5811" s="349" t="s">
        <v>6294</v>
      </c>
      <c r="C5811" s="392" t="s">
        <v>81</v>
      </c>
      <c r="D5811" s="392">
        <v>5.83</v>
      </c>
    </row>
    <row r="5812" spans="1:4" ht="27">
      <c r="A5812" s="342">
        <v>85423</v>
      </c>
      <c r="B5812" s="349" t="s">
        <v>6295</v>
      </c>
      <c r="C5812" s="392" t="s">
        <v>308</v>
      </c>
      <c r="D5812" s="392">
        <v>6.49</v>
      </c>
    </row>
    <row r="5813" spans="1:4" ht="40.5">
      <c r="A5813" s="342">
        <v>85424</v>
      </c>
      <c r="B5813" s="349" t="s">
        <v>6296</v>
      </c>
      <c r="C5813" s="392" t="s">
        <v>308</v>
      </c>
      <c r="D5813" s="392">
        <v>19.39</v>
      </c>
    </row>
    <row r="5814" spans="1:4" ht="27">
      <c r="A5814" s="342">
        <v>72742</v>
      </c>
      <c r="B5814" s="349" t="s">
        <v>6297</v>
      </c>
      <c r="C5814" s="392" t="s">
        <v>81</v>
      </c>
      <c r="D5814" s="392">
        <v>536.55999999999995</v>
      </c>
    </row>
    <row r="5815" spans="1:4" ht="27">
      <c r="A5815" s="342">
        <v>72743</v>
      </c>
      <c r="B5815" s="349" t="s">
        <v>6298</v>
      </c>
      <c r="C5815" s="392" t="s">
        <v>81</v>
      </c>
      <c r="D5815" s="392">
        <v>268.27999999999997</v>
      </c>
    </row>
    <row r="5816" spans="1:4" ht="13.5">
      <c r="A5816" s="342" t="s">
        <v>6299</v>
      </c>
      <c r="B5816" s="349" t="s">
        <v>6300</v>
      </c>
      <c r="C5816" s="392" t="s">
        <v>4949</v>
      </c>
      <c r="D5816" s="392">
        <v>30.22</v>
      </c>
    </row>
    <row r="5817" spans="1:4" ht="13.5">
      <c r="A5817" s="342" t="s">
        <v>6301</v>
      </c>
      <c r="B5817" s="349" t="s">
        <v>6302</v>
      </c>
      <c r="C5817" s="392" t="s">
        <v>4949</v>
      </c>
      <c r="D5817" s="392">
        <v>42.03</v>
      </c>
    </row>
    <row r="5818" spans="1:4" ht="13.5">
      <c r="A5818" s="342" t="s">
        <v>6303</v>
      </c>
      <c r="B5818" s="349" t="s">
        <v>6304</v>
      </c>
      <c r="C5818" s="392" t="s">
        <v>1353</v>
      </c>
      <c r="D5818" s="392">
        <v>19.899999999999999</v>
      </c>
    </row>
    <row r="5819" spans="1:4" ht="27">
      <c r="A5819" s="342" t="s">
        <v>6305</v>
      </c>
      <c r="B5819" s="349" t="s">
        <v>6306</v>
      </c>
      <c r="C5819" s="392" t="s">
        <v>1353</v>
      </c>
      <c r="D5819" s="392">
        <v>18.309999999999999</v>
      </c>
    </row>
    <row r="5820" spans="1:4" ht="27">
      <c r="A5820" s="342" t="s">
        <v>6307</v>
      </c>
      <c r="B5820" s="349" t="s">
        <v>6308</v>
      </c>
      <c r="C5820" s="392" t="s">
        <v>1353</v>
      </c>
      <c r="D5820" s="392">
        <v>1.57</v>
      </c>
    </row>
    <row r="5821" spans="1:4" ht="13.5">
      <c r="A5821" s="342" t="s">
        <v>6309</v>
      </c>
      <c r="B5821" s="349" t="s">
        <v>6310</v>
      </c>
      <c r="C5821" s="392" t="s">
        <v>308</v>
      </c>
      <c r="D5821" s="392">
        <v>0.72</v>
      </c>
    </row>
    <row r="5822" spans="1:4" ht="13.5">
      <c r="A5822" s="342" t="s">
        <v>6311</v>
      </c>
      <c r="B5822" s="349" t="s">
        <v>6312</v>
      </c>
      <c r="C5822" s="392" t="s">
        <v>1353</v>
      </c>
      <c r="D5822" s="392">
        <v>1.32</v>
      </c>
    </row>
    <row r="5823" spans="1:4" ht="27">
      <c r="A5823" s="342" t="s">
        <v>6313</v>
      </c>
      <c r="B5823" s="349" t="s">
        <v>6314</v>
      </c>
      <c r="C5823" s="392" t="s">
        <v>1353</v>
      </c>
      <c r="D5823" s="392">
        <v>1.32</v>
      </c>
    </row>
    <row r="5824" spans="1:4" ht="27">
      <c r="A5824" s="342" t="s">
        <v>6315</v>
      </c>
      <c r="B5824" s="349" t="s">
        <v>6316</v>
      </c>
      <c r="C5824" s="392" t="s">
        <v>1353</v>
      </c>
      <c r="D5824" s="392">
        <v>1.42</v>
      </c>
    </row>
    <row r="5825" spans="1:4" ht="27">
      <c r="A5825" s="342" t="s">
        <v>6317</v>
      </c>
      <c r="B5825" s="349" t="s">
        <v>6318</v>
      </c>
      <c r="C5825" s="392" t="s">
        <v>1353</v>
      </c>
      <c r="D5825" s="392">
        <v>1.32</v>
      </c>
    </row>
    <row r="5826" spans="1:4" ht="13.5">
      <c r="A5826" s="342" t="s">
        <v>6319</v>
      </c>
      <c r="B5826" s="349" t="s">
        <v>6320</v>
      </c>
      <c r="C5826" s="392" t="s">
        <v>1353</v>
      </c>
      <c r="D5826" s="392">
        <v>1.44</v>
      </c>
    </row>
    <row r="5827" spans="1:4" ht="27">
      <c r="A5827" s="342" t="s">
        <v>6321</v>
      </c>
      <c r="B5827" s="349" t="s">
        <v>6322</v>
      </c>
      <c r="C5827" s="392" t="s">
        <v>81</v>
      </c>
      <c r="D5827" s="392">
        <v>114.01</v>
      </c>
    </row>
    <row r="5828" spans="1:4" ht="27">
      <c r="A5828" s="342" t="s">
        <v>6323</v>
      </c>
      <c r="B5828" s="349" t="s">
        <v>6324</v>
      </c>
      <c r="C5828" s="392" t="s">
        <v>81</v>
      </c>
      <c r="D5828" s="392">
        <v>147.54</v>
      </c>
    </row>
    <row r="5829" spans="1:4" ht="27">
      <c r="A5829" s="342" t="s">
        <v>6325</v>
      </c>
      <c r="B5829" s="349" t="s">
        <v>6326</v>
      </c>
      <c r="C5829" s="392" t="s">
        <v>81</v>
      </c>
      <c r="D5829" s="392">
        <v>134.13999999999999</v>
      </c>
    </row>
    <row r="5830" spans="1:4" ht="27">
      <c r="A5830" s="342" t="s">
        <v>6327</v>
      </c>
      <c r="B5830" s="349" t="s">
        <v>6328</v>
      </c>
      <c r="C5830" s="392" t="s">
        <v>81</v>
      </c>
      <c r="D5830" s="392">
        <v>147.54</v>
      </c>
    </row>
    <row r="5831" spans="1:4" ht="27">
      <c r="A5831" s="342" t="s">
        <v>6329</v>
      </c>
      <c r="B5831" s="349" t="s">
        <v>6330</v>
      </c>
      <c r="C5831" s="392" t="s">
        <v>81</v>
      </c>
      <c r="D5831" s="392">
        <v>117.36</v>
      </c>
    </row>
    <row r="5832" spans="1:4" ht="27">
      <c r="A5832" s="342" t="s">
        <v>6331</v>
      </c>
      <c r="B5832" s="349" t="s">
        <v>6332</v>
      </c>
      <c r="C5832" s="392" t="s">
        <v>81</v>
      </c>
      <c r="D5832" s="392">
        <v>107.3</v>
      </c>
    </row>
    <row r="5833" spans="1:4" ht="27">
      <c r="A5833" s="342" t="s">
        <v>6333</v>
      </c>
      <c r="B5833" s="349" t="s">
        <v>6334</v>
      </c>
      <c r="C5833" s="392" t="s">
        <v>81</v>
      </c>
      <c r="D5833" s="392">
        <v>127.42</v>
      </c>
    </row>
    <row r="5834" spans="1:4" ht="13.5">
      <c r="A5834" s="342" t="s">
        <v>6335</v>
      </c>
      <c r="B5834" s="349" t="s">
        <v>6336</v>
      </c>
      <c r="C5834" s="392" t="s">
        <v>81</v>
      </c>
      <c r="D5834" s="392">
        <v>67.069999999999993</v>
      </c>
    </row>
    <row r="5835" spans="1:4" ht="27">
      <c r="A5835" s="342" t="s">
        <v>6337</v>
      </c>
      <c r="B5835" s="349" t="s">
        <v>6338</v>
      </c>
      <c r="C5835" s="392" t="s">
        <v>81</v>
      </c>
      <c r="D5835" s="392">
        <v>60.35</v>
      </c>
    </row>
    <row r="5836" spans="1:4" ht="27">
      <c r="A5836" s="342" t="s">
        <v>6339</v>
      </c>
      <c r="B5836" s="349" t="s">
        <v>6340</v>
      </c>
      <c r="C5836" s="392" t="s">
        <v>81</v>
      </c>
      <c r="D5836" s="392">
        <v>127.42</v>
      </c>
    </row>
    <row r="5837" spans="1:4" ht="40.5">
      <c r="A5837" s="342" t="s">
        <v>6341</v>
      </c>
      <c r="B5837" s="349" t="s">
        <v>6342</v>
      </c>
      <c r="C5837" s="392" t="s">
        <v>81</v>
      </c>
      <c r="D5837" s="392">
        <v>194.49</v>
      </c>
    </row>
    <row r="5838" spans="1:4" ht="40.5">
      <c r="A5838" s="342" t="s">
        <v>6343</v>
      </c>
      <c r="B5838" s="349" t="s">
        <v>6344</v>
      </c>
      <c r="C5838" s="392" t="s">
        <v>81</v>
      </c>
      <c r="D5838" s="392">
        <v>254.86</v>
      </c>
    </row>
    <row r="5839" spans="1:4" ht="27">
      <c r="A5839" s="342" t="s">
        <v>6345</v>
      </c>
      <c r="B5839" s="349" t="s">
        <v>6346</v>
      </c>
      <c r="C5839" s="392" t="s">
        <v>81</v>
      </c>
      <c r="D5839" s="392">
        <v>134.13999999999999</v>
      </c>
    </row>
    <row r="5840" spans="1:4" ht="27">
      <c r="A5840" s="342" t="s">
        <v>6347</v>
      </c>
      <c r="B5840" s="349" t="s">
        <v>6348</v>
      </c>
      <c r="C5840" s="392" t="s">
        <v>81</v>
      </c>
      <c r="D5840" s="392">
        <v>46.94</v>
      </c>
    </row>
    <row r="5841" spans="1:4" ht="27">
      <c r="A5841" s="342" t="s">
        <v>6349</v>
      </c>
      <c r="B5841" s="349" t="s">
        <v>6350</v>
      </c>
      <c r="C5841" s="392" t="s">
        <v>81</v>
      </c>
      <c r="D5841" s="392">
        <v>53.65</v>
      </c>
    </row>
    <row r="5842" spans="1:4" ht="13.5">
      <c r="A5842" s="342" t="s">
        <v>6351</v>
      </c>
      <c r="B5842" s="349" t="s">
        <v>6352</v>
      </c>
      <c r="C5842" s="392" t="s">
        <v>81</v>
      </c>
      <c r="D5842" s="392">
        <v>60.35</v>
      </c>
    </row>
    <row r="5843" spans="1:4" ht="27">
      <c r="A5843" s="342" t="s">
        <v>6353</v>
      </c>
      <c r="B5843" s="349" t="s">
        <v>6354</v>
      </c>
      <c r="C5843" s="392" t="s">
        <v>81</v>
      </c>
      <c r="D5843" s="392">
        <v>281.68</v>
      </c>
    </row>
    <row r="5844" spans="1:4" ht="27">
      <c r="A5844" s="342" t="s">
        <v>6355</v>
      </c>
      <c r="B5844" s="349" t="s">
        <v>6356</v>
      </c>
      <c r="C5844" s="392" t="s">
        <v>81</v>
      </c>
      <c r="D5844" s="392">
        <v>73.77</v>
      </c>
    </row>
    <row r="5845" spans="1:4" ht="40.5">
      <c r="A5845" s="342" t="s">
        <v>6357</v>
      </c>
      <c r="B5845" s="349" t="s">
        <v>6358</v>
      </c>
      <c r="C5845" s="392" t="s">
        <v>81</v>
      </c>
      <c r="D5845" s="392">
        <v>154.25</v>
      </c>
    </row>
    <row r="5846" spans="1:4" ht="40.5">
      <c r="A5846" s="342" t="s">
        <v>6359</v>
      </c>
      <c r="B5846" s="349" t="s">
        <v>6360</v>
      </c>
      <c r="C5846" s="392" t="s">
        <v>81</v>
      </c>
      <c r="D5846" s="392">
        <v>174.37</v>
      </c>
    </row>
    <row r="5847" spans="1:4" ht="40.5">
      <c r="A5847" s="342" t="s">
        <v>6361</v>
      </c>
      <c r="B5847" s="349" t="s">
        <v>6362</v>
      </c>
      <c r="C5847" s="392" t="s">
        <v>81</v>
      </c>
      <c r="D5847" s="392">
        <v>187.79</v>
      </c>
    </row>
    <row r="5848" spans="1:4" ht="27">
      <c r="A5848" s="342" t="s">
        <v>6363</v>
      </c>
      <c r="B5848" s="349" t="s">
        <v>6364</v>
      </c>
      <c r="C5848" s="392" t="s">
        <v>81</v>
      </c>
      <c r="D5848" s="392">
        <v>40.229999999999997</v>
      </c>
    </row>
    <row r="5849" spans="1:4" ht="27">
      <c r="A5849" s="342" t="s">
        <v>6365</v>
      </c>
      <c r="B5849" s="349" t="s">
        <v>6366</v>
      </c>
      <c r="C5849" s="392" t="s">
        <v>81</v>
      </c>
      <c r="D5849" s="392">
        <v>40.229999999999997</v>
      </c>
    </row>
    <row r="5850" spans="1:4" ht="27">
      <c r="A5850" s="342" t="s">
        <v>6367</v>
      </c>
      <c r="B5850" s="349" t="s">
        <v>6368</v>
      </c>
      <c r="C5850" s="392" t="s">
        <v>81</v>
      </c>
      <c r="D5850" s="392">
        <v>53.65</v>
      </c>
    </row>
    <row r="5851" spans="1:4" ht="27">
      <c r="A5851" s="342" t="s">
        <v>6369</v>
      </c>
      <c r="B5851" s="349" t="s">
        <v>6370</v>
      </c>
      <c r="C5851" s="392" t="s">
        <v>81</v>
      </c>
      <c r="D5851" s="392">
        <v>107.3</v>
      </c>
    </row>
    <row r="5852" spans="1:4" ht="13.5">
      <c r="A5852" s="342" t="s">
        <v>6371</v>
      </c>
      <c r="B5852" s="349" t="s">
        <v>6372</v>
      </c>
      <c r="C5852" s="392" t="s">
        <v>81</v>
      </c>
      <c r="D5852" s="392">
        <v>174.37</v>
      </c>
    </row>
    <row r="5853" spans="1:4" ht="27">
      <c r="A5853" s="342" t="s">
        <v>6373</v>
      </c>
      <c r="B5853" s="349" t="s">
        <v>6374</v>
      </c>
      <c r="C5853" s="392" t="s">
        <v>81</v>
      </c>
      <c r="D5853" s="392">
        <v>46.94</v>
      </c>
    </row>
    <row r="5854" spans="1:4" ht="27">
      <c r="A5854" s="342" t="s">
        <v>6375</v>
      </c>
      <c r="B5854" s="349" t="s">
        <v>6376</v>
      </c>
      <c r="C5854" s="392" t="s">
        <v>81</v>
      </c>
      <c r="D5854" s="392">
        <v>167.67</v>
      </c>
    </row>
    <row r="5855" spans="1:4" ht="13.5">
      <c r="A5855" s="342" t="s">
        <v>6377</v>
      </c>
      <c r="B5855" s="349" t="s">
        <v>6378</v>
      </c>
      <c r="C5855" s="392" t="s">
        <v>81</v>
      </c>
      <c r="D5855" s="392">
        <v>120.72</v>
      </c>
    </row>
    <row r="5856" spans="1:4" ht="27">
      <c r="A5856" s="342" t="s">
        <v>6379</v>
      </c>
      <c r="B5856" s="349" t="s">
        <v>6380</v>
      </c>
      <c r="C5856" s="392" t="s">
        <v>81</v>
      </c>
      <c r="D5856" s="392">
        <v>120.72</v>
      </c>
    </row>
    <row r="5857" spans="1:4" ht="27">
      <c r="A5857" s="342" t="s">
        <v>6381</v>
      </c>
      <c r="B5857" s="349" t="s">
        <v>6382</v>
      </c>
      <c r="C5857" s="392" t="s">
        <v>81</v>
      </c>
      <c r="D5857" s="392">
        <v>120.72</v>
      </c>
    </row>
    <row r="5858" spans="1:4" ht="27">
      <c r="A5858" s="342" t="s">
        <v>6383</v>
      </c>
      <c r="B5858" s="349" t="s">
        <v>6384</v>
      </c>
      <c r="C5858" s="392" t="s">
        <v>81</v>
      </c>
      <c r="D5858" s="392">
        <v>134.13999999999999</v>
      </c>
    </row>
    <row r="5859" spans="1:4" ht="13.5">
      <c r="A5859" s="342" t="s">
        <v>6385</v>
      </c>
      <c r="B5859" s="349" t="s">
        <v>6386</v>
      </c>
      <c r="C5859" s="392" t="s">
        <v>81</v>
      </c>
      <c r="D5859" s="392">
        <v>865.19</v>
      </c>
    </row>
    <row r="5860" spans="1:4" ht="27">
      <c r="A5860" s="342" t="s">
        <v>6387</v>
      </c>
      <c r="B5860" s="349" t="s">
        <v>6388</v>
      </c>
      <c r="C5860" s="392" t="s">
        <v>81</v>
      </c>
      <c r="D5860" s="392">
        <v>181.08</v>
      </c>
    </row>
    <row r="5861" spans="1:4" ht="27">
      <c r="A5861" s="342" t="s">
        <v>6389</v>
      </c>
      <c r="B5861" s="349" t="s">
        <v>6390</v>
      </c>
      <c r="C5861" s="392" t="s">
        <v>81</v>
      </c>
      <c r="D5861" s="392">
        <v>100.6</v>
      </c>
    </row>
    <row r="5862" spans="1:4" ht="27">
      <c r="A5862" s="342" t="s">
        <v>6391</v>
      </c>
      <c r="B5862" s="349" t="s">
        <v>6392</v>
      </c>
      <c r="C5862" s="392" t="s">
        <v>81</v>
      </c>
      <c r="D5862" s="392">
        <v>80.47</v>
      </c>
    </row>
    <row r="5863" spans="1:4" ht="27">
      <c r="A5863" s="342" t="s">
        <v>6393</v>
      </c>
      <c r="B5863" s="349" t="s">
        <v>6394</v>
      </c>
      <c r="C5863" s="392" t="s">
        <v>81</v>
      </c>
      <c r="D5863" s="392">
        <v>67.069999999999993</v>
      </c>
    </row>
    <row r="5864" spans="1:4" ht="13.5">
      <c r="A5864" s="342" t="s">
        <v>6395</v>
      </c>
      <c r="B5864" s="349" t="s">
        <v>6396</v>
      </c>
      <c r="C5864" s="392" t="s">
        <v>81</v>
      </c>
      <c r="D5864" s="392">
        <v>97.24</v>
      </c>
    </row>
    <row r="5865" spans="1:4" ht="27">
      <c r="A5865" s="342" t="s">
        <v>6397</v>
      </c>
      <c r="B5865" s="349" t="s">
        <v>6398</v>
      </c>
      <c r="C5865" s="392" t="s">
        <v>81</v>
      </c>
      <c r="D5865" s="392">
        <v>73.77</v>
      </c>
    </row>
    <row r="5866" spans="1:4" ht="27">
      <c r="A5866" s="342" t="s">
        <v>6399</v>
      </c>
      <c r="B5866" s="349" t="s">
        <v>6400</v>
      </c>
      <c r="C5866" s="392" t="s">
        <v>81</v>
      </c>
      <c r="D5866" s="392">
        <v>234.74</v>
      </c>
    </row>
    <row r="5867" spans="1:4" ht="27">
      <c r="A5867" s="342" t="s">
        <v>6401</v>
      </c>
      <c r="B5867" s="349" t="s">
        <v>6402</v>
      </c>
      <c r="C5867" s="392" t="s">
        <v>81</v>
      </c>
      <c r="D5867" s="392">
        <v>67.069999999999993</v>
      </c>
    </row>
    <row r="5868" spans="1:4" ht="13.5">
      <c r="A5868" s="342" t="s">
        <v>6403</v>
      </c>
      <c r="B5868" s="349" t="s">
        <v>6404</v>
      </c>
      <c r="C5868" s="392" t="s">
        <v>81</v>
      </c>
      <c r="D5868" s="392">
        <v>60.35</v>
      </c>
    </row>
    <row r="5869" spans="1:4" ht="27">
      <c r="A5869" s="342" t="s">
        <v>6405</v>
      </c>
      <c r="B5869" s="349" t="s">
        <v>6406</v>
      </c>
      <c r="C5869" s="392" t="s">
        <v>81</v>
      </c>
      <c r="D5869" s="392">
        <v>67.069999999999993</v>
      </c>
    </row>
    <row r="5870" spans="1:4" ht="27">
      <c r="A5870" s="342" t="s">
        <v>6407</v>
      </c>
      <c r="B5870" s="349" t="s">
        <v>6408</v>
      </c>
      <c r="C5870" s="392" t="s">
        <v>81</v>
      </c>
      <c r="D5870" s="392">
        <v>53.65</v>
      </c>
    </row>
    <row r="5871" spans="1:4" ht="27">
      <c r="A5871" s="342" t="s">
        <v>6409</v>
      </c>
      <c r="B5871" s="349" t="s">
        <v>6410</v>
      </c>
      <c r="C5871" s="392" t="s">
        <v>81</v>
      </c>
      <c r="D5871" s="392">
        <v>134.13999999999999</v>
      </c>
    </row>
    <row r="5872" spans="1:4" ht="27">
      <c r="A5872" s="342" t="s">
        <v>6411</v>
      </c>
      <c r="B5872" s="349" t="s">
        <v>6412</v>
      </c>
      <c r="C5872" s="392" t="s">
        <v>81</v>
      </c>
      <c r="D5872" s="392">
        <v>67.069999999999993</v>
      </c>
    </row>
    <row r="5873" spans="1:4" ht="27">
      <c r="A5873" s="342" t="s">
        <v>6413</v>
      </c>
      <c r="B5873" s="349" t="s">
        <v>6414</v>
      </c>
      <c r="C5873" s="392" t="s">
        <v>81</v>
      </c>
      <c r="D5873" s="392">
        <v>50.29</v>
      </c>
    </row>
    <row r="5874" spans="1:4" ht="27">
      <c r="A5874" s="342" t="s">
        <v>6415</v>
      </c>
      <c r="B5874" s="349" t="s">
        <v>6416</v>
      </c>
      <c r="C5874" s="392" t="s">
        <v>81</v>
      </c>
      <c r="D5874" s="392">
        <v>134.13999999999999</v>
      </c>
    </row>
    <row r="5875" spans="1:4" ht="27">
      <c r="A5875" s="342" t="s">
        <v>6417</v>
      </c>
      <c r="B5875" s="349" t="s">
        <v>6418</v>
      </c>
      <c r="C5875" s="392" t="s">
        <v>81</v>
      </c>
      <c r="D5875" s="392">
        <v>33.53</v>
      </c>
    </row>
    <row r="5876" spans="1:4" ht="27">
      <c r="A5876" s="342" t="s">
        <v>6419</v>
      </c>
      <c r="B5876" s="349" t="s">
        <v>6420</v>
      </c>
      <c r="C5876" s="392" t="s">
        <v>81</v>
      </c>
      <c r="D5876" s="392">
        <v>73.77</v>
      </c>
    </row>
    <row r="5877" spans="1:4" ht="13.5">
      <c r="A5877" s="342" t="s">
        <v>6421</v>
      </c>
      <c r="B5877" s="349" t="s">
        <v>6422</v>
      </c>
      <c r="C5877" s="392" t="s">
        <v>81</v>
      </c>
      <c r="D5877" s="392">
        <v>67.069999999999993</v>
      </c>
    </row>
    <row r="5878" spans="1:4" ht="27">
      <c r="A5878" s="342" t="s">
        <v>6423</v>
      </c>
      <c r="B5878" s="349" t="s">
        <v>6424</v>
      </c>
      <c r="C5878" s="392" t="s">
        <v>81</v>
      </c>
      <c r="D5878" s="392">
        <v>60.35</v>
      </c>
    </row>
    <row r="5879" spans="1:4" ht="13.5">
      <c r="A5879" s="342" t="s">
        <v>6425</v>
      </c>
      <c r="B5879" s="349" t="s">
        <v>6426</v>
      </c>
      <c r="C5879" s="392" t="s">
        <v>81</v>
      </c>
      <c r="D5879" s="392">
        <v>60.35</v>
      </c>
    </row>
    <row r="5880" spans="1:4" ht="27">
      <c r="A5880" s="342" t="s">
        <v>6427</v>
      </c>
      <c r="B5880" s="349" t="s">
        <v>6428</v>
      </c>
      <c r="C5880" s="392" t="s">
        <v>81</v>
      </c>
      <c r="D5880" s="392">
        <v>167.67</v>
      </c>
    </row>
    <row r="5881" spans="1:4" ht="27">
      <c r="A5881" s="342" t="s">
        <v>6429</v>
      </c>
      <c r="B5881" s="349" t="s">
        <v>6430</v>
      </c>
      <c r="C5881" s="392" t="s">
        <v>81</v>
      </c>
      <c r="D5881" s="392">
        <v>45</v>
      </c>
    </row>
    <row r="5882" spans="1:4" ht="27">
      <c r="A5882" s="342" t="s">
        <v>6431</v>
      </c>
      <c r="B5882" s="349" t="s">
        <v>6432</v>
      </c>
      <c r="C5882" s="392" t="s">
        <v>81</v>
      </c>
      <c r="D5882" s="392">
        <v>45</v>
      </c>
    </row>
    <row r="5883" spans="1:4" ht="13.5">
      <c r="A5883" s="342" t="s">
        <v>6433</v>
      </c>
      <c r="B5883" s="349" t="s">
        <v>6434</v>
      </c>
      <c r="C5883" s="392" t="s">
        <v>81</v>
      </c>
      <c r="D5883" s="392">
        <v>45</v>
      </c>
    </row>
    <row r="5884" spans="1:4" ht="40.5">
      <c r="A5884" s="342">
        <v>95967</v>
      </c>
      <c r="B5884" s="349" t="s">
        <v>6435</v>
      </c>
      <c r="C5884" s="392" t="s">
        <v>613</v>
      </c>
      <c r="D5884" s="392">
        <v>112.31</v>
      </c>
    </row>
    <row r="5885" spans="1:4" ht="40.5">
      <c r="A5885" s="342">
        <v>72733</v>
      </c>
      <c r="B5885" s="349" t="s">
        <v>6436</v>
      </c>
      <c r="C5885" s="392" t="s">
        <v>81</v>
      </c>
      <c r="D5885" s="392">
        <v>640.17999999999995</v>
      </c>
    </row>
    <row r="5886" spans="1:4" ht="40.5">
      <c r="A5886" s="342">
        <v>72871</v>
      </c>
      <c r="B5886" s="349" t="s">
        <v>6437</v>
      </c>
      <c r="C5886" s="392" t="s">
        <v>81</v>
      </c>
      <c r="D5886" s="392">
        <v>279.86</v>
      </c>
    </row>
    <row r="5887" spans="1:4" ht="40.5">
      <c r="A5887" s="342">
        <v>72872</v>
      </c>
      <c r="B5887" s="349" t="s">
        <v>6438</v>
      </c>
      <c r="C5887" s="392" t="s">
        <v>81</v>
      </c>
      <c r="D5887" s="392">
        <v>460.02</v>
      </c>
    </row>
    <row r="5888" spans="1:4" ht="13.5">
      <c r="A5888" s="342">
        <v>73610</v>
      </c>
      <c r="B5888" s="349" t="s">
        <v>6439</v>
      </c>
      <c r="C5888" s="392" t="s">
        <v>1</v>
      </c>
      <c r="D5888" s="392">
        <v>0.83</v>
      </c>
    </row>
    <row r="5889" spans="1:4" ht="27">
      <c r="A5889" s="342">
        <v>73679</v>
      </c>
      <c r="B5889" s="349" t="s">
        <v>6440</v>
      </c>
      <c r="C5889" s="392" t="s">
        <v>1</v>
      </c>
      <c r="D5889" s="392">
        <v>1.91</v>
      </c>
    </row>
    <row r="5890" spans="1:4" ht="40.5">
      <c r="A5890" s="342">
        <v>73686</v>
      </c>
      <c r="B5890" s="349" t="s">
        <v>6441</v>
      </c>
      <c r="C5890" s="392" t="s">
        <v>308</v>
      </c>
      <c r="D5890" s="392">
        <v>13.92</v>
      </c>
    </row>
    <row r="5891" spans="1:4" ht="54">
      <c r="A5891" s="342" t="s">
        <v>6442</v>
      </c>
      <c r="B5891" s="349" t="s">
        <v>6443</v>
      </c>
      <c r="C5891" s="392" t="s">
        <v>308</v>
      </c>
      <c r="D5891" s="392">
        <v>7.41</v>
      </c>
    </row>
    <row r="5892" spans="1:4" ht="54">
      <c r="A5892" s="342" t="s">
        <v>6444</v>
      </c>
      <c r="B5892" s="349" t="s">
        <v>6445</v>
      </c>
      <c r="C5892" s="392" t="s">
        <v>308</v>
      </c>
      <c r="D5892" s="392">
        <v>3.68</v>
      </c>
    </row>
    <row r="5893" spans="1:4" ht="54">
      <c r="A5893" s="342" t="s">
        <v>6446</v>
      </c>
      <c r="B5893" s="349" t="s">
        <v>6447</v>
      </c>
      <c r="C5893" s="392" t="s">
        <v>308</v>
      </c>
      <c r="D5893" s="392">
        <v>4.3600000000000003</v>
      </c>
    </row>
    <row r="5894" spans="1:4" ht="40.5">
      <c r="A5894" s="342">
        <v>85323</v>
      </c>
      <c r="B5894" s="349" t="s">
        <v>6448</v>
      </c>
      <c r="C5894" s="392" t="s">
        <v>1</v>
      </c>
      <c r="D5894" s="392">
        <v>1.17</v>
      </c>
    </row>
    <row r="5895" spans="1:4" ht="81">
      <c r="A5895" s="342" t="s">
        <v>6449</v>
      </c>
      <c r="B5895" s="349" t="s">
        <v>6450</v>
      </c>
      <c r="C5895" s="392" t="s">
        <v>1</v>
      </c>
      <c r="D5895" s="392">
        <v>1.25</v>
      </c>
    </row>
    <row r="5896" spans="1:4" ht="40.5">
      <c r="A5896" s="342">
        <v>78472</v>
      </c>
      <c r="B5896" s="349" t="s">
        <v>6451</v>
      </c>
      <c r="C5896" s="392" t="s">
        <v>308</v>
      </c>
      <c r="D5896" s="392">
        <v>0.27</v>
      </c>
    </row>
    <row r="5897" spans="1:4" ht="40.5">
      <c r="A5897" s="342">
        <v>93588</v>
      </c>
      <c r="B5897" s="349" t="s">
        <v>6452</v>
      </c>
      <c r="C5897" s="392" t="s">
        <v>4956</v>
      </c>
      <c r="D5897" s="392">
        <v>1.52</v>
      </c>
    </row>
    <row r="5898" spans="1:4" ht="40.5">
      <c r="A5898" s="342">
        <v>93589</v>
      </c>
      <c r="B5898" s="349" t="s">
        <v>6453</v>
      </c>
      <c r="C5898" s="392" t="s">
        <v>4956</v>
      </c>
      <c r="D5898" s="392">
        <v>1.17</v>
      </c>
    </row>
    <row r="5899" spans="1:4" ht="54">
      <c r="A5899" s="342">
        <v>93590</v>
      </c>
      <c r="B5899" s="349" t="s">
        <v>6454</v>
      </c>
      <c r="C5899" s="392" t="s">
        <v>4956</v>
      </c>
      <c r="D5899" s="392">
        <v>0.77</v>
      </c>
    </row>
    <row r="5900" spans="1:4" ht="40.5">
      <c r="A5900" s="342">
        <v>93591</v>
      </c>
      <c r="B5900" s="349" t="s">
        <v>6455</v>
      </c>
      <c r="C5900" s="392" t="s">
        <v>4956</v>
      </c>
      <c r="D5900" s="392">
        <v>1.38</v>
      </c>
    </row>
    <row r="5901" spans="1:4" ht="40.5">
      <c r="A5901" s="342">
        <v>93592</v>
      </c>
      <c r="B5901" s="349" t="s">
        <v>6456</v>
      </c>
      <c r="C5901" s="392" t="s">
        <v>4956</v>
      </c>
      <c r="D5901" s="392">
        <v>1.05</v>
      </c>
    </row>
    <row r="5902" spans="1:4" ht="54">
      <c r="A5902" s="342">
        <v>93593</v>
      </c>
      <c r="B5902" s="349" t="s">
        <v>6457</v>
      </c>
      <c r="C5902" s="392" t="s">
        <v>4956</v>
      </c>
      <c r="D5902" s="392">
        <v>0.7</v>
      </c>
    </row>
    <row r="5903" spans="1:4" ht="40.5">
      <c r="A5903" s="342">
        <v>93594</v>
      </c>
      <c r="B5903" s="349" t="s">
        <v>6458</v>
      </c>
      <c r="C5903" s="392" t="s">
        <v>4945</v>
      </c>
      <c r="D5903" s="392">
        <v>1.01</v>
      </c>
    </row>
    <row r="5904" spans="1:4" ht="40.5">
      <c r="A5904" s="342">
        <v>93595</v>
      </c>
      <c r="B5904" s="349" t="s">
        <v>6459</v>
      </c>
      <c r="C5904" s="392" t="s">
        <v>4945</v>
      </c>
      <c r="D5904" s="392">
        <v>0.77</v>
      </c>
    </row>
    <row r="5905" spans="1:4" ht="54">
      <c r="A5905" s="342">
        <v>93596</v>
      </c>
      <c r="B5905" s="349" t="s">
        <v>6460</v>
      </c>
      <c r="C5905" s="392" t="s">
        <v>4945</v>
      </c>
      <c r="D5905" s="392">
        <v>0.51</v>
      </c>
    </row>
    <row r="5906" spans="1:4" ht="40.5">
      <c r="A5906" s="342">
        <v>93597</v>
      </c>
      <c r="B5906" s="349" t="s">
        <v>6461</v>
      </c>
      <c r="C5906" s="392" t="s">
        <v>4945</v>
      </c>
      <c r="D5906" s="392">
        <v>0.92</v>
      </c>
    </row>
    <row r="5907" spans="1:4" ht="40.5">
      <c r="A5907" s="342">
        <v>93598</v>
      </c>
      <c r="B5907" s="349" t="s">
        <v>6462</v>
      </c>
      <c r="C5907" s="392" t="s">
        <v>4945</v>
      </c>
      <c r="D5907" s="392">
        <v>0.7</v>
      </c>
    </row>
    <row r="5908" spans="1:4" ht="54">
      <c r="A5908" s="342">
        <v>93599</v>
      </c>
      <c r="B5908" s="349" t="s">
        <v>6463</v>
      </c>
      <c r="C5908" s="392" t="s">
        <v>4945</v>
      </c>
      <c r="D5908" s="392">
        <v>0.47</v>
      </c>
    </row>
    <row r="5909" spans="1:4" ht="40.5">
      <c r="A5909" s="342">
        <v>95425</v>
      </c>
      <c r="B5909" s="349" t="s">
        <v>6464</v>
      </c>
      <c r="C5909" s="392" t="s">
        <v>4956</v>
      </c>
      <c r="D5909" s="392">
        <v>1.19</v>
      </c>
    </row>
    <row r="5910" spans="1:4" ht="40.5">
      <c r="A5910" s="342">
        <v>95426</v>
      </c>
      <c r="B5910" s="349" t="s">
        <v>6465</v>
      </c>
      <c r="C5910" s="392" t="s">
        <v>4956</v>
      </c>
      <c r="D5910" s="392">
        <v>0.91</v>
      </c>
    </row>
    <row r="5911" spans="1:4" ht="54">
      <c r="A5911" s="342">
        <v>95427</v>
      </c>
      <c r="B5911" s="349" t="s">
        <v>6466</v>
      </c>
      <c r="C5911" s="392" t="s">
        <v>4956</v>
      </c>
      <c r="D5911" s="392">
        <v>0.6</v>
      </c>
    </row>
    <row r="5912" spans="1:4" ht="40.5">
      <c r="A5912" s="342">
        <v>95428</v>
      </c>
      <c r="B5912" s="349" t="s">
        <v>6467</v>
      </c>
      <c r="C5912" s="392" t="s">
        <v>4945</v>
      </c>
      <c r="D5912" s="392">
        <v>0.79</v>
      </c>
    </row>
    <row r="5913" spans="1:4" ht="40.5">
      <c r="A5913" s="342">
        <v>95429</v>
      </c>
      <c r="B5913" s="349" t="s">
        <v>6468</v>
      </c>
      <c r="C5913" s="392" t="s">
        <v>4945</v>
      </c>
      <c r="D5913" s="392">
        <v>0.6</v>
      </c>
    </row>
    <row r="5914" spans="1:4" ht="54">
      <c r="A5914" s="342">
        <v>95430</v>
      </c>
      <c r="B5914" s="349" t="s">
        <v>6469</v>
      </c>
      <c r="C5914" s="392" t="s">
        <v>4945</v>
      </c>
      <c r="D5914" s="392">
        <v>0.4</v>
      </c>
    </row>
    <row r="5915" spans="1:4" ht="40.5">
      <c r="A5915" s="342">
        <v>95875</v>
      </c>
      <c r="B5915" s="349" t="s">
        <v>6470</v>
      </c>
      <c r="C5915" s="392" t="s">
        <v>4956</v>
      </c>
      <c r="D5915" s="392">
        <v>1.0900000000000001</v>
      </c>
    </row>
    <row r="5916" spans="1:4" ht="40.5">
      <c r="A5916" s="342">
        <v>95876</v>
      </c>
      <c r="B5916" s="349" t="s">
        <v>6471</v>
      </c>
      <c r="C5916" s="392" t="s">
        <v>4956</v>
      </c>
      <c r="D5916" s="392">
        <v>0.99</v>
      </c>
    </row>
    <row r="5917" spans="1:4" ht="40.5">
      <c r="A5917" s="342">
        <v>95877</v>
      </c>
      <c r="B5917" s="349" t="s">
        <v>6472</v>
      </c>
      <c r="C5917" s="392" t="s">
        <v>4956</v>
      </c>
      <c r="D5917" s="392">
        <v>0.85</v>
      </c>
    </row>
    <row r="5918" spans="1:4" ht="40.5">
      <c r="A5918" s="342">
        <v>95878</v>
      </c>
      <c r="B5918" s="349" t="s">
        <v>6473</v>
      </c>
      <c r="C5918" s="392" t="s">
        <v>4945</v>
      </c>
      <c r="D5918" s="392">
        <v>0.73</v>
      </c>
    </row>
    <row r="5919" spans="1:4" ht="40.5">
      <c r="A5919" s="342">
        <v>95879</v>
      </c>
      <c r="B5919" s="349" t="s">
        <v>6474</v>
      </c>
      <c r="C5919" s="392" t="s">
        <v>4945</v>
      </c>
      <c r="D5919" s="392">
        <v>0.65</v>
      </c>
    </row>
    <row r="5920" spans="1:4" ht="40.5">
      <c r="A5920" s="342">
        <v>95880</v>
      </c>
      <c r="B5920" s="349" t="s">
        <v>6475</v>
      </c>
      <c r="C5920" s="392" t="s">
        <v>4945</v>
      </c>
      <c r="D5920" s="392">
        <v>0.56999999999999995</v>
      </c>
    </row>
    <row r="5921" spans="1:4" ht="67.5">
      <c r="A5921" s="342">
        <v>93176</v>
      </c>
      <c r="B5921" s="349" t="s">
        <v>6476</v>
      </c>
      <c r="C5921" s="392" t="s">
        <v>4945</v>
      </c>
      <c r="D5921" s="392">
        <v>0.45</v>
      </c>
    </row>
    <row r="5922" spans="1:4" ht="67.5">
      <c r="A5922" s="342">
        <v>93177</v>
      </c>
      <c r="B5922" s="349" t="s">
        <v>6477</v>
      </c>
      <c r="C5922" s="392" t="s">
        <v>4945</v>
      </c>
      <c r="D5922" s="392">
        <v>1.62</v>
      </c>
    </row>
    <row r="5923" spans="1:4" ht="67.5">
      <c r="A5923" s="342">
        <v>93178</v>
      </c>
      <c r="B5923" s="349" t="s">
        <v>6478</v>
      </c>
      <c r="C5923" s="392" t="s">
        <v>4945</v>
      </c>
      <c r="D5923" s="392">
        <v>0.53</v>
      </c>
    </row>
    <row r="5924" spans="1:4" ht="67.5">
      <c r="A5924" s="342">
        <v>93179</v>
      </c>
      <c r="B5924" s="349" t="s">
        <v>6479</v>
      </c>
      <c r="C5924" s="392" t="s">
        <v>4945</v>
      </c>
      <c r="D5924" s="392">
        <v>1.8</v>
      </c>
    </row>
    <row r="5925" spans="1:4" ht="54">
      <c r="A5925" s="342" t="s">
        <v>6480</v>
      </c>
      <c r="B5925" s="349" t="s">
        <v>6481</v>
      </c>
      <c r="C5925" s="392" t="s">
        <v>1</v>
      </c>
      <c r="D5925" s="392">
        <v>25.82</v>
      </c>
    </row>
    <row r="5926" spans="1:4" ht="67.5">
      <c r="A5926" s="342" t="s">
        <v>6482</v>
      </c>
      <c r="B5926" s="349" t="s">
        <v>6483</v>
      </c>
      <c r="C5926" s="392" t="s">
        <v>1</v>
      </c>
      <c r="D5926" s="392">
        <v>25.82</v>
      </c>
    </row>
    <row r="5927" spans="1:4" ht="27">
      <c r="A5927" s="342" t="s">
        <v>6484</v>
      </c>
      <c r="B5927" s="349" t="s">
        <v>6485</v>
      </c>
      <c r="C5927" s="392" t="s">
        <v>1</v>
      </c>
      <c r="D5927" s="392">
        <v>250.37</v>
      </c>
    </row>
    <row r="5928" spans="1:4" ht="40.5">
      <c r="A5928" s="342" t="s">
        <v>6486</v>
      </c>
      <c r="B5928" s="349" t="s">
        <v>6487</v>
      </c>
      <c r="C5928" s="392" t="s">
        <v>1</v>
      </c>
      <c r="D5928" s="392">
        <v>43.01</v>
      </c>
    </row>
    <row r="5929" spans="1:4" ht="54">
      <c r="A5929" s="342" t="s">
        <v>6488</v>
      </c>
      <c r="B5929" s="349" t="s">
        <v>6489</v>
      </c>
      <c r="C5929" s="392" t="s">
        <v>1</v>
      </c>
      <c r="D5929" s="392">
        <v>16.920000000000002</v>
      </c>
    </row>
    <row r="5930" spans="1:4" ht="54">
      <c r="A5930" s="342" t="s">
        <v>6490</v>
      </c>
      <c r="B5930" s="349" t="s">
        <v>6491</v>
      </c>
      <c r="C5930" s="392" t="s">
        <v>1</v>
      </c>
      <c r="D5930" s="392">
        <v>27.68</v>
      </c>
    </row>
    <row r="5931" spans="1:4" ht="54">
      <c r="A5931" s="342" t="s">
        <v>6492</v>
      </c>
      <c r="B5931" s="349" t="s">
        <v>6493</v>
      </c>
      <c r="C5931" s="392" t="s">
        <v>1</v>
      </c>
      <c r="D5931" s="392">
        <v>54.26</v>
      </c>
    </row>
    <row r="5932" spans="1:4" ht="67.5">
      <c r="A5932" s="342" t="s">
        <v>6494</v>
      </c>
      <c r="B5932" s="349" t="s">
        <v>6495</v>
      </c>
      <c r="C5932" s="392" t="s">
        <v>1</v>
      </c>
      <c r="D5932" s="392">
        <v>52.73</v>
      </c>
    </row>
    <row r="5933" spans="1:4" ht="67.5">
      <c r="A5933" s="342" t="s">
        <v>6496</v>
      </c>
      <c r="B5933" s="349" t="s">
        <v>6497</v>
      </c>
      <c r="C5933" s="392" t="s">
        <v>1</v>
      </c>
      <c r="D5933" s="392">
        <v>50.36</v>
      </c>
    </row>
    <row r="5934" spans="1:4" ht="40.5">
      <c r="A5934" s="342">
        <v>85171</v>
      </c>
      <c r="B5934" s="349" t="s">
        <v>6498</v>
      </c>
      <c r="C5934" s="392" t="s">
        <v>1</v>
      </c>
      <c r="D5934" s="392">
        <v>3.64</v>
      </c>
    </row>
    <row r="5935" spans="1:4" ht="81">
      <c r="A5935" s="342" t="s">
        <v>6499</v>
      </c>
      <c r="B5935" s="349" t="s">
        <v>6500</v>
      </c>
      <c r="C5935" s="392" t="s">
        <v>308</v>
      </c>
      <c r="D5935" s="392">
        <v>179.7</v>
      </c>
    </row>
    <row r="5936" spans="1:4" ht="81">
      <c r="A5936" s="342" t="s">
        <v>6501</v>
      </c>
      <c r="B5936" s="349" t="s">
        <v>6502</v>
      </c>
      <c r="C5936" s="392" t="s">
        <v>308</v>
      </c>
      <c r="D5936" s="392">
        <v>108.34</v>
      </c>
    </row>
    <row r="5937" spans="1:4" ht="54">
      <c r="A5937" s="342">
        <v>85172</v>
      </c>
      <c r="B5937" s="349" t="s">
        <v>6503</v>
      </c>
      <c r="C5937" s="392" t="s">
        <v>1</v>
      </c>
      <c r="D5937" s="392">
        <v>101.53</v>
      </c>
    </row>
    <row r="5938" spans="1:4" ht="27">
      <c r="A5938" s="342" t="s">
        <v>6504</v>
      </c>
      <c r="B5938" s="349" t="s">
        <v>6505</v>
      </c>
      <c r="C5938" s="392" t="s">
        <v>81</v>
      </c>
      <c r="D5938" s="392">
        <v>92.59</v>
      </c>
    </row>
    <row r="5939" spans="1:4" ht="27">
      <c r="A5939" s="342" t="s">
        <v>6506</v>
      </c>
      <c r="B5939" s="349" t="s">
        <v>6507</v>
      </c>
      <c r="C5939" s="392" t="s">
        <v>81</v>
      </c>
      <c r="D5939" s="392">
        <v>97.22</v>
      </c>
    </row>
    <row r="5940" spans="1:4" ht="27">
      <c r="A5940" s="342" t="s">
        <v>6508</v>
      </c>
      <c r="B5940" s="349" t="s">
        <v>6509</v>
      </c>
      <c r="C5940" s="392" t="s">
        <v>81</v>
      </c>
      <c r="D5940" s="392">
        <v>142.05000000000001</v>
      </c>
    </row>
    <row r="5941" spans="1:4" ht="13.5">
      <c r="A5941" s="342" t="s">
        <v>6510</v>
      </c>
      <c r="B5941" s="349" t="s">
        <v>6511</v>
      </c>
      <c r="C5941" s="392" t="s">
        <v>81</v>
      </c>
      <c r="D5941" s="392">
        <v>0.36</v>
      </c>
    </row>
    <row r="5942" spans="1:4" ht="27">
      <c r="A5942" s="342">
        <v>85178</v>
      </c>
      <c r="B5942" s="349" t="s">
        <v>6512</v>
      </c>
      <c r="C5942" s="392" t="s">
        <v>81</v>
      </c>
      <c r="D5942" s="392">
        <v>69.3</v>
      </c>
    </row>
    <row r="5943" spans="1:4" ht="13.5">
      <c r="A5943" s="342" t="s">
        <v>6513</v>
      </c>
      <c r="B5943" s="349" t="s">
        <v>6514</v>
      </c>
      <c r="C5943" s="392" t="s">
        <v>308</v>
      </c>
      <c r="D5943" s="392">
        <v>10.36</v>
      </c>
    </row>
    <row r="5944" spans="1:4" ht="13.5">
      <c r="A5944" s="342">
        <v>85179</v>
      </c>
      <c r="B5944" s="349" t="s">
        <v>6515</v>
      </c>
      <c r="C5944" s="392" t="s">
        <v>308</v>
      </c>
      <c r="D5944" s="392">
        <v>12.51</v>
      </c>
    </row>
    <row r="5945" spans="1:4" ht="13.5">
      <c r="A5945" s="342">
        <v>85180</v>
      </c>
      <c r="B5945" s="349" t="s">
        <v>6516</v>
      </c>
      <c r="C5945" s="392" t="s">
        <v>308</v>
      </c>
      <c r="D5945" s="392">
        <v>12.51</v>
      </c>
    </row>
    <row r="5946" spans="1:4" ht="40.5">
      <c r="A5946" s="342">
        <v>85182</v>
      </c>
      <c r="B5946" s="349" t="s">
        <v>6517</v>
      </c>
      <c r="C5946" s="392" t="s">
        <v>308</v>
      </c>
      <c r="D5946" s="392">
        <v>2.2599999999999998</v>
      </c>
    </row>
    <row r="5947" spans="1:4" ht="27">
      <c r="A5947" s="342">
        <v>85183</v>
      </c>
      <c r="B5947" s="349" t="s">
        <v>6518</v>
      </c>
      <c r="C5947" s="392" t="s">
        <v>308</v>
      </c>
      <c r="D5947" s="392">
        <v>2.12</v>
      </c>
    </row>
    <row r="5948" spans="1:4" ht="13.5">
      <c r="A5948" s="342">
        <v>85184</v>
      </c>
      <c r="B5948" s="349" t="s">
        <v>6519</v>
      </c>
      <c r="C5948" s="392" t="s">
        <v>308</v>
      </c>
      <c r="D5948" s="392">
        <v>3.54</v>
      </c>
    </row>
    <row r="5949" spans="1:4" ht="27">
      <c r="A5949" s="342">
        <v>85185</v>
      </c>
      <c r="B5949" s="349" t="s">
        <v>6520</v>
      </c>
      <c r="C5949" s="392" t="s">
        <v>308</v>
      </c>
      <c r="D5949" s="392">
        <v>4.22</v>
      </c>
    </row>
    <row r="5950" spans="1:4" ht="40.5">
      <c r="A5950" s="342">
        <v>85186</v>
      </c>
      <c r="B5950" s="349" t="s">
        <v>6521</v>
      </c>
      <c r="C5950" s="392" t="s">
        <v>81</v>
      </c>
      <c r="D5950" s="392">
        <v>88.43</v>
      </c>
    </row>
    <row r="5951" spans="1:4" ht="27">
      <c r="A5951" s="342">
        <v>88236</v>
      </c>
      <c r="B5951" s="349" t="s">
        <v>6522</v>
      </c>
      <c r="C5951" s="392" t="s">
        <v>613</v>
      </c>
      <c r="D5951" s="392">
        <v>0.44</v>
      </c>
    </row>
    <row r="5952" spans="1:4" ht="13.5">
      <c r="A5952" s="342">
        <v>88237</v>
      </c>
      <c r="B5952" s="349" t="s">
        <v>6523</v>
      </c>
      <c r="C5952" s="392" t="s">
        <v>613</v>
      </c>
      <c r="D5952" s="392">
        <v>0.98</v>
      </c>
    </row>
    <row r="5953" spans="1:4" ht="27">
      <c r="A5953" s="342">
        <v>88238</v>
      </c>
      <c r="B5953" s="349" t="s">
        <v>6524</v>
      </c>
      <c r="C5953" s="392" t="s">
        <v>613</v>
      </c>
      <c r="D5953" s="392">
        <v>13.47</v>
      </c>
    </row>
    <row r="5954" spans="1:4" ht="27">
      <c r="A5954" s="342">
        <v>88239</v>
      </c>
      <c r="B5954" s="349" t="s">
        <v>6525</v>
      </c>
      <c r="C5954" s="392" t="s">
        <v>613</v>
      </c>
      <c r="D5954" s="392">
        <v>16.57</v>
      </c>
    </row>
    <row r="5955" spans="1:4" ht="27">
      <c r="A5955" s="342">
        <v>88240</v>
      </c>
      <c r="B5955" s="349" t="s">
        <v>6526</v>
      </c>
      <c r="C5955" s="392" t="s">
        <v>613</v>
      </c>
      <c r="D5955" s="392">
        <v>11.39</v>
      </c>
    </row>
    <row r="5956" spans="1:4" ht="27">
      <c r="A5956" s="342">
        <v>88241</v>
      </c>
      <c r="B5956" s="349" t="s">
        <v>6527</v>
      </c>
      <c r="C5956" s="392" t="s">
        <v>613</v>
      </c>
      <c r="D5956" s="392">
        <v>13.79</v>
      </c>
    </row>
    <row r="5957" spans="1:4" ht="27">
      <c r="A5957" s="342">
        <v>88242</v>
      </c>
      <c r="B5957" s="349" t="s">
        <v>6528</v>
      </c>
      <c r="C5957" s="392" t="s">
        <v>613</v>
      </c>
      <c r="D5957" s="392">
        <v>14.09</v>
      </c>
    </row>
    <row r="5958" spans="1:4" ht="27">
      <c r="A5958" s="342">
        <v>88243</v>
      </c>
      <c r="B5958" s="349" t="s">
        <v>6529</v>
      </c>
      <c r="C5958" s="392" t="s">
        <v>613</v>
      </c>
      <c r="D5958" s="392">
        <v>21.17</v>
      </c>
    </row>
    <row r="5959" spans="1:4" ht="13.5">
      <c r="A5959" s="342">
        <v>88245</v>
      </c>
      <c r="B5959" s="349" t="s">
        <v>6530</v>
      </c>
      <c r="C5959" s="392" t="s">
        <v>613</v>
      </c>
      <c r="D5959" s="392">
        <v>17.350000000000001</v>
      </c>
    </row>
    <row r="5960" spans="1:4" ht="27">
      <c r="A5960" s="342">
        <v>88246</v>
      </c>
      <c r="B5960" s="349" t="s">
        <v>6531</v>
      </c>
      <c r="C5960" s="392" t="s">
        <v>613</v>
      </c>
      <c r="D5960" s="392">
        <v>15.69</v>
      </c>
    </row>
    <row r="5961" spans="1:4" ht="27">
      <c r="A5961" s="342">
        <v>88247</v>
      </c>
      <c r="B5961" s="349" t="s">
        <v>6532</v>
      </c>
      <c r="C5961" s="392" t="s">
        <v>613</v>
      </c>
      <c r="D5961" s="392">
        <v>14.04</v>
      </c>
    </row>
    <row r="5962" spans="1:4" ht="27">
      <c r="A5962" s="342">
        <v>88248</v>
      </c>
      <c r="B5962" s="349" t="s">
        <v>6533</v>
      </c>
      <c r="C5962" s="392" t="s">
        <v>613</v>
      </c>
      <c r="D5962" s="392">
        <v>13.97</v>
      </c>
    </row>
    <row r="5963" spans="1:4" ht="27">
      <c r="A5963" s="342">
        <v>88249</v>
      </c>
      <c r="B5963" s="349" t="s">
        <v>6534</v>
      </c>
      <c r="C5963" s="392" t="s">
        <v>613</v>
      </c>
      <c r="D5963" s="392">
        <v>22.07</v>
      </c>
    </row>
    <row r="5964" spans="1:4" ht="27">
      <c r="A5964" s="342">
        <v>88250</v>
      </c>
      <c r="B5964" s="349" t="s">
        <v>6535</v>
      </c>
      <c r="C5964" s="392" t="s">
        <v>613</v>
      </c>
      <c r="D5964" s="392">
        <v>12.84</v>
      </c>
    </row>
    <row r="5965" spans="1:4" ht="27">
      <c r="A5965" s="342">
        <v>88251</v>
      </c>
      <c r="B5965" s="349" t="s">
        <v>6536</v>
      </c>
      <c r="C5965" s="392" t="s">
        <v>613</v>
      </c>
      <c r="D5965" s="392">
        <v>14.11</v>
      </c>
    </row>
    <row r="5966" spans="1:4" ht="27">
      <c r="A5966" s="342">
        <v>88252</v>
      </c>
      <c r="B5966" s="349" t="s">
        <v>6537</v>
      </c>
      <c r="C5966" s="392" t="s">
        <v>613</v>
      </c>
      <c r="D5966" s="392">
        <v>18.329999999999998</v>
      </c>
    </row>
    <row r="5967" spans="1:4" ht="27">
      <c r="A5967" s="342">
        <v>88253</v>
      </c>
      <c r="B5967" s="349" t="s">
        <v>6538</v>
      </c>
      <c r="C5967" s="392" t="s">
        <v>613</v>
      </c>
      <c r="D5967" s="392">
        <v>9.76</v>
      </c>
    </row>
    <row r="5968" spans="1:4" ht="27">
      <c r="A5968" s="342">
        <v>88255</v>
      </c>
      <c r="B5968" s="349" t="s">
        <v>6539</v>
      </c>
      <c r="C5968" s="392" t="s">
        <v>613</v>
      </c>
      <c r="D5968" s="392">
        <v>25.19</v>
      </c>
    </row>
    <row r="5969" spans="1:4" ht="27">
      <c r="A5969" s="342">
        <v>88256</v>
      </c>
      <c r="B5969" s="349" t="s">
        <v>6540</v>
      </c>
      <c r="C5969" s="392" t="s">
        <v>613</v>
      </c>
      <c r="D5969" s="392">
        <v>17.39</v>
      </c>
    </row>
    <row r="5970" spans="1:4" ht="27">
      <c r="A5970" s="342">
        <v>88257</v>
      </c>
      <c r="B5970" s="349" t="s">
        <v>6541</v>
      </c>
      <c r="C5970" s="392" t="s">
        <v>613</v>
      </c>
      <c r="D5970" s="392">
        <v>13.71</v>
      </c>
    </row>
    <row r="5971" spans="1:4" ht="27">
      <c r="A5971" s="342">
        <v>88258</v>
      </c>
      <c r="B5971" s="349" t="s">
        <v>6542</v>
      </c>
      <c r="C5971" s="392" t="s">
        <v>613</v>
      </c>
      <c r="D5971" s="392">
        <v>12.55</v>
      </c>
    </row>
    <row r="5972" spans="1:4" ht="27">
      <c r="A5972" s="342">
        <v>88259</v>
      </c>
      <c r="B5972" s="349" t="s">
        <v>6543</v>
      </c>
      <c r="C5972" s="392" t="s">
        <v>613</v>
      </c>
      <c r="D5972" s="392">
        <v>20.18</v>
      </c>
    </row>
    <row r="5973" spans="1:4" ht="13.5">
      <c r="A5973" s="342">
        <v>88260</v>
      </c>
      <c r="B5973" s="349" t="s">
        <v>6544</v>
      </c>
      <c r="C5973" s="392" t="s">
        <v>613</v>
      </c>
      <c r="D5973" s="392">
        <v>17.2</v>
      </c>
    </row>
    <row r="5974" spans="1:4" ht="27">
      <c r="A5974" s="342">
        <v>88261</v>
      </c>
      <c r="B5974" s="349" t="s">
        <v>6545</v>
      </c>
      <c r="C5974" s="392" t="s">
        <v>613</v>
      </c>
      <c r="D5974" s="392">
        <v>18.55</v>
      </c>
    </row>
    <row r="5975" spans="1:4" ht="27">
      <c r="A5975" s="342">
        <v>88262</v>
      </c>
      <c r="B5975" s="349" t="s">
        <v>6546</v>
      </c>
      <c r="C5975" s="392" t="s">
        <v>613</v>
      </c>
      <c r="D5975" s="392">
        <v>17.350000000000001</v>
      </c>
    </row>
    <row r="5976" spans="1:4" ht="40.5">
      <c r="A5976" s="342">
        <v>88263</v>
      </c>
      <c r="B5976" s="349" t="s">
        <v>6547</v>
      </c>
      <c r="C5976" s="392" t="s">
        <v>613</v>
      </c>
      <c r="D5976" s="392">
        <v>12.42</v>
      </c>
    </row>
    <row r="5977" spans="1:4" ht="13.5">
      <c r="A5977" s="342">
        <v>88264</v>
      </c>
      <c r="B5977" s="349" t="s">
        <v>6548</v>
      </c>
      <c r="C5977" s="392" t="s">
        <v>613</v>
      </c>
      <c r="D5977" s="392">
        <v>18.07</v>
      </c>
    </row>
    <row r="5978" spans="1:4" ht="27">
      <c r="A5978" s="342">
        <v>88265</v>
      </c>
      <c r="B5978" s="349" t="s">
        <v>6549</v>
      </c>
      <c r="C5978" s="392" t="s">
        <v>613</v>
      </c>
      <c r="D5978" s="392">
        <v>18.07</v>
      </c>
    </row>
    <row r="5979" spans="1:4" ht="27">
      <c r="A5979" s="342">
        <v>88266</v>
      </c>
      <c r="B5979" s="349" t="s">
        <v>6550</v>
      </c>
      <c r="C5979" s="392" t="s">
        <v>613</v>
      </c>
      <c r="D5979" s="392">
        <v>18.13</v>
      </c>
    </row>
    <row r="5980" spans="1:4" ht="27">
      <c r="A5980" s="342">
        <v>88267</v>
      </c>
      <c r="B5980" s="349" t="s">
        <v>6551</v>
      </c>
      <c r="C5980" s="392" t="s">
        <v>613</v>
      </c>
      <c r="D5980" s="392">
        <v>17.87</v>
      </c>
    </row>
    <row r="5981" spans="1:4" ht="13.5">
      <c r="A5981" s="342">
        <v>88268</v>
      </c>
      <c r="B5981" s="349" t="s">
        <v>6552</v>
      </c>
      <c r="C5981" s="392" t="s">
        <v>613</v>
      </c>
      <c r="D5981" s="392">
        <v>17.989999999999998</v>
      </c>
    </row>
    <row r="5982" spans="1:4" ht="13.5">
      <c r="A5982" s="342">
        <v>88269</v>
      </c>
      <c r="B5982" s="349" t="s">
        <v>6553</v>
      </c>
      <c r="C5982" s="392" t="s">
        <v>613</v>
      </c>
      <c r="D5982" s="392">
        <v>17.350000000000001</v>
      </c>
    </row>
    <row r="5983" spans="1:4" ht="27">
      <c r="A5983" s="342">
        <v>88270</v>
      </c>
      <c r="B5983" s="349" t="s">
        <v>6554</v>
      </c>
      <c r="C5983" s="392" t="s">
        <v>613</v>
      </c>
      <c r="D5983" s="392">
        <v>18.22</v>
      </c>
    </row>
    <row r="5984" spans="1:4" ht="27">
      <c r="A5984" s="342">
        <v>88272</v>
      </c>
      <c r="B5984" s="349" t="s">
        <v>6555</v>
      </c>
      <c r="C5984" s="392" t="s">
        <v>613</v>
      </c>
      <c r="D5984" s="392">
        <v>17.57</v>
      </c>
    </row>
    <row r="5985" spans="1:4" ht="13.5">
      <c r="A5985" s="342">
        <v>88273</v>
      </c>
      <c r="B5985" s="349" t="s">
        <v>6556</v>
      </c>
      <c r="C5985" s="392" t="s">
        <v>613</v>
      </c>
      <c r="D5985" s="392">
        <v>17.39</v>
      </c>
    </row>
    <row r="5986" spans="1:4" ht="27">
      <c r="A5986" s="342">
        <v>88274</v>
      </c>
      <c r="B5986" s="349" t="s">
        <v>6557</v>
      </c>
      <c r="C5986" s="392" t="s">
        <v>613</v>
      </c>
      <c r="D5986" s="392">
        <v>17.68</v>
      </c>
    </row>
    <row r="5987" spans="1:4" ht="27">
      <c r="A5987" s="342">
        <v>88275</v>
      </c>
      <c r="B5987" s="349" t="s">
        <v>6558</v>
      </c>
      <c r="C5987" s="392" t="s">
        <v>613</v>
      </c>
      <c r="D5987" s="392">
        <v>19.010000000000002</v>
      </c>
    </row>
    <row r="5988" spans="1:4" ht="27">
      <c r="A5988" s="342">
        <v>88277</v>
      </c>
      <c r="B5988" s="349" t="s">
        <v>6559</v>
      </c>
      <c r="C5988" s="392" t="s">
        <v>613</v>
      </c>
      <c r="D5988" s="392">
        <v>14.41</v>
      </c>
    </row>
    <row r="5989" spans="1:4" ht="27">
      <c r="A5989" s="342">
        <v>88278</v>
      </c>
      <c r="B5989" s="349" t="s">
        <v>6560</v>
      </c>
      <c r="C5989" s="392" t="s">
        <v>613</v>
      </c>
      <c r="D5989" s="392">
        <v>13.62</v>
      </c>
    </row>
    <row r="5990" spans="1:4" ht="27">
      <c r="A5990" s="342">
        <v>88279</v>
      </c>
      <c r="B5990" s="349" t="s">
        <v>6561</v>
      </c>
      <c r="C5990" s="392" t="s">
        <v>613</v>
      </c>
      <c r="D5990" s="392">
        <v>19.18</v>
      </c>
    </row>
    <row r="5991" spans="1:4" ht="27">
      <c r="A5991" s="342">
        <v>88281</v>
      </c>
      <c r="B5991" s="349" t="s">
        <v>6562</v>
      </c>
      <c r="C5991" s="392" t="s">
        <v>613</v>
      </c>
      <c r="D5991" s="392">
        <v>13.01</v>
      </c>
    </row>
    <row r="5992" spans="1:4" ht="27">
      <c r="A5992" s="342">
        <v>88282</v>
      </c>
      <c r="B5992" s="349" t="s">
        <v>6563</v>
      </c>
      <c r="C5992" s="392" t="s">
        <v>613</v>
      </c>
      <c r="D5992" s="392">
        <v>13.6</v>
      </c>
    </row>
    <row r="5993" spans="1:4" ht="27">
      <c r="A5993" s="342">
        <v>88283</v>
      </c>
      <c r="B5993" s="349" t="s">
        <v>6564</v>
      </c>
      <c r="C5993" s="392" t="s">
        <v>613</v>
      </c>
      <c r="D5993" s="392">
        <v>17.12</v>
      </c>
    </row>
    <row r="5994" spans="1:4" ht="27">
      <c r="A5994" s="342">
        <v>88284</v>
      </c>
      <c r="B5994" s="349" t="s">
        <v>6565</v>
      </c>
      <c r="C5994" s="392" t="s">
        <v>613</v>
      </c>
      <c r="D5994" s="392">
        <v>12.83</v>
      </c>
    </row>
    <row r="5995" spans="1:4" ht="27">
      <c r="A5995" s="342">
        <v>88285</v>
      </c>
      <c r="B5995" s="349" t="s">
        <v>6566</v>
      </c>
      <c r="C5995" s="392" t="s">
        <v>613</v>
      </c>
      <c r="D5995" s="392">
        <v>14.56</v>
      </c>
    </row>
    <row r="5996" spans="1:4" ht="27">
      <c r="A5996" s="342">
        <v>88286</v>
      </c>
      <c r="B5996" s="349" t="s">
        <v>6567</v>
      </c>
      <c r="C5996" s="392" t="s">
        <v>613</v>
      </c>
      <c r="D5996" s="392">
        <v>15.51</v>
      </c>
    </row>
    <row r="5997" spans="1:4" ht="13.5">
      <c r="A5997" s="342">
        <v>88288</v>
      </c>
      <c r="B5997" s="349" t="s">
        <v>6568</v>
      </c>
      <c r="C5997" s="392" t="s">
        <v>613</v>
      </c>
      <c r="D5997" s="392">
        <v>11.11</v>
      </c>
    </row>
    <row r="5998" spans="1:4" ht="27">
      <c r="A5998" s="342">
        <v>88291</v>
      </c>
      <c r="B5998" s="349" t="s">
        <v>6569</v>
      </c>
      <c r="C5998" s="392" t="s">
        <v>613</v>
      </c>
      <c r="D5998" s="392">
        <v>13.58</v>
      </c>
    </row>
    <row r="5999" spans="1:4" ht="40.5">
      <c r="A5999" s="342">
        <v>88292</v>
      </c>
      <c r="B5999" s="349" t="s">
        <v>6570</v>
      </c>
      <c r="C5999" s="392" t="s">
        <v>613</v>
      </c>
      <c r="D5999" s="392">
        <v>14.07</v>
      </c>
    </row>
    <row r="6000" spans="1:4" ht="27">
      <c r="A6000" s="342">
        <v>88293</v>
      </c>
      <c r="B6000" s="349" t="s">
        <v>6571</v>
      </c>
      <c r="C6000" s="392" t="s">
        <v>613</v>
      </c>
      <c r="D6000" s="392">
        <v>15.76</v>
      </c>
    </row>
    <row r="6001" spans="1:4" ht="27">
      <c r="A6001" s="342">
        <v>88294</v>
      </c>
      <c r="B6001" s="349" t="s">
        <v>6572</v>
      </c>
      <c r="C6001" s="392" t="s">
        <v>613</v>
      </c>
      <c r="D6001" s="392">
        <v>16.91</v>
      </c>
    </row>
    <row r="6002" spans="1:4" ht="27">
      <c r="A6002" s="342">
        <v>88295</v>
      </c>
      <c r="B6002" s="349" t="s">
        <v>6573</v>
      </c>
      <c r="C6002" s="392" t="s">
        <v>613</v>
      </c>
      <c r="D6002" s="392">
        <v>13.35</v>
      </c>
    </row>
    <row r="6003" spans="1:4" ht="27">
      <c r="A6003" s="342">
        <v>88296</v>
      </c>
      <c r="B6003" s="349" t="s">
        <v>6574</v>
      </c>
      <c r="C6003" s="392" t="s">
        <v>613</v>
      </c>
      <c r="D6003" s="392">
        <v>13.98</v>
      </c>
    </row>
    <row r="6004" spans="1:4" ht="27">
      <c r="A6004" s="342">
        <v>88297</v>
      </c>
      <c r="B6004" s="349" t="s">
        <v>6575</v>
      </c>
      <c r="C6004" s="392" t="s">
        <v>613</v>
      </c>
      <c r="D6004" s="392">
        <v>13.86</v>
      </c>
    </row>
    <row r="6005" spans="1:4" ht="27">
      <c r="A6005" s="342">
        <v>88298</v>
      </c>
      <c r="B6005" s="349" t="s">
        <v>6576</v>
      </c>
      <c r="C6005" s="392" t="s">
        <v>613</v>
      </c>
      <c r="D6005" s="392">
        <v>11.77</v>
      </c>
    </row>
    <row r="6006" spans="1:4" ht="27">
      <c r="A6006" s="342">
        <v>88299</v>
      </c>
      <c r="B6006" s="349" t="s">
        <v>6577</v>
      </c>
      <c r="C6006" s="392" t="s">
        <v>613</v>
      </c>
      <c r="D6006" s="392">
        <v>15.95</v>
      </c>
    </row>
    <row r="6007" spans="1:4" ht="27">
      <c r="A6007" s="342">
        <v>88300</v>
      </c>
      <c r="B6007" s="349" t="s">
        <v>6578</v>
      </c>
      <c r="C6007" s="392" t="s">
        <v>613</v>
      </c>
      <c r="D6007" s="392">
        <v>18.649999999999999</v>
      </c>
    </row>
    <row r="6008" spans="1:4" ht="27">
      <c r="A6008" s="342">
        <v>88301</v>
      </c>
      <c r="B6008" s="349" t="s">
        <v>6579</v>
      </c>
      <c r="C6008" s="392" t="s">
        <v>613</v>
      </c>
      <c r="D6008" s="392">
        <v>14.72</v>
      </c>
    </row>
    <row r="6009" spans="1:4" ht="27">
      <c r="A6009" s="342">
        <v>88302</v>
      </c>
      <c r="B6009" s="349" t="s">
        <v>6580</v>
      </c>
      <c r="C6009" s="392" t="s">
        <v>613</v>
      </c>
      <c r="D6009" s="392">
        <v>16.350000000000001</v>
      </c>
    </row>
    <row r="6010" spans="1:4" ht="27">
      <c r="A6010" s="342">
        <v>88303</v>
      </c>
      <c r="B6010" s="349" t="s">
        <v>6581</v>
      </c>
      <c r="C6010" s="392" t="s">
        <v>613</v>
      </c>
      <c r="D6010" s="392">
        <v>13.84</v>
      </c>
    </row>
    <row r="6011" spans="1:4" ht="40.5">
      <c r="A6011" s="342">
        <v>88304</v>
      </c>
      <c r="B6011" s="349" t="s">
        <v>6582</v>
      </c>
      <c r="C6011" s="392" t="s">
        <v>613</v>
      </c>
      <c r="D6011" s="392">
        <v>14.62</v>
      </c>
    </row>
    <row r="6012" spans="1:4" ht="27">
      <c r="A6012" s="342">
        <v>88306</v>
      </c>
      <c r="B6012" s="349" t="s">
        <v>6583</v>
      </c>
      <c r="C6012" s="392" t="s">
        <v>613</v>
      </c>
      <c r="D6012" s="392">
        <v>18.13</v>
      </c>
    </row>
    <row r="6013" spans="1:4" ht="27">
      <c r="A6013" s="342">
        <v>88307</v>
      </c>
      <c r="B6013" s="349" t="s">
        <v>6584</v>
      </c>
      <c r="C6013" s="392" t="s">
        <v>613</v>
      </c>
      <c r="D6013" s="392">
        <v>15.15</v>
      </c>
    </row>
    <row r="6014" spans="1:4" ht="13.5">
      <c r="A6014" s="342">
        <v>88308</v>
      </c>
      <c r="B6014" s="349" t="s">
        <v>6585</v>
      </c>
      <c r="C6014" s="392" t="s">
        <v>613</v>
      </c>
      <c r="D6014" s="392">
        <v>19.510000000000002</v>
      </c>
    </row>
    <row r="6015" spans="1:4" ht="13.5">
      <c r="A6015" s="342">
        <v>88309</v>
      </c>
      <c r="B6015" s="349" t="s">
        <v>6586</v>
      </c>
      <c r="C6015" s="392" t="s">
        <v>613</v>
      </c>
      <c r="D6015" s="392">
        <v>17.45</v>
      </c>
    </row>
    <row r="6016" spans="1:4" ht="13.5">
      <c r="A6016" s="342">
        <v>88310</v>
      </c>
      <c r="B6016" s="349" t="s">
        <v>6587</v>
      </c>
      <c r="C6016" s="392" t="s">
        <v>613</v>
      </c>
      <c r="D6016" s="392">
        <v>17.39</v>
      </c>
    </row>
    <row r="6017" spans="1:4" ht="27">
      <c r="A6017" s="342">
        <v>88311</v>
      </c>
      <c r="B6017" s="349" t="s">
        <v>6588</v>
      </c>
      <c r="C6017" s="392" t="s">
        <v>613</v>
      </c>
      <c r="D6017" s="392">
        <v>19.34</v>
      </c>
    </row>
    <row r="6018" spans="1:4" ht="27">
      <c r="A6018" s="342">
        <v>88312</v>
      </c>
      <c r="B6018" s="349" t="s">
        <v>6589</v>
      </c>
      <c r="C6018" s="392" t="s">
        <v>613</v>
      </c>
      <c r="D6018" s="392">
        <v>18.350000000000001</v>
      </c>
    </row>
    <row r="6019" spans="1:4" ht="13.5">
      <c r="A6019" s="342">
        <v>88313</v>
      </c>
      <c r="B6019" s="349" t="s">
        <v>6590</v>
      </c>
      <c r="C6019" s="392" t="s">
        <v>613</v>
      </c>
      <c r="D6019" s="392">
        <v>13.82</v>
      </c>
    </row>
    <row r="6020" spans="1:4" ht="13.5">
      <c r="A6020" s="342">
        <v>88314</v>
      </c>
      <c r="B6020" s="349" t="s">
        <v>6591</v>
      </c>
      <c r="C6020" s="392" t="s">
        <v>613</v>
      </c>
      <c r="D6020" s="392">
        <v>12.8</v>
      </c>
    </row>
    <row r="6021" spans="1:4" ht="13.5">
      <c r="A6021" s="342">
        <v>88315</v>
      </c>
      <c r="B6021" s="349" t="s">
        <v>6592</v>
      </c>
      <c r="C6021" s="392" t="s">
        <v>613</v>
      </c>
      <c r="D6021" s="392">
        <v>17.350000000000001</v>
      </c>
    </row>
    <row r="6022" spans="1:4" ht="13.5">
      <c r="A6022" s="342">
        <v>88316</v>
      </c>
      <c r="B6022" s="349" t="s">
        <v>6593</v>
      </c>
      <c r="C6022" s="392" t="s">
        <v>613</v>
      </c>
      <c r="D6022" s="392">
        <v>14.16</v>
      </c>
    </row>
    <row r="6023" spans="1:4" ht="13.5">
      <c r="A6023" s="342">
        <v>88317</v>
      </c>
      <c r="B6023" s="349" t="s">
        <v>6594</v>
      </c>
      <c r="C6023" s="392" t="s">
        <v>613</v>
      </c>
      <c r="D6023" s="392">
        <v>17.350000000000001</v>
      </c>
    </row>
    <row r="6024" spans="1:4" ht="40.5">
      <c r="A6024" s="342">
        <v>88318</v>
      </c>
      <c r="B6024" s="349" t="s">
        <v>6595</v>
      </c>
      <c r="C6024" s="392" t="s">
        <v>613</v>
      </c>
      <c r="D6024" s="392">
        <v>21.7</v>
      </c>
    </row>
    <row r="6025" spans="1:4" ht="27">
      <c r="A6025" s="342">
        <v>88320</v>
      </c>
      <c r="B6025" s="349" t="s">
        <v>6596</v>
      </c>
      <c r="C6025" s="392" t="s">
        <v>613</v>
      </c>
      <c r="D6025" s="392">
        <v>20.25</v>
      </c>
    </row>
    <row r="6026" spans="1:4" ht="27">
      <c r="A6026" s="342">
        <v>88321</v>
      </c>
      <c r="B6026" s="349" t="s">
        <v>6597</v>
      </c>
      <c r="C6026" s="392" t="s">
        <v>613</v>
      </c>
      <c r="D6026" s="392">
        <v>22.93</v>
      </c>
    </row>
    <row r="6027" spans="1:4" ht="27">
      <c r="A6027" s="342">
        <v>88322</v>
      </c>
      <c r="B6027" s="349" t="s">
        <v>6598</v>
      </c>
      <c r="C6027" s="392" t="s">
        <v>613</v>
      </c>
      <c r="D6027" s="392">
        <v>21.53</v>
      </c>
    </row>
    <row r="6028" spans="1:4" ht="13.5">
      <c r="A6028" s="342">
        <v>88323</v>
      </c>
      <c r="B6028" s="349" t="s">
        <v>6599</v>
      </c>
      <c r="C6028" s="392" t="s">
        <v>613</v>
      </c>
      <c r="D6028" s="392">
        <v>18.510000000000002</v>
      </c>
    </row>
    <row r="6029" spans="1:4" ht="13.5">
      <c r="A6029" s="342">
        <v>88324</v>
      </c>
      <c r="B6029" s="349" t="s">
        <v>6600</v>
      </c>
      <c r="C6029" s="392" t="s">
        <v>613</v>
      </c>
      <c r="D6029" s="392">
        <v>14.39</v>
      </c>
    </row>
    <row r="6030" spans="1:4" ht="13.5">
      <c r="A6030" s="342">
        <v>88325</v>
      </c>
      <c r="B6030" s="349" t="s">
        <v>6601</v>
      </c>
      <c r="C6030" s="392" t="s">
        <v>613</v>
      </c>
      <c r="D6030" s="392">
        <v>16.829999999999998</v>
      </c>
    </row>
    <row r="6031" spans="1:4" ht="27">
      <c r="A6031" s="342">
        <v>88326</v>
      </c>
      <c r="B6031" s="349" t="s">
        <v>6602</v>
      </c>
      <c r="C6031" s="392" t="s">
        <v>613</v>
      </c>
      <c r="D6031" s="392">
        <v>15.3</v>
      </c>
    </row>
    <row r="6032" spans="1:4" ht="40.5">
      <c r="A6032" s="342">
        <v>88377</v>
      </c>
      <c r="B6032" s="349" t="s">
        <v>6603</v>
      </c>
      <c r="C6032" s="392" t="s">
        <v>613</v>
      </c>
      <c r="D6032" s="392">
        <v>13.24</v>
      </c>
    </row>
    <row r="6033" spans="1:4" ht="13.5">
      <c r="A6033" s="342">
        <v>88441</v>
      </c>
      <c r="B6033" s="349" t="s">
        <v>6604</v>
      </c>
      <c r="C6033" s="392" t="s">
        <v>613</v>
      </c>
      <c r="D6033" s="392">
        <v>16.88</v>
      </c>
    </row>
    <row r="6034" spans="1:4" ht="27">
      <c r="A6034" s="342">
        <v>88597</v>
      </c>
      <c r="B6034" s="349" t="s">
        <v>6605</v>
      </c>
      <c r="C6034" s="392" t="s">
        <v>613</v>
      </c>
      <c r="D6034" s="392">
        <v>22.94</v>
      </c>
    </row>
    <row r="6035" spans="1:4" ht="13.5">
      <c r="A6035" s="342">
        <v>90766</v>
      </c>
      <c r="B6035" s="349" t="s">
        <v>6606</v>
      </c>
      <c r="C6035" s="392" t="s">
        <v>613</v>
      </c>
      <c r="D6035" s="392">
        <v>15.91</v>
      </c>
    </row>
    <row r="6036" spans="1:4" ht="27">
      <c r="A6036" s="342">
        <v>90767</v>
      </c>
      <c r="B6036" s="349" t="s">
        <v>6607</v>
      </c>
      <c r="C6036" s="392" t="s">
        <v>613</v>
      </c>
      <c r="D6036" s="392">
        <v>15.57</v>
      </c>
    </row>
    <row r="6037" spans="1:4" ht="27">
      <c r="A6037" s="342">
        <v>90768</v>
      </c>
      <c r="B6037" s="349" t="s">
        <v>6608</v>
      </c>
      <c r="C6037" s="392" t="s">
        <v>613</v>
      </c>
      <c r="D6037" s="392">
        <v>59.32</v>
      </c>
    </row>
    <row r="6038" spans="1:4" ht="27">
      <c r="A6038" s="342">
        <v>90769</v>
      </c>
      <c r="B6038" s="349" t="s">
        <v>6609</v>
      </c>
      <c r="C6038" s="392" t="s">
        <v>613</v>
      </c>
      <c r="D6038" s="392">
        <v>84.08</v>
      </c>
    </row>
    <row r="6039" spans="1:4" ht="27">
      <c r="A6039" s="342">
        <v>90770</v>
      </c>
      <c r="B6039" s="349" t="s">
        <v>6610</v>
      </c>
      <c r="C6039" s="392" t="s">
        <v>613</v>
      </c>
      <c r="D6039" s="392">
        <v>111.04</v>
      </c>
    </row>
    <row r="6040" spans="1:4" ht="27">
      <c r="A6040" s="342">
        <v>90771</v>
      </c>
      <c r="B6040" s="349" t="s">
        <v>6611</v>
      </c>
      <c r="C6040" s="392" t="s">
        <v>613</v>
      </c>
      <c r="D6040" s="392">
        <v>18.96</v>
      </c>
    </row>
    <row r="6041" spans="1:4" ht="27">
      <c r="A6041" s="342">
        <v>90772</v>
      </c>
      <c r="B6041" s="349" t="s">
        <v>6612</v>
      </c>
      <c r="C6041" s="392" t="s">
        <v>613</v>
      </c>
      <c r="D6041" s="392">
        <v>13.39</v>
      </c>
    </row>
    <row r="6042" spans="1:4" ht="27">
      <c r="A6042" s="342">
        <v>90773</v>
      </c>
      <c r="B6042" s="349" t="s">
        <v>6613</v>
      </c>
      <c r="C6042" s="392" t="s">
        <v>613</v>
      </c>
      <c r="D6042" s="392">
        <v>18.07</v>
      </c>
    </row>
    <row r="6043" spans="1:4" ht="27">
      <c r="A6043" s="342">
        <v>90775</v>
      </c>
      <c r="B6043" s="349" t="s">
        <v>6614</v>
      </c>
      <c r="C6043" s="392" t="s">
        <v>613</v>
      </c>
      <c r="D6043" s="392">
        <v>16.21</v>
      </c>
    </row>
    <row r="6044" spans="1:4" ht="27">
      <c r="A6044" s="342">
        <v>90776</v>
      </c>
      <c r="B6044" s="349" t="s">
        <v>6615</v>
      </c>
      <c r="C6044" s="392" t="s">
        <v>613</v>
      </c>
      <c r="D6044" s="392">
        <v>20.46</v>
      </c>
    </row>
    <row r="6045" spans="1:4" ht="27">
      <c r="A6045" s="342">
        <v>90777</v>
      </c>
      <c r="B6045" s="349" t="s">
        <v>6616</v>
      </c>
      <c r="C6045" s="392" t="s">
        <v>613</v>
      </c>
      <c r="D6045" s="392">
        <v>80.760000000000005</v>
      </c>
    </row>
    <row r="6046" spans="1:4" ht="27">
      <c r="A6046" s="342">
        <v>90778</v>
      </c>
      <c r="B6046" s="349" t="s">
        <v>6617</v>
      </c>
      <c r="C6046" s="392" t="s">
        <v>613</v>
      </c>
      <c r="D6046" s="392">
        <v>91.85</v>
      </c>
    </row>
    <row r="6047" spans="1:4" ht="27">
      <c r="A6047" s="342">
        <v>90779</v>
      </c>
      <c r="B6047" s="349" t="s">
        <v>6618</v>
      </c>
      <c r="C6047" s="392" t="s">
        <v>613</v>
      </c>
      <c r="D6047" s="392">
        <v>125.4</v>
      </c>
    </row>
    <row r="6048" spans="1:4" ht="27">
      <c r="A6048" s="342">
        <v>90780</v>
      </c>
      <c r="B6048" s="349" t="s">
        <v>6619</v>
      </c>
      <c r="C6048" s="392" t="s">
        <v>613</v>
      </c>
      <c r="D6048" s="392">
        <v>26.64</v>
      </c>
    </row>
    <row r="6049" spans="1:4" ht="13.5">
      <c r="A6049" s="342">
        <v>90781</v>
      </c>
      <c r="B6049" s="349" t="s">
        <v>6620</v>
      </c>
      <c r="C6049" s="392" t="s">
        <v>613</v>
      </c>
      <c r="D6049" s="392">
        <v>15.94</v>
      </c>
    </row>
    <row r="6050" spans="1:4" ht="27">
      <c r="A6050" s="342">
        <v>91677</v>
      </c>
      <c r="B6050" s="349" t="s">
        <v>6621</v>
      </c>
      <c r="C6050" s="392" t="s">
        <v>613</v>
      </c>
      <c r="D6050" s="392">
        <v>31.78</v>
      </c>
    </row>
    <row r="6051" spans="1:4" ht="27">
      <c r="A6051" s="342">
        <v>91678</v>
      </c>
      <c r="B6051" s="349" t="s">
        <v>6622</v>
      </c>
      <c r="C6051" s="392" t="s">
        <v>613</v>
      </c>
      <c r="D6051" s="392">
        <v>75.400000000000006</v>
      </c>
    </row>
    <row r="6052" spans="1:4" ht="27">
      <c r="A6052" s="342">
        <v>93556</v>
      </c>
      <c r="B6052" s="349" t="s">
        <v>6623</v>
      </c>
      <c r="C6052" s="392" t="s">
        <v>327</v>
      </c>
      <c r="D6052" s="392">
        <v>94.34</v>
      </c>
    </row>
    <row r="6053" spans="1:4" ht="27">
      <c r="A6053" s="342">
        <v>93557</v>
      </c>
      <c r="B6053" s="349" t="s">
        <v>6624</v>
      </c>
      <c r="C6053" s="392" t="s">
        <v>327</v>
      </c>
      <c r="D6053" s="392">
        <v>190.68</v>
      </c>
    </row>
    <row r="6054" spans="1:4" ht="27">
      <c r="A6054" s="342">
        <v>93558</v>
      </c>
      <c r="B6054" s="349" t="s">
        <v>6625</v>
      </c>
      <c r="C6054" s="392" t="s">
        <v>327</v>
      </c>
      <c r="D6054" s="393">
        <v>2438.06</v>
      </c>
    </row>
    <row r="6055" spans="1:4" ht="27">
      <c r="A6055" s="342">
        <v>93559</v>
      </c>
      <c r="B6055" s="349" t="s">
        <v>6605</v>
      </c>
      <c r="C6055" s="392" t="s">
        <v>327</v>
      </c>
      <c r="D6055" s="393">
        <v>4083.42</v>
      </c>
    </row>
    <row r="6056" spans="1:4" ht="27">
      <c r="A6056" s="342">
        <v>93560</v>
      </c>
      <c r="B6056" s="349" t="s">
        <v>6613</v>
      </c>
      <c r="C6056" s="392" t="s">
        <v>327</v>
      </c>
      <c r="D6056" s="393">
        <v>3225.71</v>
      </c>
    </row>
    <row r="6057" spans="1:4" ht="27">
      <c r="A6057" s="342">
        <v>93561</v>
      </c>
      <c r="B6057" s="349" t="s">
        <v>6614</v>
      </c>
      <c r="C6057" s="392" t="s">
        <v>327</v>
      </c>
      <c r="D6057" s="393">
        <v>3269.48</v>
      </c>
    </row>
    <row r="6058" spans="1:4" ht="27">
      <c r="A6058" s="342">
        <v>93562</v>
      </c>
      <c r="B6058" s="349" t="s">
        <v>6611</v>
      </c>
      <c r="C6058" s="392" t="s">
        <v>327</v>
      </c>
      <c r="D6058" s="393">
        <v>3382.15</v>
      </c>
    </row>
    <row r="6059" spans="1:4" ht="13.5">
      <c r="A6059" s="342">
        <v>93563</v>
      </c>
      <c r="B6059" s="349" t="s">
        <v>6606</v>
      </c>
      <c r="C6059" s="392" t="s">
        <v>327</v>
      </c>
      <c r="D6059" s="393">
        <v>2845.55</v>
      </c>
    </row>
    <row r="6060" spans="1:4" ht="27">
      <c r="A6060" s="342">
        <v>93564</v>
      </c>
      <c r="B6060" s="349" t="s">
        <v>6607</v>
      </c>
      <c r="C6060" s="392" t="s">
        <v>327</v>
      </c>
      <c r="D6060" s="393">
        <v>2781.96</v>
      </c>
    </row>
    <row r="6061" spans="1:4" ht="27">
      <c r="A6061" s="342">
        <v>93565</v>
      </c>
      <c r="B6061" s="349" t="s">
        <v>6616</v>
      </c>
      <c r="C6061" s="392" t="s">
        <v>327</v>
      </c>
      <c r="D6061" s="393">
        <v>14204.97</v>
      </c>
    </row>
    <row r="6062" spans="1:4" ht="27">
      <c r="A6062" s="342">
        <v>93566</v>
      </c>
      <c r="B6062" s="349" t="s">
        <v>6612</v>
      </c>
      <c r="C6062" s="392" t="s">
        <v>327</v>
      </c>
      <c r="D6062" s="393">
        <v>2401.37</v>
      </c>
    </row>
    <row r="6063" spans="1:4" ht="27">
      <c r="A6063" s="342">
        <v>93567</v>
      </c>
      <c r="B6063" s="349" t="s">
        <v>6617</v>
      </c>
      <c r="C6063" s="392" t="s">
        <v>327</v>
      </c>
      <c r="D6063" s="393">
        <v>16156.74</v>
      </c>
    </row>
    <row r="6064" spans="1:4" ht="27">
      <c r="A6064" s="342">
        <v>93568</v>
      </c>
      <c r="B6064" s="349" t="s">
        <v>6618</v>
      </c>
      <c r="C6064" s="392" t="s">
        <v>327</v>
      </c>
      <c r="D6064" s="393">
        <v>22055.48</v>
      </c>
    </row>
    <row r="6065" spans="1:4" ht="27">
      <c r="A6065" s="342">
        <v>93569</v>
      </c>
      <c r="B6065" s="349" t="s">
        <v>6626</v>
      </c>
      <c r="C6065" s="392" t="s">
        <v>327</v>
      </c>
      <c r="D6065" s="393">
        <v>10450.950000000001</v>
      </c>
    </row>
    <row r="6066" spans="1:4" ht="27">
      <c r="A6066" s="342">
        <v>93570</v>
      </c>
      <c r="B6066" s="349" t="s">
        <v>6627</v>
      </c>
      <c r="C6066" s="392" t="s">
        <v>327</v>
      </c>
      <c r="D6066" s="393">
        <v>14809.95</v>
      </c>
    </row>
    <row r="6067" spans="1:4" ht="27">
      <c r="A6067" s="342">
        <v>93571</v>
      </c>
      <c r="B6067" s="349" t="s">
        <v>6628</v>
      </c>
      <c r="C6067" s="392" t="s">
        <v>327</v>
      </c>
      <c r="D6067" s="393">
        <v>19553.439999999999</v>
      </c>
    </row>
    <row r="6068" spans="1:4" ht="27">
      <c r="A6068" s="342">
        <v>93572</v>
      </c>
      <c r="B6068" s="349" t="s">
        <v>6629</v>
      </c>
      <c r="C6068" s="392" t="s">
        <v>327</v>
      </c>
      <c r="D6068" s="393">
        <v>3636.37</v>
      </c>
    </row>
    <row r="6069" spans="1:4" ht="27">
      <c r="A6069" s="342">
        <v>94295</v>
      </c>
      <c r="B6069" s="349" t="s">
        <v>6619</v>
      </c>
      <c r="C6069" s="392" t="s">
        <v>327</v>
      </c>
      <c r="D6069" s="393">
        <v>4687.9799999999996</v>
      </c>
    </row>
    <row r="6070" spans="1:4" ht="13.5">
      <c r="A6070" s="342">
        <v>94296</v>
      </c>
      <c r="B6070" s="349" t="s">
        <v>6620</v>
      </c>
      <c r="C6070" s="392" t="s">
        <v>327</v>
      </c>
      <c r="D6070" s="393">
        <v>2850.02</v>
      </c>
    </row>
    <row r="6071" spans="1:4" ht="40.5">
      <c r="A6071" s="342">
        <v>95308</v>
      </c>
      <c r="B6071" s="349" t="s">
        <v>6630</v>
      </c>
      <c r="C6071" s="392" t="s">
        <v>613</v>
      </c>
      <c r="D6071" s="392">
        <v>0.08</v>
      </c>
    </row>
    <row r="6072" spans="1:4" ht="40.5">
      <c r="A6072" s="342">
        <v>95309</v>
      </c>
      <c r="B6072" s="349" t="s">
        <v>6631</v>
      </c>
      <c r="C6072" s="392" t="s">
        <v>613</v>
      </c>
      <c r="D6072" s="392">
        <v>0.14000000000000001</v>
      </c>
    </row>
    <row r="6073" spans="1:4" ht="40.5">
      <c r="A6073" s="342">
        <v>95310</v>
      </c>
      <c r="B6073" s="349" t="s">
        <v>6632</v>
      </c>
      <c r="C6073" s="392" t="s">
        <v>613</v>
      </c>
      <c r="D6073" s="392">
        <v>0.06</v>
      </c>
    </row>
    <row r="6074" spans="1:4" ht="40.5">
      <c r="A6074" s="342">
        <v>95311</v>
      </c>
      <c r="B6074" s="349" t="s">
        <v>6633</v>
      </c>
      <c r="C6074" s="392" t="s">
        <v>613</v>
      </c>
      <c r="D6074" s="392">
        <v>0.08</v>
      </c>
    </row>
    <row r="6075" spans="1:4" ht="40.5">
      <c r="A6075" s="342">
        <v>95312</v>
      </c>
      <c r="B6075" s="349" t="s">
        <v>6634</v>
      </c>
      <c r="C6075" s="392" t="s">
        <v>613</v>
      </c>
      <c r="D6075" s="392">
        <v>0.11</v>
      </c>
    </row>
    <row r="6076" spans="1:4" ht="40.5">
      <c r="A6076" s="342">
        <v>95313</v>
      </c>
      <c r="B6076" s="349" t="s">
        <v>6635</v>
      </c>
      <c r="C6076" s="392" t="s">
        <v>613</v>
      </c>
      <c r="D6076" s="392">
        <v>0.15</v>
      </c>
    </row>
    <row r="6077" spans="1:4" ht="27">
      <c r="A6077" s="342">
        <v>95314</v>
      </c>
      <c r="B6077" s="349" t="s">
        <v>6636</v>
      </c>
      <c r="C6077" s="392" t="s">
        <v>613</v>
      </c>
      <c r="D6077" s="392">
        <v>0.11</v>
      </c>
    </row>
    <row r="6078" spans="1:4" ht="40.5">
      <c r="A6078" s="342">
        <v>95315</v>
      </c>
      <c r="B6078" s="349" t="s">
        <v>6637</v>
      </c>
      <c r="C6078" s="392" t="s">
        <v>613</v>
      </c>
      <c r="D6078" s="392">
        <v>0.13</v>
      </c>
    </row>
    <row r="6079" spans="1:4" ht="40.5">
      <c r="A6079" s="342">
        <v>95316</v>
      </c>
      <c r="B6079" s="349" t="s">
        <v>6638</v>
      </c>
      <c r="C6079" s="392" t="s">
        <v>613</v>
      </c>
      <c r="D6079" s="392">
        <v>0.27</v>
      </c>
    </row>
    <row r="6080" spans="1:4" ht="40.5">
      <c r="A6080" s="342">
        <v>95317</v>
      </c>
      <c r="B6080" s="349" t="s">
        <v>6639</v>
      </c>
      <c r="C6080" s="392" t="s">
        <v>613</v>
      </c>
      <c r="D6080" s="392">
        <v>0.13</v>
      </c>
    </row>
    <row r="6081" spans="1:4" ht="40.5">
      <c r="A6081" s="342">
        <v>95318</v>
      </c>
      <c r="B6081" s="349" t="s">
        <v>6640</v>
      </c>
      <c r="C6081" s="392" t="s">
        <v>613</v>
      </c>
      <c r="D6081" s="392">
        <v>0.11</v>
      </c>
    </row>
    <row r="6082" spans="1:4" ht="40.5">
      <c r="A6082" s="342">
        <v>95319</v>
      </c>
      <c r="B6082" s="349" t="s">
        <v>6641</v>
      </c>
      <c r="C6082" s="392" t="s">
        <v>613</v>
      </c>
      <c r="D6082" s="392">
        <v>7.0000000000000007E-2</v>
      </c>
    </row>
    <row r="6083" spans="1:4" ht="40.5">
      <c r="A6083" s="342">
        <v>95320</v>
      </c>
      <c r="B6083" s="349" t="s">
        <v>6642</v>
      </c>
      <c r="C6083" s="392" t="s">
        <v>613</v>
      </c>
      <c r="D6083" s="392">
        <v>0.08</v>
      </c>
    </row>
    <row r="6084" spans="1:4" ht="40.5">
      <c r="A6084" s="342">
        <v>95321</v>
      </c>
      <c r="B6084" s="349" t="s">
        <v>6643</v>
      </c>
      <c r="C6084" s="392" t="s">
        <v>613</v>
      </c>
      <c r="D6084" s="392">
        <v>0.12</v>
      </c>
    </row>
    <row r="6085" spans="1:4" ht="40.5">
      <c r="A6085" s="342">
        <v>95322</v>
      </c>
      <c r="B6085" s="349" t="s">
        <v>6644</v>
      </c>
      <c r="C6085" s="392" t="s">
        <v>613</v>
      </c>
      <c r="D6085" s="392">
        <v>0.03</v>
      </c>
    </row>
    <row r="6086" spans="1:4" ht="40.5">
      <c r="A6086" s="342">
        <v>95323</v>
      </c>
      <c r="B6086" s="349" t="s">
        <v>6645</v>
      </c>
      <c r="C6086" s="392" t="s">
        <v>613</v>
      </c>
      <c r="D6086" s="392">
        <v>0.13</v>
      </c>
    </row>
    <row r="6087" spans="1:4" ht="40.5">
      <c r="A6087" s="342">
        <v>95324</v>
      </c>
      <c r="B6087" s="349" t="s">
        <v>6646</v>
      </c>
      <c r="C6087" s="392" t="s">
        <v>613</v>
      </c>
      <c r="D6087" s="392">
        <v>0.15</v>
      </c>
    </row>
    <row r="6088" spans="1:4" ht="40.5">
      <c r="A6088" s="342">
        <v>95325</v>
      </c>
      <c r="B6088" s="349" t="s">
        <v>6647</v>
      </c>
      <c r="C6088" s="392" t="s">
        <v>613</v>
      </c>
      <c r="D6088" s="392">
        <v>0.13</v>
      </c>
    </row>
    <row r="6089" spans="1:4" ht="40.5">
      <c r="A6089" s="342">
        <v>95326</v>
      </c>
      <c r="B6089" s="349" t="s">
        <v>6648</v>
      </c>
      <c r="C6089" s="392" t="s">
        <v>613</v>
      </c>
      <c r="D6089" s="392">
        <v>0.03</v>
      </c>
    </row>
    <row r="6090" spans="1:4" ht="40.5">
      <c r="A6090" s="342">
        <v>95327</v>
      </c>
      <c r="B6090" s="349" t="s">
        <v>6649</v>
      </c>
      <c r="C6090" s="392" t="s">
        <v>613</v>
      </c>
      <c r="D6090" s="392">
        <v>0.18</v>
      </c>
    </row>
    <row r="6091" spans="1:4" ht="27">
      <c r="A6091" s="342">
        <v>95328</v>
      </c>
      <c r="B6091" s="349" t="s">
        <v>6650</v>
      </c>
      <c r="C6091" s="392" t="s">
        <v>613</v>
      </c>
      <c r="D6091" s="392">
        <v>0.11</v>
      </c>
    </row>
    <row r="6092" spans="1:4" ht="40.5">
      <c r="A6092" s="342">
        <v>95329</v>
      </c>
      <c r="B6092" s="349" t="s">
        <v>6651</v>
      </c>
      <c r="C6092" s="392" t="s">
        <v>613</v>
      </c>
      <c r="D6092" s="392">
        <v>0.16</v>
      </c>
    </row>
    <row r="6093" spans="1:4" ht="40.5">
      <c r="A6093" s="342">
        <v>95330</v>
      </c>
      <c r="B6093" s="349" t="s">
        <v>6652</v>
      </c>
      <c r="C6093" s="392" t="s">
        <v>613</v>
      </c>
      <c r="D6093" s="392">
        <v>0.11</v>
      </c>
    </row>
    <row r="6094" spans="1:4" ht="40.5">
      <c r="A6094" s="342">
        <v>95331</v>
      </c>
      <c r="B6094" s="349" t="s">
        <v>6653</v>
      </c>
      <c r="C6094" s="392" t="s">
        <v>613</v>
      </c>
      <c r="D6094" s="392">
        <v>7.0000000000000007E-2</v>
      </c>
    </row>
    <row r="6095" spans="1:4" ht="27">
      <c r="A6095" s="342">
        <v>95332</v>
      </c>
      <c r="B6095" s="349" t="s">
        <v>6654</v>
      </c>
      <c r="C6095" s="392" t="s">
        <v>613</v>
      </c>
      <c r="D6095" s="392">
        <v>0.39</v>
      </c>
    </row>
    <row r="6096" spans="1:4" ht="40.5">
      <c r="A6096" s="342">
        <v>95333</v>
      </c>
      <c r="B6096" s="349" t="s">
        <v>6655</v>
      </c>
      <c r="C6096" s="392" t="s">
        <v>613</v>
      </c>
      <c r="D6096" s="392">
        <v>0.39</v>
      </c>
    </row>
    <row r="6097" spans="1:4" ht="27">
      <c r="A6097" s="342">
        <v>95334</v>
      </c>
      <c r="B6097" s="349" t="s">
        <v>6656</v>
      </c>
      <c r="C6097" s="392" t="s">
        <v>613</v>
      </c>
      <c r="D6097" s="392">
        <v>0.32</v>
      </c>
    </row>
    <row r="6098" spans="1:4" ht="40.5">
      <c r="A6098" s="342">
        <v>95335</v>
      </c>
      <c r="B6098" s="349" t="s">
        <v>6657</v>
      </c>
      <c r="C6098" s="392" t="s">
        <v>613</v>
      </c>
      <c r="D6098" s="392">
        <v>0.19</v>
      </c>
    </row>
    <row r="6099" spans="1:4" ht="27">
      <c r="A6099" s="342">
        <v>95336</v>
      </c>
      <c r="B6099" s="349" t="s">
        <v>6658</v>
      </c>
      <c r="C6099" s="392" t="s">
        <v>613</v>
      </c>
      <c r="D6099" s="392">
        <v>0.12</v>
      </c>
    </row>
    <row r="6100" spans="1:4" ht="27">
      <c r="A6100" s="342">
        <v>95337</v>
      </c>
      <c r="B6100" s="349" t="s">
        <v>6659</v>
      </c>
      <c r="C6100" s="392" t="s">
        <v>613</v>
      </c>
      <c r="D6100" s="392">
        <v>0.11</v>
      </c>
    </row>
    <row r="6101" spans="1:4" ht="40.5">
      <c r="A6101" s="342">
        <v>95338</v>
      </c>
      <c r="B6101" s="349" t="s">
        <v>6660</v>
      </c>
      <c r="C6101" s="392" t="s">
        <v>613</v>
      </c>
      <c r="D6101" s="392">
        <v>0.22</v>
      </c>
    </row>
    <row r="6102" spans="1:4" ht="27">
      <c r="A6102" s="342">
        <v>95339</v>
      </c>
      <c r="B6102" s="349" t="s">
        <v>6661</v>
      </c>
      <c r="C6102" s="392" t="s">
        <v>613</v>
      </c>
      <c r="D6102" s="392">
        <v>0.18</v>
      </c>
    </row>
    <row r="6103" spans="1:4" ht="27">
      <c r="A6103" s="342">
        <v>95340</v>
      </c>
      <c r="B6103" s="349" t="s">
        <v>6662</v>
      </c>
      <c r="C6103" s="392" t="s">
        <v>613</v>
      </c>
      <c r="D6103" s="392">
        <v>0.15</v>
      </c>
    </row>
    <row r="6104" spans="1:4" ht="40.5">
      <c r="A6104" s="342">
        <v>95341</v>
      </c>
      <c r="B6104" s="349" t="s">
        <v>6663</v>
      </c>
      <c r="C6104" s="392" t="s">
        <v>613</v>
      </c>
      <c r="D6104" s="392">
        <v>0.15</v>
      </c>
    </row>
    <row r="6105" spans="1:4" ht="40.5">
      <c r="A6105" s="342">
        <v>95342</v>
      </c>
      <c r="B6105" s="349" t="s">
        <v>6664</v>
      </c>
      <c r="C6105" s="392" t="s">
        <v>613</v>
      </c>
      <c r="D6105" s="392">
        <v>0.09</v>
      </c>
    </row>
    <row r="6106" spans="1:4" ht="40.5">
      <c r="A6106" s="342">
        <v>95343</v>
      </c>
      <c r="B6106" s="349" t="s">
        <v>6665</v>
      </c>
      <c r="C6106" s="392" t="s">
        <v>613</v>
      </c>
      <c r="D6106" s="392">
        <v>0.11</v>
      </c>
    </row>
    <row r="6107" spans="1:4" ht="40.5">
      <c r="A6107" s="342">
        <v>95344</v>
      </c>
      <c r="B6107" s="349" t="s">
        <v>6666</v>
      </c>
      <c r="C6107" s="392" t="s">
        <v>613</v>
      </c>
      <c r="D6107" s="392">
        <v>0.08</v>
      </c>
    </row>
    <row r="6108" spans="1:4" ht="40.5">
      <c r="A6108" s="342">
        <v>95345</v>
      </c>
      <c r="B6108" s="349" t="s">
        <v>6667</v>
      </c>
      <c r="C6108" s="392" t="s">
        <v>613</v>
      </c>
      <c r="D6108" s="392">
        <v>0.35</v>
      </c>
    </row>
    <row r="6109" spans="1:4" ht="40.5">
      <c r="A6109" s="342">
        <v>95346</v>
      </c>
      <c r="B6109" s="349" t="s">
        <v>6668</v>
      </c>
      <c r="C6109" s="392" t="s">
        <v>613</v>
      </c>
      <c r="D6109" s="392">
        <v>0.04</v>
      </c>
    </row>
    <row r="6110" spans="1:4" ht="40.5">
      <c r="A6110" s="342">
        <v>95347</v>
      </c>
      <c r="B6110" s="349" t="s">
        <v>6669</v>
      </c>
      <c r="C6110" s="392" t="s">
        <v>613</v>
      </c>
      <c r="D6110" s="392">
        <v>0.04</v>
      </c>
    </row>
    <row r="6111" spans="1:4" ht="40.5">
      <c r="A6111" s="342">
        <v>95348</v>
      </c>
      <c r="B6111" s="349" t="s">
        <v>6670</v>
      </c>
      <c r="C6111" s="392" t="s">
        <v>613</v>
      </c>
      <c r="D6111" s="392">
        <v>0.05</v>
      </c>
    </row>
    <row r="6112" spans="1:4" ht="40.5">
      <c r="A6112" s="342">
        <v>95349</v>
      </c>
      <c r="B6112" s="349" t="s">
        <v>6671</v>
      </c>
      <c r="C6112" s="392" t="s">
        <v>613</v>
      </c>
      <c r="D6112" s="392">
        <v>0.03</v>
      </c>
    </row>
    <row r="6113" spans="1:4" ht="40.5">
      <c r="A6113" s="342">
        <v>95350</v>
      </c>
      <c r="B6113" s="349" t="s">
        <v>6672</v>
      </c>
      <c r="C6113" s="392" t="s">
        <v>613</v>
      </c>
      <c r="D6113" s="392">
        <v>0.04</v>
      </c>
    </row>
    <row r="6114" spans="1:4" ht="40.5">
      <c r="A6114" s="342">
        <v>95351</v>
      </c>
      <c r="B6114" s="349" t="s">
        <v>6673</v>
      </c>
      <c r="C6114" s="392" t="s">
        <v>613</v>
      </c>
      <c r="D6114" s="392">
        <v>0.16</v>
      </c>
    </row>
    <row r="6115" spans="1:4" ht="27">
      <c r="A6115" s="342">
        <v>95352</v>
      </c>
      <c r="B6115" s="349" t="s">
        <v>6674</v>
      </c>
      <c r="C6115" s="392" t="s">
        <v>613</v>
      </c>
      <c r="D6115" s="392">
        <v>0.04</v>
      </c>
    </row>
    <row r="6116" spans="1:4" ht="40.5">
      <c r="A6116" s="342">
        <v>95354</v>
      </c>
      <c r="B6116" s="349" t="s">
        <v>6675</v>
      </c>
      <c r="C6116" s="392" t="s">
        <v>613</v>
      </c>
      <c r="D6116" s="392">
        <v>0.06</v>
      </c>
    </row>
    <row r="6117" spans="1:4" ht="40.5">
      <c r="A6117" s="342">
        <v>95355</v>
      </c>
      <c r="B6117" s="349" t="s">
        <v>6676</v>
      </c>
      <c r="C6117" s="392" t="s">
        <v>613</v>
      </c>
      <c r="D6117" s="392">
        <v>0.06</v>
      </c>
    </row>
    <row r="6118" spans="1:4" ht="40.5">
      <c r="A6118" s="342">
        <v>95356</v>
      </c>
      <c r="B6118" s="349" t="s">
        <v>6677</v>
      </c>
      <c r="C6118" s="392" t="s">
        <v>613</v>
      </c>
      <c r="D6118" s="392">
        <v>7.0000000000000007E-2</v>
      </c>
    </row>
    <row r="6119" spans="1:4" ht="40.5">
      <c r="A6119" s="342">
        <v>95357</v>
      </c>
      <c r="B6119" s="349" t="s">
        <v>6678</v>
      </c>
      <c r="C6119" s="392" t="s">
        <v>613</v>
      </c>
      <c r="D6119" s="392">
        <v>0.11</v>
      </c>
    </row>
    <row r="6120" spans="1:4" ht="40.5">
      <c r="A6120" s="342">
        <v>95358</v>
      </c>
      <c r="B6120" s="349" t="s">
        <v>6679</v>
      </c>
      <c r="C6120" s="392" t="s">
        <v>613</v>
      </c>
      <c r="D6120" s="392">
        <v>0.12</v>
      </c>
    </row>
    <row r="6121" spans="1:4" ht="40.5">
      <c r="A6121" s="342">
        <v>95359</v>
      </c>
      <c r="B6121" s="349" t="s">
        <v>6680</v>
      </c>
      <c r="C6121" s="392" t="s">
        <v>613</v>
      </c>
      <c r="D6121" s="392">
        <v>0.12</v>
      </c>
    </row>
    <row r="6122" spans="1:4" ht="40.5">
      <c r="A6122" s="342">
        <v>95360</v>
      </c>
      <c r="B6122" s="349" t="s">
        <v>6681</v>
      </c>
      <c r="C6122" s="392" t="s">
        <v>613</v>
      </c>
      <c r="D6122" s="392">
        <v>0.08</v>
      </c>
    </row>
    <row r="6123" spans="1:4" ht="40.5">
      <c r="A6123" s="342">
        <v>95361</v>
      </c>
      <c r="B6123" s="349" t="s">
        <v>6682</v>
      </c>
      <c r="C6123" s="392" t="s">
        <v>613</v>
      </c>
      <c r="D6123" s="392">
        <v>0.05</v>
      </c>
    </row>
    <row r="6124" spans="1:4" ht="40.5">
      <c r="A6124" s="342">
        <v>95362</v>
      </c>
      <c r="B6124" s="349" t="s">
        <v>6683</v>
      </c>
      <c r="C6124" s="392" t="s">
        <v>613</v>
      </c>
      <c r="D6124" s="392">
        <v>7.0000000000000007E-2</v>
      </c>
    </row>
    <row r="6125" spans="1:4" ht="40.5">
      <c r="A6125" s="342">
        <v>95363</v>
      </c>
      <c r="B6125" s="349" t="s">
        <v>6684</v>
      </c>
      <c r="C6125" s="392" t="s">
        <v>613</v>
      </c>
      <c r="D6125" s="392">
        <v>0.09</v>
      </c>
    </row>
    <row r="6126" spans="1:4" ht="40.5">
      <c r="A6126" s="342">
        <v>95364</v>
      </c>
      <c r="B6126" s="349" t="s">
        <v>6685</v>
      </c>
      <c r="C6126" s="392" t="s">
        <v>613</v>
      </c>
      <c r="D6126" s="392">
        <v>7.0000000000000007E-2</v>
      </c>
    </row>
    <row r="6127" spans="1:4" ht="40.5">
      <c r="A6127" s="342">
        <v>95365</v>
      </c>
      <c r="B6127" s="349" t="s">
        <v>6686</v>
      </c>
      <c r="C6127" s="392" t="s">
        <v>613</v>
      </c>
      <c r="D6127" s="392">
        <v>0.08</v>
      </c>
    </row>
    <row r="6128" spans="1:4" ht="40.5">
      <c r="A6128" s="342">
        <v>95366</v>
      </c>
      <c r="B6128" s="349" t="s">
        <v>6687</v>
      </c>
      <c r="C6128" s="392" t="s">
        <v>613</v>
      </c>
      <c r="D6128" s="392">
        <v>0.06</v>
      </c>
    </row>
    <row r="6129" spans="1:4" ht="54">
      <c r="A6129" s="342">
        <v>95367</v>
      </c>
      <c r="B6129" s="349" t="s">
        <v>6688</v>
      </c>
      <c r="C6129" s="392" t="s">
        <v>613</v>
      </c>
      <c r="D6129" s="392">
        <v>0.06</v>
      </c>
    </row>
    <row r="6130" spans="1:4" ht="40.5">
      <c r="A6130" s="342">
        <v>95368</v>
      </c>
      <c r="B6130" s="349" t="s">
        <v>6689</v>
      </c>
      <c r="C6130" s="392" t="s">
        <v>613</v>
      </c>
      <c r="D6130" s="392">
        <v>0.12</v>
      </c>
    </row>
    <row r="6131" spans="1:4" ht="40.5">
      <c r="A6131" s="342">
        <v>95369</v>
      </c>
      <c r="B6131" s="349" t="s">
        <v>6690</v>
      </c>
      <c r="C6131" s="392" t="s">
        <v>613</v>
      </c>
      <c r="D6131" s="392">
        <v>7.0000000000000007E-2</v>
      </c>
    </row>
    <row r="6132" spans="1:4" ht="27">
      <c r="A6132" s="342">
        <v>95370</v>
      </c>
      <c r="B6132" s="349" t="s">
        <v>6691</v>
      </c>
      <c r="C6132" s="392" t="s">
        <v>613</v>
      </c>
      <c r="D6132" s="392">
        <v>0.17</v>
      </c>
    </row>
    <row r="6133" spans="1:4" ht="27">
      <c r="A6133" s="342">
        <v>95371</v>
      </c>
      <c r="B6133" s="349" t="s">
        <v>6692</v>
      </c>
      <c r="C6133" s="392" t="s">
        <v>613</v>
      </c>
      <c r="D6133" s="392">
        <v>0.21</v>
      </c>
    </row>
    <row r="6134" spans="1:4" ht="27">
      <c r="A6134" s="342">
        <v>95372</v>
      </c>
      <c r="B6134" s="349" t="s">
        <v>6693</v>
      </c>
      <c r="C6134" s="392" t="s">
        <v>613</v>
      </c>
      <c r="D6134" s="392">
        <v>0.15</v>
      </c>
    </row>
    <row r="6135" spans="1:4" ht="40.5">
      <c r="A6135" s="342">
        <v>95373</v>
      </c>
      <c r="B6135" s="349" t="s">
        <v>6694</v>
      </c>
      <c r="C6135" s="392" t="s">
        <v>613</v>
      </c>
      <c r="D6135" s="392">
        <v>0.17</v>
      </c>
    </row>
    <row r="6136" spans="1:4" ht="40.5">
      <c r="A6136" s="342">
        <v>95374</v>
      </c>
      <c r="B6136" s="349" t="s">
        <v>6695</v>
      </c>
      <c r="C6136" s="392" t="s">
        <v>613</v>
      </c>
      <c r="D6136" s="392">
        <v>0.16</v>
      </c>
    </row>
    <row r="6137" spans="1:4" ht="27">
      <c r="A6137" s="342">
        <v>95375</v>
      </c>
      <c r="B6137" s="349" t="s">
        <v>6696</v>
      </c>
      <c r="C6137" s="392" t="s">
        <v>613</v>
      </c>
      <c r="D6137" s="392">
        <v>0.15</v>
      </c>
    </row>
    <row r="6138" spans="1:4" ht="27">
      <c r="A6138" s="342">
        <v>95376</v>
      </c>
      <c r="B6138" s="349" t="s">
        <v>6697</v>
      </c>
      <c r="C6138" s="392" t="s">
        <v>613</v>
      </c>
      <c r="D6138" s="392">
        <v>0.03</v>
      </c>
    </row>
    <row r="6139" spans="1:4" ht="27">
      <c r="A6139" s="342">
        <v>95377</v>
      </c>
      <c r="B6139" s="349" t="s">
        <v>6698</v>
      </c>
      <c r="C6139" s="392" t="s">
        <v>613</v>
      </c>
      <c r="D6139" s="392">
        <v>0.11</v>
      </c>
    </row>
    <row r="6140" spans="1:4" ht="27">
      <c r="A6140" s="342">
        <v>95378</v>
      </c>
      <c r="B6140" s="349" t="s">
        <v>6699</v>
      </c>
      <c r="C6140" s="392" t="s">
        <v>613</v>
      </c>
      <c r="D6140" s="392">
        <v>0.16</v>
      </c>
    </row>
    <row r="6141" spans="1:4" ht="27">
      <c r="A6141" s="342">
        <v>95379</v>
      </c>
      <c r="B6141" s="349" t="s">
        <v>6700</v>
      </c>
      <c r="C6141" s="392" t="s">
        <v>613</v>
      </c>
      <c r="D6141" s="392">
        <v>0.11</v>
      </c>
    </row>
    <row r="6142" spans="1:4" ht="40.5">
      <c r="A6142" s="342">
        <v>95380</v>
      </c>
      <c r="B6142" s="349" t="s">
        <v>6701</v>
      </c>
      <c r="C6142" s="392" t="s">
        <v>613</v>
      </c>
      <c r="D6142" s="392">
        <v>0.15</v>
      </c>
    </row>
    <row r="6143" spans="1:4" ht="27">
      <c r="A6143" s="342">
        <v>95381</v>
      </c>
      <c r="B6143" s="349" t="s">
        <v>6702</v>
      </c>
      <c r="C6143" s="392" t="s">
        <v>613</v>
      </c>
      <c r="D6143" s="392">
        <v>0.15</v>
      </c>
    </row>
    <row r="6144" spans="1:4" ht="40.5">
      <c r="A6144" s="342">
        <v>95382</v>
      </c>
      <c r="B6144" s="349" t="s">
        <v>6703</v>
      </c>
      <c r="C6144" s="392" t="s">
        <v>613</v>
      </c>
      <c r="D6144" s="392">
        <v>0.14000000000000001</v>
      </c>
    </row>
    <row r="6145" spans="1:4" ht="40.5">
      <c r="A6145" s="342">
        <v>95383</v>
      </c>
      <c r="B6145" s="349" t="s">
        <v>6704</v>
      </c>
      <c r="C6145" s="392" t="s">
        <v>613</v>
      </c>
      <c r="D6145" s="392">
        <v>0.12</v>
      </c>
    </row>
    <row r="6146" spans="1:4" ht="40.5">
      <c r="A6146" s="342">
        <v>95384</v>
      </c>
      <c r="B6146" s="349" t="s">
        <v>6705</v>
      </c>
      <c r="C6146" s="392" t="s">
        <v>613</v>
      </c>
      <c r="D6146" s="392">
        <v>0.15</v>
      </c>
    </row>
    <row r="6147" spans="1:4" ht="27">
      <c r="A6147" s="342">
        <v>95385</v>
      </c>
      <c r="B6147" s="349" t="s">
        <v>6706</v>
      </c>
      <c r="C6147" s="392" t="s">
        <v>613</v>
      </c>
      <c r="D6147" s="392">
        <v>0.12</v>
      </c>
    </row>
    <row r="6148" spans="1:4" ht="27">
      <c r="A6148" s="342">
        <v>95386</v>
      </c>
      <c r="B6148" s="349" t="s">
        <v>6707</v>
      </c>
      <c r="C6148" s="392" t="s">
        <v>613</v>
      </c>
      <c r="D6148" s="392">
        <v>0.09</v>
      </c>
    </row>
    <row r="6149" spans="1:4" ht="27">
      <c r="A6149" s="342">
        <v>95387</v>
      </c>
      <c r="B6149" s="349" t="s">
        <v>6708</v>
      </c>
      <c r="C6149" s="392" t="s">
        <v>613</v>
      </c>
      <c r="D6149" s="392">
        <v>0.14000000000000001</v>
      </c>
    </row>
    <row r="6150" spans="1:4" ht="27">
      <c r="A6150" s="342">
        <v>95388</v>
      </c>
      <c r="B6150" s="349" t="s">
        <v>6709</v>
      </c>
      <c r="C6150" s="392" t="s">
        <v>613</v>
      </c>
      <c r="D6150" s="392">
        <v>0.04</v>
      </c>
    </row>
    <row r="6151" spans="1:4" ht="40.5">
      <c r="A6151" s="342">
        <v>95389</v>
      </c>
      <c r="B6151" s="349" t="s">
        <v>6710</v>
      </c>
      <c r="C6151" s="392" t="s">
        <v>613</v>
      </c>
      <c r="D6151" s="392">
        <v>0.06</v>
      </c>
    </row>
    <row r="6152" spans="1:4" ht="27">
      <c r="A6152" s="342">
        <v>95390</v>
      </c>
      <c r="B6152" s="349" t="s">
        <v>6711</v>
      </c>
      <c r="C6152" s="392" t="s">
        <v>613</v>
      </c>
      <c r="D6152" s="392">
        <v>0.05</v>
      </c>
    </row>
    <row r="6153" spans="1:4" ht="40.5">
      <c r="A6153" s="342">
        <v>95391</v>
      </c>
      <c r="B6153" s="349" t="s">
        <v>6712</v>
      </c>
      <c r="C6153" s="392" t="s">
        <v>613</v>
      </c>
      <c r="D6153" s="392">
        <v>0.08</v>
      </c>
    </row>
    <row r="6154" spans="1:4" ht="27">
      <c r="A6154" s="342">
        <v>95392</v>
      </c>
      <c r="B6154" s="349" t="s">
        <v>6713</v>
      </c>
      <c r="C6154" s="392" t="s">
        <v>613</v>
      </c>
      <c r="D6154" s="392">
        <v>0.05</v>
      </c>
    </row>
    <row r="6155" spans="1:4" ht="40.5">
      <c r="A6155" s="342">
        <v>95393</v>
      </c>
      <c r="B6155" s="349" t="s">
        <v>6714</v>
      </c>
      <c r="C6155" s="392" t="s">
        <v>613</v>
      </c>
      <c r="D6155" s="392">
        <v>0.2</v>
      </c>
    </row>
    <row r="6156" spans="1:4" ht="40.5">
      <c r="A6156" s="342">
        <v>95394</v>
      </c>
      <c r="B6156" s="349" t="s">
        <v>6715</v>
      </c>
      <c r="C6156" s="392" t="s">
        <v>613</v>
      </c>
      <c r="D6156" s="392">
        <v>0.39</v>
      </c>
    </row>
    <row r="6157" spans="1:4" ht="40.5">
      <c r="A6157" s="342">
        <v>95395</v>
      </c>
      <c r="B6157" s="349" t="s">
        <v>6716</v>
      </c>
      <c r="C6157" s="392" t="s">
        <v>613</v>
      </c>
      <c r="D6157" s="392">
        <v>0.55000000000000004</v>
      </c>
    </row>
    <row r="6158" spans="1:4" ht="40.5">
      <c r="A6158" s="342">
        <v>95396</v>
      </c>
      <c r="B6158" s="349" t="s">
        <v>6717</v>
      </c>
      <c r="C6158" s="392" t="s">
        <v>613</v>
      </c>
      <c r="D6158" s="392">
        <v>0.73</v>
      </c>
    </row>
    <row r="6159" spans="1:4" ht="40.5">
      <c r="A6159" s="342">
        <v>95397</v>
      </c>
      <c r="B6159" s="349" t="s">
        <v>6718</v>
      </c>
      <c r="C6159" s="392" t="s">
        <v>613</v>
      </c>
      <c r="D6159" s="392">
        <v>0.06</v>
      </c>
    </row>
    <row r="6160" spans="1:4" ht="40.5">
      <c r="A6160" s="342">
        <v>95398</v>
      </c>
      <c r="B6160" s="349" t="s">
        <v>6719</v>
      </c>
      <c r="C6160" s="392" t="s">
        <v>613</v>
      </c>
      <c r="D6160" s="392">
        <v>0.04</v>
      </c>
    </row>
    <row r="6161" spans="1:4" ht="40.5">
      <c r="A6161" s="342">
        <v>95399</v>
      </c>
      <c r="B6161" s="349" t="s">
        <v>6720</v>
      </c>
      <c r="C6161" s="392" t="s">
        <v>613</v>
      </c>
      <c r="D6161" s="392">
        <v>0.06</v>
      </c>
    </row>
    <row r="6162" spans="1:4" ht="40.5">
      <c r="A6162" s="342">
        <v>95400</v>
      </c>
      <c r="B6162" s="349" t="s">
        <v>6721</v>
      </c>
      <c r="C6162" s="392" t="s">
        <v>613</v>
      </c>
      <c r="D6162" s="392">
        <v>0.06</v>
      </c>
    </row>
    <row r="6163" spans="1:4" ht="40.5">
      <c r="A6163" s="342">
        <v>95401</v>
      </c>
      <c r="B6163" s="349" t="s">
        <v>6722</v>
      </c>
      <c r="C6163" s="392" t="s">
        <v>613</v>
      </c>
      <c r="D6163" s="392">
        <v>0.28999999999999998</v>
      </c>
    </row>
    <row r="6164" spans="1:4" ht="40.5">
      <c r="A6164" s="342">
        <v>95402</v>
      </c>
      <c r="B6164" s="349" t="s">
        <v>6723</v>
      </c>
      <c r="C6164" s="392" t="s">
        <v>613</v>
      </c>
      <c r="D6164" s="392">
        <v>0.94</v>
      </c>
    </row>
    <row r="6165" spans="1:4" ht="40.5">
      <c r="A6165" s="342">
        <v>95403</v>
      </c>
      <c r="B6165" s="349" t="s">
        <v>6724</v>
      </c>
      <c r="C6165" s="392" t="s">
        <v>613</v>
      </c>
      <c r="D6165" s="392">
        <v>1.07</v>
      </c>
    </row>
    <row r="6166" spans="1:4" ht="40.5">
      <c r="A6166" s="342">
        <v>95404</v>
      </c>
      <c r="B6166" s="349" t="s">
        <v>6725</v>
      </c>
      <c r="C6166" s="392" t="s">
        <v>613</v>
      </c>
      <c r="D6166" s="392">
        <v>1.46</v>
      </c>
    </row>
    <row r="6167" spans="1:4" ht="40.5">
      <c r="A6167" s="342">
        <v>95405</v>
      </c>
      <c r="B6167" s="349" t="s">
        <v>6726</v>
      </c>
      <c r="C6167" s="392" t="s">
        <v>613</v>
      </c>
      <c r="D6167" s="392">
        <v>0.44</v>
      </c>
    </row>
    <row r="6168" spans="1:4" ht="27">
      <c r="A6168" s="342">
        <v>95406</v>
      </c>
      <c r="B6168" s="349" t="s">
        <v>6727</v>
      </c>
      <c r="C6168" s="392" t="s">
        <v>613</v>
      </c>
      <c r="D6168" s="392">
        <v>0.08</v>
      </c>
    </row>
    <row r="6169" spans="1:4" ht="40.5">
      <c r="A6169" s="342">
        <v>95407</v>
      </c>
      <c r="B6169" s="349" t="s">
        <v>6728</v>
      </c>
      <c r="C6169" s="392" t="s">
        <v>613</v>
      </c>
      <c r="D6169" s="392">
        <v>0.83</v>
      </c>
    </row>
    <row r="6170" spans="1:4" ht="40.5">
      <c r="A6170" s="342">
        <v>95408</v>
      </c>
      <c r="B6170" s="349" t="s">
        <v>6729</v>
      </c>
      <c r="C6170" s="392" t="s">
        <v>327</v>
      </c>
      <c r="D6170" s="392">
        <v>5.7</v>
      </c>
    </row>
    <row r="6171" spans="1:4" ht="40.5">
      <c r="A6171" s="342">
        <v>95409</v>
      </c>
      <c r="B6171" s="349" t="s">
        <v>6730</v>
      </c>
      <c r="C6171" s="392" t="s">
        <v>327</v>
      </c>
      <c r="D6171" s="392">
        <v>10.78</v>
      </c>
    </row>
    <row r="6172" spans="1:4" ht="40.5">
      <c r="A6172" s="342">
        <v>95410</v>
      </c>
      <c r="B6172" s="349" t="s">
        <v>6731</v>
      </c>
      <c r="C6172" s="392" t="s">
        <v>327</v>
      </c>
      <c r="D6172" s="392">
        <v>8.1300000000000008</v>
      </c>
    </row>
    <row r="6173" spans="1:4" ht="40.5">
      <c r="A6173" s="342">
        <v>95411</v>
      </c>
      <c r="B6173" s="349" t="s">
        <v>6732</v>
      </c>
      <c r="C6173" s="392" t="s">
        <v>327</v>
      </c>
      <c r="D6173" s="392">
        <v>8.6199999999999992</v>
      </c>
    </row>
    <row r="6174" spans="1:4" ht="40.5">
      <c r="A6174" s="342">
        <v>95412</v>
      </c>
      <c r="B6174" s="349" t="s">
        <v>6733</v>
      </c>
      <c r="C6174" s="392" t="s">
        <v>327</v>
      </c>
      <c r="D6174" s="392">
        <v>8.6199999999999992</v>
      </c>
    </row>
    <row r="6175" spans="1:4" ht="27">
      <c r="A6175" s="342">
        <v>95413</v>
      </c>
      <c r="B6175" s="349" t="s">
        <v>6734</v>
      </c>
      <c r="C6175" s="392" t="s">
        <v>327</v>
      </c>
      <c r="D6175" s="392">
        <v>6.93</v>
      </c>
    </row>
    <row r="6176" spans="1:4" ht="40.5">
      <c r="A6176" s="342">
        <v>95414</v>
      </c>
      <c r="B6176" s="349" t="s">
        <v>6735</v>
      </c>
      <c r="C6176" s="392" t="s">
        <v>327</v>
      </c>
      <c r="D6176" s="392">
        <v>27.97</v>
      </c>
    </row>
    <row r="6177" spans="1:4" ht="40.5">
      <c r="A6177" s="342">
        <v>95415</v>
      </c>
      <c r="B6177" s="349" t="s">
        <v>6736</v>
      </c>
      <c r="C6177" s="392" t="s">
        <v>327</v>
      </c>
      <c r="D6177" s="392">
        <v>127.35</v>
      </c>
    </row>
    <row r="6178" spans="1:4" ht="40.5">
      <c r="A6178" s="342">
        <v>95416</v>
      </c>
      <c r="B6178" s="349" t="s">
        <v>6737</v>
      </c>
      <c r="C6178" s="392" t="s">
        <v>327</v>
      </c>
      <c r="D6178" s="392">
        <v>5.58</v>
      </c>
    </row>
    <row r="6179" spans="1:4" ht="40.5">
      <c r="A6179" s="342">
        <v>95417</v>
      </c>
      <c r="B6179" s="349" t="s">
        <v>6738</v>
      </c>
      <c r="C6179" s="392" t="s">
        <v>327</v>
      </c>
      <c r="D6179" s="392">
        <v>144.94999999999999</v>
      </c>
    </row>
    <row r="6180" spans="1:4" ht="40.5">
      <c r="A6180" s="342">
        <v>95418</v>
      </c>
      <c r="B6180" s="349" t="s">
        <v>6739</v>
      </c>
      <c r="C6180" s="392" t="s">
        <v>327</v>
      </c>
      <c r="D6180" s="392">
        <v>198.14</v>
      </c>
    </row>
    <row r="6181" spans="1:4" ht="40.5">
      <c r="A6181" s="342">
        <v>95419</v>
      </c>
      <c r="B6181" s="349" t="s">
        <v>6740</v>
      </c>
      <c r="C6181" s="392" t="s">
        <v>327</v>
      </c>
      <c r="D6181" s="392">
        <v>52.6</v>
      </c>
    </row>
    <row r="6182" spans="1:4" ht="40.5">
      <c r="A6182" s="342">
        <v>95420</v>
      </c>
      <c r="B6182" s="349" t="s">
        <v>6741</v>
      </c>
      <c r="C6182" s="392" t="s">
        <v>327</v>
      </c>
      <c r="D6182" s="392">
        <v>74.72</v>
      </c>
    </row>
    <row r="6183" spans="1:4" ht="40.5">
      <c r="A6183" s="342">
        <v>95421</v>
      </c>
      <c r="B6183" s="349" t="s">
        <v>6742</v>
      </c>
      <c r="C6183" s="392" t="s">
        <v>327</v>
      </c>
      <c r="D6183" s="392">
        <v>98.79</v>
      </c>
    </row>
    <row r="6184" spans="1:4" ht="40.5">
      <c r="A6184" s="342">
        <v>95422</v>
      </c>
      <c r="B6184" s="349" t="s">
        <v>6743</v>
      </c>
      <c r="C6184" s="392" t="s">
        <v>327</v>
      </c>
      <c r="D6184" s="392">
        <v>38.93</v>
      </c>
    </row>
    <row r="6185" spans="1:4" ht="40.5">
      <c r="A6185" s="342">
        <v>95423</v>
      </c>
      <c r="B6185" s="349" t="s">
        <v>6744</v>
      </c>
      <c r="C6185" s="392" t="s">
        <v>327</v>
      </c>
      <c r="D6185" s="392">
        <v>59.1</v>
      </c>
    </row>
    <row r="6186" spans="1:4" ht="27">
      <c r="A6186" s="342">
        <v>95424</v>
      </c>
      <c r="B6186" s="349" t="s">
        <v>6745</v>
      </c>
      <c r="C6186" s="392" t="s">
        <v>327</v>
      </c>
      <c r="D6186" s="392">
        <v>11.4</v>
      </c>
    </row>
    <row r="6187" spans="1:4" ht="38.25">
      <c r="A6187" s="338">
        <v>13532</v>
      </c>
      <c r="B6187" s="336" t="s">
        <v>6746</v>
      </c>
      <c r="C6187" s="335" t="s">
        <v>6747</v>
      </c>
      <c r="D6187" s="339">
        <v>49441.78</v>
      </c>
    </row>
    <row r="6188" spans="1:4">
      <c r="A6188" s="338">
        <v>4757</v>
      </c>
      <c r="B6188" s="336" t="s">
        <v>6748</v>
      </c>
      <c r="C6188" s="335" t="s">
        <v>6749</v>
      </c>
      <c r="D6188" s="335">
        <v>12.68</v>
      </c>
    </row>
    <row r="6189" spans="1:4" ht="51">
      <c r="A6189" s="338">
        <v>12075</v>
      </c>
      <c r="B6189" s="336" t="s">
        <v>6750</v>
      </c>
      <c r="C6189" s="335" t="s">
        <v>6747</v>
      </c>
      <c r="D6189" s="335">
        <v>466.14</v>
      </c>
    </row>
    <row r="6190" spans="1:4" ht="51">
      <c r="A6190" s="338">
        <v>13617</v>
      </c>
      <c r="B6190" s="336" t="s">
        <v>6751</v>
      </c>
      <c r="C6190" s="335" t="s">
        <v>6747</v>
      </c>
      <c r="D6190" s="339">
        <v>45119.48</v>
      </c>
    </row>
    <row r="6191" spans="1:4" ht="38.25">
      <c r="A6191" s="338">
        <v>1159</v>
      </c>
      <c r="B6191" s="336" t="s">
        <v>6752</v>
      </c>
      <c r="C6191" s="335" t="s">
        <v>6747</v>
      </c>
      <c r="D6191" s="339">
        <v>147949.01</v>
      </c>
    </row>
    <row r="6192" spans="1:4" ht="51">
      <c r="A6192" s="338">
        <v>2404</v>
      </c>
      <c r="B6192" s="336" t="s">
        <v>6753</v>
      </c>
      <c r="C6192" s="335" t="s">
        <v>6754</v>
      </c>
      <c r="D6192" s="335">
        <v>116.62</v>
      </c>
    </row>
    <row r="6193" spans="1:4" ht="38.25">
      <c r="A6193" s="338">
        <v>2720</v>
      </c>
      <c r="B6193" s="336" t="s">
        <v>6755</v>
      </c>
      <c r="C6193" s="335" t="s">
        <v>6749</v>
      </c>
      <c r="D6193" s="335">
        <v>164.64</v>
      </c>
    </row>
    <row r="6194" spans="1:4" ht="63.75">
      <c r="A6194" s="338">
        <v>2719</v>
      </c>
      <c r="B6194" s="336" t="s">
        <v>6756</v>
      </c>
      <c r="C6194" s="335" t="s">
        <v>6749</v>
      </c>
      <c r="D6194" s="335">
        <v>139.5</v>
      </c>
    </row>
    <row r="6195" spans="1:4" ht="51">
      <c r="A6195" s="338">
        <v>13382</v>
      </c>
      <c r="B6195" s="336" t="s">
        <v>6757</v>
      </c>
      <c r="C6195" s="335" t="s">
        <v>6747</v>
      </c>
      <c r="D6195" s="335">
        <v>174.26</v>
      </c>
    </row>
    <row r="6196" spans="1:4" ht="51">
      <c r="A6196" s="338">
        <v>20198</v>
      </c>
      <c r="B6196" s="336" t="s">
        <v>6758</v>
      </c>
      <c r="C6196" s="335" t="s">
        <v>6759</v>
      </c>
      <c r="D6196" s="339">
        <v>1441.13</v>
      </c>
    </row>
    <row r="6197" spans="1:4" ht="51">
      <c r="A6197" s="338">
        <v>4126</v>
      </c>
      <c r="B6197" s="336" t="s">
        <v>6760</v>
      </c>
      <c r="C6197" s="335" t="s">
        <v>6747</v>
      </c>
      <c r="D6197" s="335">
        <v>167.11</v>
      </c>
    </row>
    <row r="6198" spans="1:4" ht="38.25">
      <c r="A6198" s="338">
        <v>10615</v>
      </c>
      <c r="B6198" s="336" t="s">
        <v>6761</v>
      </c>
      <c r="C6198" s="335" t="s">
        <v>6747</v>
      </c>
      <c r="D6198" s="339">
        <v>41990</v>
      </c>
    </row>
    <row r="6199" spans="1:4" ht="38.25">
      <c r="A6199" s="338">
        <v>13860</v>
      </c>
      <c r="B6199" s="336" t="s">
        <v>6762</v>
      </c>
      <c r="C6199" s="335" t="s">
        <v>6747</v>
      </c>
      <c r="D6199" s="339">
        <v>45461.24</v>
      </c>
    </row>
    <row r="6200" spans="1:4" ht="38.25">
      <c r="A6200" s="338">
        <v>38605</v>
      </c>
      <c r="B6200" s="336" t="s">
        <v>6763</v>
      </c>
      <c r="C6200" s="335" t="s">
        <v>6747</v>
      </c>
      <c r="D6200" s="335">
        <v>68.94</v>
      </c>
    </row>
    <row r="6201" spans="1:4" ht="25.5">
      <c r="A6201" s="338">
        <v>11270</v>
      </c>
      <c r="B6201" s="336" t="s">
        <v>6764</v>
      </c>
      <c r="C6201" s="335" t="s">
        <v>6747</v>
      </c>
      <c r="D6201" s="335">
        <v>1.38</v>
      </c>
    </row>
    <row r="6202" spans="1:4" ht="25.5">
      <c r="A6202" s="338">
        <v>412</v>
      </c>
      <c r="B6202" s="336" t="s">
        <v>6765</v>
      </c>
      <c r="C6202" s="335" t="s">
        <v>6747</v>
      </c>
      <c r="D6202" s="335">
        <v>1.02</v>
      </c>
    </row>
    <row r="6203" spans="1:4" ht="25.5">
      <c r="A6203" s="338">
        <v>414</v>
      </c>
      <c r="B6203" s="336" t="s">
        <v>6766</v>
      </c>
      <c r="C6203" s="335" t="s">
        <v>6747</v>
      </c>
      <c r="D6203" s="335">
        <v>0.06</v>
      </c>
    </row>
    <row r="6204" spans="1:4" ht="25.5">
      <c r="A6204" s="338">
        <v>410</v>
      </c>
      <c r="B6204" s="336" t="s">
        <v>6767</v>
      </c>
      <c r="C6204" s="335" t="s">
        <v>6747</v>
      </c>
      <c r="D6204" s="335">
        <v>0.15</v>
      </c>
    </row>
    <row r="6205" spans="1:4" ht="25.5">
      <c r="A6205" s="338">
        <v>411</v>
      </c>
      <c r="B6205" s="336" t="s">
        <v>6768</v>
      </c>
      <c r="C6205" s="335" t="s">
        <v>6747</v>
      </c>
      <c r="D6205" s="335">
        <v>0.2</v>
      </c>
    </row>
    <row r="6206" spans="1:4" ht="25.5">
      <c r="A6206" s="338">
        <v>408</v>
      </c>
      <c r="B6206" s="336" t="s">
        <v>6769</v>
      </c>
      <c r="C6206" s="335" t="s">
        <v>6747</v>
      </c>
      <c r="D6206" s="335">
        <v>0.99</v>
      </c>
    </row>
    <row r="6207" spans="1:4" ht="38.25">
      <c r="A6207" s="338">
        <v>39131</v>
      </c>
      <c r="B6207" s="336" t="s">
        <v>6770</v>
      </c>
      <c r="C6207" s="335" t="s">
        <v>6747</v>
      </c>
      <c r="D6207" s="335">
        <v>2.12</v>
      </c>
    </row>
    <row r="6208" spans="1:4" ht="38.25">
      <c r="A6208" s="338">
        <v>394</v>
      </c>
      <c r="B6208" s="336" t="s">
        <v>6771</v>
      </c>
      <c r="C6208" s="335" t="s">
        <v>6747</v>
      </c>
      <c r="D6208" s="335">
        <v>2.15</v>
      </c>
    </row>
    <row r="6209" spans="1:4" ht="38.25">
      <c r="A6209" s="338">
        <v>39130</v>
      </c>
      <c r="B6209" s="336" t="s">
        <v>6772</v>
      </c>
      <c r="C6209" s="335" t="s">
        <v>6747</v>
      </c>
      <c r="D6209" s="335">
        <v>1.94</v>
      </c>
    </row>
    <row r="6210" spans="1:4" ht="38.25">
      <c r="A6210" s="338">
        <v>395</v>
      </c>
      <c r="B6210" s="336" t="s">
        <v>6773</v>
      </c>
      <c r="C6210" s="335" t="s">
        <v>6747</v>
      </c>
      <c r="D6210" s="335">
        <v>2.0699999999999998</v>
      </c>
    </row>
    <row r="6211" spans="1:4" ht="38.25">
      <c r="A6211" s="338">
        <v>39127</v>
      </c>
      <c r="B6211" s="336" t="s">
        <v>6774</v>
      </c>
      <c r="C6211" s="335" t="s">
        <v>6747</v>
      </c>
      <c r="D6211" s="335">
        <v>1.02</v>
      </c>
    </row>
    <row r="6212" spans="1:4" ht="38.25">
      <c r="A6212" s="338">
        <v>392</v>
      </c>
      <c r="B6212" s="336" t="s">
        <v>6775</v>
      </c>
      <c r="C6212" s="335" t="s">
        <v>6747</v>
      </c>
      <c r="D6212" s="335">
        <v>1.05</v>
      </c>
    </row>
    <row r="6213" spans="1:4" ht="38.25">
      <c r="A6213" s="338">
        <v>39129</v>
      </c>
      <c r="B6213" s="336" t="s">
        <v>6776</v>
      </c>
      <c r="C6213" s="335" t="s">
        <v>6747</v>
      </c>
      <c r="D6213" s="335">
        <v>1.19</v>
      </c>
    </row>
    <row r="6214" spans="1:4" ht="38.25">
      <c r="A6214" s="338">
        <v>393</v>
      </c>
      <c r="B6214" s="336" t="s">
        <v>6777</v>
      </c>
      <c r="C6214" s="335" t="s">
        <v>6747</v>
      </c>
      <c r="D6214" s="335">
        <v>1.25</v>
      </c>
    </row>
    <row r="6215" spans="1:4" ht="38.25">
      <c r="A6215" s="338">
        <v>39133</v>
      </c>
      <c r="B6215" s="336" t="s">
        <v>6778</v>
      </c>
      <c r="C6215" s="335" t="s">
        <v>6747</v>
      </c>
      <c r="D6215" s="335">
        <v>2.79</v>
      </c>
    </row>
    <row r="6216" spans="1:4" ht="38.25">
      <c r="A6216" s="338">
        <v>397</v>
      </c>
      <c r="B6216" s="336" t="s">
        <v>6779</v>
      </c>
      <c r="C6216" s="335" t="s">
        <v>6747</v>
      </c>
      <c r="D6216" s="335">
        <v>3.08</v>
      </c>
    </row>
    <row r="6217" spans="1:4" ht="38.25">
      <c r="A6217" s="338">
        <v>39132</v>
      </c>
      <c r="B6217" s="336" t="s">
        <v>6780</v>
      </c>
      <c r="C6217" s="335" t="s">
        <v>6747</v>
      </c>
      <c r="D6217" s="335">
        <v>2.23</v>
      </c>
    </row>
    <row r="6218" spans="1:4" ht="38.25">
      <c r="A6218" s="338">
        <v>396</v>
      </c>
      <c r="B6218" s="336" t="s">
        <v>6781</v>
      </c>
      <c r="C6218" s="335" t="s">
        <v>6747</v>
      </c>
      <c r="D6218" s="335">
        <v>2.39</v>
      </c>
    </row>
    <row r="6219" spans="1:4" ht="38.25">
      <c r="A6219" s="338">
        <v>39135</v>
      </c>
      <c r="B6219" s="336" t="s">
        <v>6782</v>
      </c>
      <c r="C6219" s="335" t="s">
        <v>6747</v>
      </c>
      <c r="D6219" s="335">
        <v>4.46</v>
      </c>
    </row>
    <row r="6220" spans="1:4" ht="38.25">
      <c r="A6220" s="338">
        <v>39128</v>
      </c>
      <c r="B6220" s="336" t="s">
        <v>6783</v>
      </c>
      <c r="C6220" s="335" t="s">
        <v>6747</v>
      </c>
      <c r="D6220" s="335">
        <v>1.1100000000000001</v>
      </c>
    </row>
    <row r="6221" spans="1:4" ht="38.25">
      <c r="A6221" s="338">
        <v>400</v>
      </c>
      <c r="B6221" s="336" t="s">
        <v>6784</v>
      </c>
      <c r="C6221" s="335" t="s">
        <v>6747</v>
      </c>
      <c r="D6221" s="335">
        <v>1.0900000000000001</v>
      </c>
    </row>
    <row r="6222" spans="1:4" ht="38.25">
      <c r="A6222" s="338">
        <v>39125</v>
      </c>
      <c r="B6222" s="336" t="s">
        <v>6785</v>
      </c>
      <c r="C6222" s="335" t="s">
        <v>6747</v>
      </c>
      <c r="D6222" s="335">
        <v>1.1100000000000001</v>
      </c>
    </row>
    <row r="6223" spans="1:4" ht="38.25">
      <c r="A6223" s="338">
        <v>39134</v>
      </c>
      <c r="B6223" s="336" t="s">
        <v>6786</v>
      </c>
      <c r="C6223" s="335" t="s">
        <v>6747</v>
      </c>
      <c r="D6223" s="335">
        <v>3.72</v>
      </c>
    </row>
    <row r="6224" spans="1:4" ht="38.25">
      <c r="A6224" s="338">
        <v>398</v>
      </c>
      <c r="B6224" s="336" t="s">
        <v>6787</v>
      </c>
      <c r="C6224" s="335" t="s">
        <v>6747</v>
      </c>
      <c r="D6224" s="335">
        <v>3.43</v>
      </c>
    </row>
    <row r="6225" spans="1:4" ht="38.25">
      <c r="A6225" s="338">
        <v>39126</v>
      </c>
      <c r="B6225" s="336" t="s">
        <v>6788</v>
      </c>
      <c r="C6225" s="335" t="s">
        <v>6747</v>
      </c>
      <c r="D6225" s="335">
        <v>5.0199999999999996</v>
      </c>
    </row>
    <row r="6226" spans="1:4" ht="38.25">
      <c r="A6226" s="338">
        <v>399</v>
      </c>
      <c r="B6226" s="336" t="s">
        <v>6789</v>
      </c>
      <c r="C6226" s="335" t="s">
        <v>6747</v>
      </c>
      <c r="D6226" s="335">
        <v>4.42</v>
      </c>
    </row>
    <row r="6227" spans="1:4" ht="25.5">
      <c r="A6227" s="338">
        <v>39158</v>
      </c>
      <c r="B6227" s="336" t="s">
        <v>6790</v>
      </c>
      <c r="C6227" s="335" t="s">
        <v>6747</v>
      </c>
      <c r="D6227" s="335">
        <v>11.88</v>
      </c>
    </row>
    <row r="6228" spans="1:4" ht="25.5">
      <c r="A6228" s="338">
        <v>39141</v>
      </c>
      <c r="B6228" s="336" t="s">
        <v>6791</v>
      </c>
      <c r="C6228" s="335" t="s">
        <v>6747</v>
      </c>
      <c r="D6228" s="335">
        <v>0.86</v>
      </c>
    </row>
    <row r="6229" spans="1:4" ht="25.5">
      <c r="A6229" s="338">
        <v>39140</v>
      </c>
      <c r="B6229" s="336" t="s">
        <v>6792</v>
      </c>
      <c r="C6229" s="335" t="s">
        <v>6747</v>
      </c>
      <c r="D6229" s="335">
        <v>0.78</v>
      </c>
    </row>
    <row r="6230" spans="1:4" ht="25.5">
      <c r="A6230" s="338">
        <v>39137</v>
      </c>
      <c r="B6230" s="336" t="s">
        <v>6793</v>
      </c>
      <c r="C6230" s="335" t="s">
        <v>6747</v>
      </c>
      <c r="D6230" s="335">
        <v>0.45</v>
      </c>
    </row>
    <row r="6231" spans="1:4" ht="25.5">
      <c r="A6231" s="338">
        <v>39139</v>
      </c>
      <c r="B6231" s="336" t="s">
        <v>6794</v>
      </c>
      <c r="C6231" s="335" t="s">
        <v>6747</v>
      </c>
      <c r="D6231" s="335">
        <v>0.65</v>
      </c>
    </row>
    <row r="6232" spans="1:4" ht="25.5">
      <c r="A6232" s="338">
        <v>39143</v>
      </c>
      <c r="B6232" s="336" t="s">
        <v>6795</v>
      </c>
      <c r="C6232" s="335" t="s">
        <v>6747</v>
      </c>
      <c r="D6232" s="335">
        <v>1.78</v>
      </c>
    </row>
    <row r="6233" spans="1:4" ht="25.5">
      <c r="A6233" s="338">
        <v>39142</v>
      </c>
      <c r="B6233" s="336" t="s">
        <v>6796</v>
      </c>
      <c r="C6233" s="335" t="s">
        <v>6747</v>
      </c>
      <c r="D6233" s="335">
        <v>1.27</v>
      </c>
    </row>
    <row r="6234" spans="1:4" ht="25.5">
      <c r="A6234" s="338">
        <v>39138</v>
      </c>
      <c r="B6234" s="336" t="s">
        <v>6797</v>
      </c>
      <c r="C6234" s="335" t="s">
        <v>6747</v>
      </c>
      <c r="D6234" s="335">
        <v>0.47</v>
      </c>
    </row>
    <row r="6235" spans="1:4" ht="25.5">
      <c r="A6235" s="338">
        <v>39136</v>
      </c>
      <c r="B6235" s="336" t="s">
        <v>6798</v>
      </c>
      <c r="C6235" s="335" t="s">
        <v>6747</v>
      </c>
      <c r="D6235" s="335">
        <v>0.31</v>
      </c>
    </row>
    <row r="6236" spans="1:4" ht="25.5">
      <c r="A6236" s="338">
        <v>39144</v>
      </c>
      <c r="B6236" s="336" t="s">
        <v>6799</v>
      </c>
      <c r="C6236" s="335" t="s">
        <v>6747</v>
      </c>
      <c r="D6236" s="335">
        <v>2.0699999999999998</v>
      </c>
    </row>
    <row r="6237" spans="1:4" ht="25.5">
      <c r="A6237" s="338">
        <v>39145</v>
      </c>
      <c r="B6237" s="336" t="s">
        <v>6800</v>
      </c>
      <c r="C6237" s="335" t="s">
        <v>6747</v>
      </c>
      <c r="D6237" s="335">
        <v>3.41</v>
      </c>
    </row>
    <row r="6238" spans="1:4" ht="38.25">
      <c r="A6238" s="338">
        <v>12615</v>
      </c>
      <c r="B6238" s="336" t="s">
        <v>6801</v>
      </c>
      <c r="C6238" s="335" t="s">
        <v>6747</v>
      </c>
      <c r="D6238" s="335">
        <v>2.82</v>
      </c>
    </row>
    <row r="6239" spans="1:4" ht="38.25">
      <c r="A6239" s="338">
        <v>11927</v>
      </c>
      <c r="B6239" s="336" t="s">
        <v>6802</v>
      </c>
      <c r="C6239" s="335" t="s">
        <v>6747</v>
      </c>
      <c r="D6239" s="335">
        <v>4.12</v>
      </c>
    </row>
    <row r="6240" spans="1:4" ht="38.25">
      <c r="A6240" s="338">
        <v>11928</v>
      </c>
      <c r="B6240" s="336" t="s">
        <v>6803</v>
      </c>
      <c r="C6240" s="335" t="s">
        <v>6747</v>
      </c>
      <c r="D6240" s="335">
        <v>4.71</v>
      </c>
    </row>
    <row r="6241" spans="1:4" ht="38.25">
      <c r="A6241" s="338">
        <v>11929</v>
      </c>
      <c r="B6241" s="336" t="s">
        <v>6804</v>
      </c>
      <c r="C6241" s="335" t="s">
        <v>6747</v>
      </c>
      <c r="D6241" s="335">
        <v>7.3</v>
      </c>
    </row>
    <row r="6242" spans="1:4" ht="25.5">
      <c r="A6242" s="338">
        <v>36801</v>
      </c>
      <c r="B6242" s="336" t="s">
        <v>6805</v>
      </c>
      <c r="C6242" s="335" t="s">
        <v>6747</v>
      </c>
      <c r="D6242" s="335">
        <v>20.77</v>
      </c>
    </row>
    <row r="6243" spans="1:4" ht="38.25">
      <c r="A6243" s="338">
        <v>36246</v>
      </c>
      <c r="B6243" s="336" t="s">
        <v>6806</v>
      </c>
      <c r="C6243" s="335" t="s">
        <v>6807</v>
      </c>
      <c r="D6243" s="335">
        <v>2.3199999999999998</v>
      </c>
    </row>
    <row r="6244" spans="1:4" ht="25.5">
      <c r="A6244" s="338">
        <v>37600</v>
      </c>
      <c r="B6244" s="336" t="s">
        <v>6808</v>
      </c>
      <c r="C6244" s="335" t="s">
        <v>6747</v>
      </c>
      <c r="D6244" s="335">
        <v>47.99</v>
      </c>
    </row>
    <row r="6245" spans="1:4" ht="25.5">
      <c r="A6245" s="338">
        <v>37599</v>
      </c>
      <c r="B6245" s="336" t="s">
        <v>6809</v>
      </c>
      <c r="C6245" s="335" t="s">
        <v>6747</v>
      </c>
      <c r="D6245" s="335">
        <v>44.66</v>
      </c>
    </row>
    <row r="6246" spans="1:4" ht="25.5">
      <c r="A6246" s="338">
        <v>1</v>
      </c>
      <c r="B6246" s="336" t="s">
        <v>6810</v>
      </c>
      <c r="C6246" s="335" t="s">
        <v>6811</v>
      </c>
      <c r="D6246" s="335">
        <v>51.15</v>
      </c>
    </row>
    <row r="6247" spans="1:4" ht="25.5">
      <c r="A6247" s="338">
        <v>3</v>
      </c>
      <c r="B6247" s="336" t="s">
        <v>6812</v>
      </c>
      <c r="C6247" s="335" t="s">
        <v>6813</v>
      </c>
      <c r="D6247" s="335">
        <v>3.12</v>
      </c>
    </row>
    <row r="6248" spans="1:4">
      <c r="A6248" s="338">
        <v>26</v>
      </c>
      <c r="B6248" s="336" t="s">
        <v>6814</v>
      </c>
      <c r="C6248" s="335" t="s">
        <v>6811</v>
      </c>
      <c r="D6248" s="335">
        <v>4.0199999999999996</v>
      </c>
    </row>
    <row r="6249" spans="1:4">
      <c r="A6249" s="338">
        <v>20</v>
      </c>
      <c r="B6249" s="336" t="s">
        <v>6815</v>
      </c>
      <c r="C6249" s="335" t="s">
        <v>6811</v>
      </c>
      <c r="D6249" s="335">
        <v>4.05</v>
      </c>
    </row>
    <row r="6250" spans="1:4">
      <c r="A6250" s="338">
        <v>21</v>
      </c>
      <c r="B6250" s="336" t="s">
        <v>6816</v>
      </c>
      <c r="C6250" s="335" t="s">
        <v>6811</v>
      </c>
      <c r="D6250" s="335">
        <v>4.05</v>
      </c>
    </row>
    <row r="6251" spans="1:4">
      <c r="A6251" s="338">
        <v>24</v>
      </c>
      <c r="B6251" s="336" t="s">
        <v>6817</v>
      </c>
      <c r="C6251" s="335" t="s">
        <v>6811</v>
      </c>
      <c r="D6251" s="335">
        <v>4.05</v>
      </c>
    </row>
    <row r="6252" spans="1:4">
      <c r="A6252" s="338">
        <v>25</v>
      </c>
      <c r="B6252" s="336" t="s">
        <v>6818</v>
      </c>
      <c r="C6252" s="335" t="s">
        <v>6811</v>
      </c>
      <c r="D6252" s="335">
        <v>4.05</v>
      </c>
    </row>
    <row r="6253" spans="1:4">
      <c r="A6253" s="338">
        <v>34341</v>
      </c>
      <c r="B6253" s="336" t="s">
        <v>6819</v>
      </c>
      <c r="C6253" s="335" t="s">
        <v>6811</v>
      </c>
      <c r="D6253" s="335">
        <v>3.81</v>
      </c>
    </row>
    <row r="6254" spans="1:4">
      <c r="A6254" s="338">
        <v>22</v>
      </c>
      <c r="B6254" s="336" t="s">
        <v>6820</v>
      </c>
      <c r="C6254" s="335" t="s">
        <v>6811</v>
      </c>
      <c r="D6254" s="335">
        <v>4.33</v>
      </c>
    </row>
    <row r="6255" spans="1:4">
      <c r="A6255" s="338">
        <v>23</v>
      </c>
      <c r="B6255" s="336" t="s">
        <v>6821</v>
      </c>
      <c r="C6255" s="335" t="s">
        <v>6811</v>
      </c>
      <c r="D6255" s="335">
        <v>4.29</v>
      </c>
    </row>
    <row r="6256" spans="1:4">
      <c r="A6256" s="338">
        <v>34439</v>
      </c>
      <c r="B6256" s="336" t="s">
        <v>6822</v>
      </c>
      <c r="C6256" s="335" t="s">
        <v>6811</v>
      </c>
      <c r="D6256" s="335">
        <v>4.8</v>
      </c>
    </row>
    <row r="6257" spans="1:4">
      <c r="A6257" s="338">
        <v>34</v>
      </c>
      <c r="B6257" s="336" t="s">
        <v>6823</v>
      </c>
      <c r="C6257" s="335" t="s">
        <v>6811</v>
      </c>
      <c r="D6257" s="335">
        <v>4.2699999999999996</v>
      </c>
    </row>
    <row r="6258" spans="1:4">
      <c r="A6258" s="338">
        <v>34441</v>
      </c>
      <c r="B6258" s="336" t="s">
        <v>6824</v>
      </c>
      <c r="C6258" s="335" t="s">
        <v>6811</v>
      </c>
      <c r="D6258" s="335">
        <v>4.55</v>
      </c>
    </row>
    <row r="6259" spans="1:4">
      <c r="A6259" s="338">
        <v>31</v>
      </c>
      <c r="B6259" s="336" t="s">
        <v>6825</v>
      </c>
      <c r="C6259" s="335" t="s">
        <v>6811</v>
      </c>
      <c r="D6259" s="335">
        <v>4.0599999999999996</v>
      </c>
    </row>
    <row r="6260" spans="1:4">
      <c r="A6260" s="338">
        <v>34443</v>
      </c>
      <c r="B6260" s="336" t="s">
        <v>6826</v>
      </c>
      <c r="C6260" s="335" t="s">
        <v>6811</v>
      </c>
      <c r="D6260" s="335">
        <v>4.55</v>
      </c>
    </row>
    <row r="6261" spans="1:4">
      <c r="A6261" s="338">
        <v>27</v>
      </c>
      <c r="B6261" s="336" t="s">
        <v>6827</v>
      </c>
      <c r="C6261" s="335" t="s">
        <v>6811</v>
      </c>
      <c r="D6261" s="335">
        <v>4.0599999999999996</v>
      </c>
    </row>
    <row r="6262" spans="1:4">
      <c r="A6262" s="338">
        <v>34446</v>
      </c>
      <c r="B6262" s="336" t="s">
        <v>6828</v>
      </c>
      <c r="C6262" s="335" t="s">
        <v>6811</v>
      </c>
      <c r="D6262" s="335">
        <v>4.55</v>
      </c>
    </row>
    <row r="6263" spans="1:4">
      <c r="A6263" s="338">
        <v>29</v>
      </c>
      <c r="B6263" s="336" t="s">
        <v>6829</v>
      </c>
      <c r="C6263" s="335" t="s">
        <v>6811</v>
      </c>
      <c r="D6263" s="335">
        <v>3.79</v>
      </c>
    </row>
    <row r="6264" spans="1:4">
      <c r="A6264" s="338">
        <v>28</v>
      </c>
      <c r="B6264" s="336" t="s">
        <v>6830</v>
      </c>
      <c r="C6264" s="335" t="s">
        <v>6811</v>
      </c>
      <c r="D6264" s="335">
        <v>4.3899999999999997</v>
      </c>
    </row>
    <row r="6265" spans="1:4">
      <c r="A6265" s="338">
        <v>34449</v>
      </c>
      <c r="B6265" s="336" t="s">
        <v>6831</v>
      </c>
      <c r="C6265" s="335" t="s">
        <v>6811</v>
      </c>
      <c r="D6265" s="335">
        <v>5.01</v>
      </c>
    </row>
    <row r="6266" spans="1:4">
      <c r="A6266" s="338">
        <v>32</v>
      </c>
      <c r="B6266" s="336" t="s">
        <v>6832</v>
      </c>
      <c r="C6266" s="335" t="s">
        <v>6811</v>
      </c>
      <c r="D6266" s="335">
        <v>4.47</v>
      </c>
    </row>
    <row r="6267" spans="1:4">
      <c r="A6267" s="338">
        <v>33</v>
      </c>
      <c r="B6267" s="336" t="s">
        <v>6833</v>
      </c>
      <c r="C6267" s="335" t="s">
        <v>6811</v>
      </c>
      <c r="D6267" s="335">
        <v>5.0199999999999996</v>
      </c>
    </row>
    <row r="6268" spans="1:4">
      <c r="A6268" s="338">
        <v>34343</v>
      </c>
      <c r="B6268" s="336" t="s">
        <v>6834</v>
      </c>
      <c r="C6268" s="335" t="s">
        <v>6811</v>
      </c>
      <c r="D6268" s="335">
        <v>4.82</v>
      </c>
    </row>
    <row r="6269" spans="1:4">
      <c r="A6269" s="338">
        <v>34452</v>
      </c>
      <c r="B6269" s="336" t="s">
        <v>6835</v>
      </c>
      <c r="C6269" s="335" t="s">
        <v>6811</v>
      </c>
      <c r="D6269" s="335">
        <v>4.4400000000000004</v>
      </c>
    </row>
    <row r="6270" spans="1:4">
      <c r="A6270" s="338">
        <v>36</v>
      </c>
      <c r="B6270" s="336" t="s">
        <v>6836</v>
      </c>
      <c r="C6270" s="335" t="s">
        <v>6811</v>
      </c>
      <c r="D6270" s="335">
        <v>4.2300000000000004</v>
      </c>
    </row>
    <row r="6271" spans="1:4">
      <c r="A6271" s="338">
        <v>34456</v>
      </c>
      <c r="B6271" s="336" t="s">
        <v>6837</v>
      </c>
      <c r="C6271" s="335" t="s">
        <v>6811</v>
      </c>
      <c r="D6271" s="335">
        <v>4.4400000000000004</v>
      </c>
    </row>
    <row r="6272" spans="1:4">
      <c r="A6272" s="338">
        <v>39</v>
      </c>
      <c r="B6272" s="336" t="s">
        <v>6838</v>
      </c>
      <c r="C6272" s="335" t="s">
        <v>6811</v>
      </c>
      <c r="D6272" s="335">
        <v>4.2300000000000004</v>
      </c>
    </row>
    <row r="6273" spans="1:4">
      <c r="A6273" s="338">
        <v>34457</v>
      </c>
      <c r="B6273" s="336" t="s">
        <v>6839</v>
      </c>
      <c r="C6273" s="335" t="s">
        <v>6811</v>
      </c>
      <c r="D6273" s="335">
        <v>4.76</v>
      </c>
    </row>
    <row r="6274" spans="1:4">
      <c r="A6274" s="338">
        <v>40</v>
      </c>
      <c r="B6274" s="336" t="s">
        <v>6840</v>
      </c>
      <c r="C6274" s="335" t="s">
        <v>6811</v>
      </c>
      <c r="D6274" s="335">
        <v>4.32</v>
      </c>
    </row>
    <row r="6275" spans="1:4">
      <c r="A6275" s="338">
        <v>34460</v>
      </c>
      <c r="B6275" s="336" t="s">
        <v>6841</v>
      </c>
      <c r="C6275" s="335" t="s">
        <v>6811</v>
      </c>
      <c r="D6275" s="335">
        <v>4.8600000000000003</v>
      </c>
    </row>
    <row r="6276" spans="1:4">
      <c r="A6276" s="338">
        <v>42</v>
      </c>
      <c r="B6276" s="336" t="s">
        <v>6842</v>
      </c>
      <c r="C6276" s="335" t="s">
        <v>6811</v>
      </c>
      <c r="D6276" s="335">
        <v>4.3899999999999997</v>
      </c>
    </row>
    <row r="6277" spans="1:4">
      <c r="A6277" s="338">
        <v>38</v>
      </c>
      <c r="B6277" s="336" t="s">
        <v>6843</v>
      </c>
      <c r="C6277" s="335" t="s">
        <v>6811</v>
      </c>
      <c r="D6277" s="335">
        <v>4.8899999999999997</v>
      </c>
    </row>
    <row r="6278" spans="1:4">
      <c r="A6278" s="338">
        <v>34344</v>
      </c>
      <c r="B6278" s="336" t="s">
        <v>6844</v>
      </c>
      <c r="C6278" s="335" t="s">
        <v>6811</v>
      </c>
      <c r="D6278" s="335">
        <v>6.64</v>
      </c>
    </row>
    <row r="6279" spans="1:4" ht="38.25">
      <c r="A6279" s="338">
        <v>20063</v>
      </c>
      <c r="B6279" s="336" t="s">
        <v>6845</v>
      </c>
      <c r="C6279" s="335" t="s">
        <v>6747</v>
      </c>
      <c r="D6279" s="335">
        <v>2.81</v>
      </c>
    </row>
    <row r="6280" spans="1:4" ht="38.25">
      <c r="A6280" s="338">
        <v>40410</v>
      </c>
      <c r="B6280" s="336" t="s">
        <v>6846</v>
      </c>
      <c r="C6280" s="335" t="s">
        <v>6747</v>
      </c>
      <c r="D6280" s="335">
        <v>16.98</v>
      </c>
    </row>
    <row r="6281" spans="1:4" ht="38.25">
      <c r="A6281" s="338">
        <v>40411</v>
      </c>
      <c r="B6281" s="336" t="s">
        <v>6847</v>
      </c>
      <c r="C6281" s="335" t="s">
        <v>6747</v>
      </c>
      <c r="D6281" s="335">
        <v>18.420000000000002</v>
      </c>
    </row>
    <row r="6282" spans="1:4" ht="38.25">
      <c r="A6282" s="338">
        <v>40412</v>
      </c>
      <c r="B6282" s="336" t="s">
        <v>6848</v>
      </c>
      <c r="C6282" s="335" t="s">
        <v>6747</v>
      </c>
      <c r="D6282" s="335">
        <v>20.68</v>
      </c>
    </row>
    <row r="6283" spans="1:4" ht="25.5">
      <c r="A6283" s="338">
        <v>38838</v>
      </c>
      <c r="B6283" s="336" t="s">
        <v>6849</v>
      </c>
      <c r="C6283" s="335" t="s">
        <v>6747</v>
      </c>
      <c r="D6283" s="335">
        <v>6.34</v>
      </c>
    </row>
    <row r="6284" spans="1:4" ht="25.5">
      <c r="A6284" s="338">
        <v>38839</v>
      </c>
      <c r="B6284" s="336" t="s">
        <v>6850</v>
      </c>
      <c r="C6284" s="335" t="s">
        <v>6747</v>
      </c>
      <c r="D6284" s="335">
        <v>7.46</v>
      </c>
    </row>
    <row r="6285" spans="1:4" ht="51">
      <c r="A6285" s="338">
        <v>55</v>
      </c>
      <c r="B6285" s="336" t="s">
        <v>6851</v>
      </c>
      <c r="C6285" s="335" t="s">
        <v>6747</v>
      </c>
      <c r="D6285" s="335">
        <v>3.12</v>
      </c>
    </row>
    <row r="6286" spans="1:4" ht="51">
      <c r="A6286" s="338">
        <v>61</v>
      </c>
      <c r="B6286" s="336" t="s">
        <v>6852</v>
      </c>
      <c r="C6286" s="335" t="s">
        <v>6747</v>
      </c>
      <c r="D6286" s="335">
        <v>2.95</v>
      </c>
    </row>
    <row r="6287" spans="1:4" ht="51">
      <c r="A6287" s="338">
        <v>62</v>
      </c>
      <c r="B6287" s="336" t="s">
        <v>6853</v>
      </c>
      <c r="C6287" s="335" t="s">
        <v>6747</v>
      </c>
      <c r="D6287" s="335">
        <v>6.11</v>
      </c>
    </row>
    <row r="6288" spans="1:4" ht="38.25">
      <c r="A6288" s="338">
        <v>77</v>
      </c>
      <c r="B6288" s="336" t="s">
        <v>6854</v>
      </c>
      <c r="C6288" s="335" t="s">
        <v>6747</v>
      </c>
      <c r="D6288" s="335">
        <v>4.07</v>
      </c>
    </row>
    <row r="6289" spans="1:4" ht="25.5">
      <c r="A6289" s="338">
        <v>76</v>
      </c>
      <c r="B6289" s="336" t="s">
        <v>6855</v>
      </c>
      <c r="C6289" s="335" t="s">
        <v>6747</v>
      </c>
      <c r="D6289" s="335">
        <v>0.79</v>
      </c>
    </row>
    <row r="6290" spans="1:4" ht="25.5">
      <c r="A6290" s="338">
        <v>67</v>
      </c>
      <c r="B6290" s="336" t="s">
        <v>6856</v>
      </c>
      <c r="C6290" s="335" t="s">
        <v>6747</v>
      </c>
      <c r="D6290" s="335">
        <v>8.86</v>
      </c>
    </row>
    <row r="6291" spans="1:4" ht="25.5">
      <c r="A6291" s="338">
        <v>71</v>
      </c>
      <c r="B6291" s="336" t="s">
        <v>6857</v>
      </c>
      <c r="C6291" s="335" t="s">
        <v>6747</v>
      </c>
      <c r="D6291" s="335">
        <v>15.58</v>
      </c>
    </row>
    <row r="6292" spans="1:4" ht="25.5">
      <c r="A6292" s="338">
        <v>73</v>
      </c>
      <c r="B6292" s="336" t="s">
        <v>6858</v>
      </c>
      <c r="C6292" s="335" t="s">
        <v>6747</v>
      </c>
      <c r="D6292" s="335">
        <v>11.2</v>
      </c>
    </row>
    <row r="6293" spans="1:4" ht="25.5">
      <c r="A6293" s="338">
        <v>103</v>
      </c>
      <c r="B6293" s="336" t="s">
        <v>6859</v>
      </c>
      <c r="C6293" s="335" t="s">
        <v>6747</v>
      </c>
      <c r="D6293" s="335">
        <v>38.74</v>
      </c>
    </row>
    <row r="6294" spans="1:4" ht="25.5">
      <c r="A6294" s="338">
        <v>107</v>
      </c>
      <c r="B6294" s="336" t="s">
        <v>6860</v>
      </c>
      <c r="C6294" s="335" t="s">
        <v>6747</v>
      </c>
      <c r="D6294" s="335">
        <v>0.74</v>
      </c>
    </row>
    <row r="6295" spans="1:4" ht="25.5">
      <c r="A6295" s="338">
        <v>65</v>
      </c>
      <c r="B6295" s="336" t="s">
        <v>6861</v>
      </c>
      <c r="C6295" s="335" t="s">
        <v>6747</v>
      </c>
      <c r="D6295" s="335">
        <v>0.83</v>
      </c>
    </row>
    <row r="6296" spans="1:4" ht="25.5">
      <c r="A6296" s="338">
        <v>108</v>
      </c>
      <c r="B6296" s="336" t="s">
        <v>6862</v>
      </c>
      <c r="C6296" s="335" t="s">
        <v>6747</v>
      </c>
      <c r="D6296" s="335">
        <v>1.64</v>
      </c>
    </row>
    <row r="6297" spans="1:4" ht="25.5">
      <c r="A6297" s="338">
        <v>110</v>
      </c>
      <c r="B6297" s="336" t="s">
        <v>6863</v>
      </c>
      <c r="C6297" s="335" t="s">
        <v>6747</v>
      </c>
      <c r="D6297" s="335">
        <v>3.88</v>
      </c>
    </row>
    <row r="6298" spans="1:4" ht="25.5">
      <c r="A6298" s="338">
        <v>109</v>
      </c>
      <c r="B6298" s="336" t="s">
        <v>6864</v>
      </c>
      <c r="C6298" s="335" t="s">
        <v>6747</v>
      </c>
      <c r="D6298" s="335">
        <v>2.96</v>
      </c>
    </row>
    <row r="6299" spans="1:4" ht="25.5">
      <c r="A6299" s="338">
        <v>111</v>
      </c>
      <c r="B6299" s="336" t="s">
        <v>6865</v>
      </c>
      <c r="C6299" s="335" t="s">
        <v>6747</v>
      </c>
      <c r="D6299" s="335">
        <v>6.73</v>
      </c>
    </row>
    <row r="6300" spans="1:4" ht="25.5">
      <c r="A6300" s="338">
        <v>112</v>
      </c>
      <c r="B6300" s="336" t="s">
        <v>6866</v>
      </c>
      <c r="C6300" s="335" t="s">
        <v>6747</v>
      </c>
      <c r="D6300" s="335">
        <v>3.64</v>
      </c>
    </row>
    <row r="6301" spans="1:4" ht="25.5">
      <c r="A6301" s="338">
        <v>113</v>
      </c>
      <c r="B6301" s="336" t="s">
        <v>6867</v>
      </c>
      <c r="C6301" s="335" t="s">
        <v>6747</v>
      </c>
      <c r="D6301" s="335">
        <v>9.27</v>
      </c>
    </row>
    <row r="6302" spans="1:4" ht="25.5">
      <c r="A6302" s="338">
        <v>104</v>
      </c>
      <c r="B6302" s="336" t="s">
        <v>6868</v>
      </c>
      <c r="C6302" s="335" t="s">
        <v>6747</v>
      </c>
      <c r="D6302" s="335">
        <v>16</v>
      </c>
    </row>
    <row r="6303" spans="1:4" ht="25.5">
      <c r="A6303" s="338">
        <v>102</v>
      </c>
      <c r="B6303" s="336" t="s">
        <v>6869</v>
      </c>
      <c r="C6303" s="335" t="s">
        <v>6747</v>
      </c>
      <c r="D6303" s="335">
        <v>24.05</v>
      </c>
    </row>
    <row r="6304" spans="1:4" ht="38.25">
      <c r="A6304" s="338">
        <v>95</v>
      </c>
      <c r="B6304" s="336" t="s">
        <v>6870</v>
      </c>
      <c r="C6304" s="335" t="s">
        <v>6747</v>
      </c>
      <c r="D6304" s="335">
        <v>10.16</v>
      </c>
    </row>
    <row r="6305" spans="1:4" ht="38.25">
      <c r="A6305" s="338">
        <v>96</v>
      </c>
      <c r="B6305" s="336" t="s">
        <v>6871</v>
      </c>
      <c r="C6305" s="335" t="s">
        <v>6747</v>
      </c>
      <c r="D6305" s="335">
        <v>13.16</v>
      </c>
    </row>
    <row r="6306" spans="1:4" ht="38.25">
      <c r="A6306" s="338">
        <v>97</v>
      </c>
      <c r="B6306" s="336" t="s">
        <v>6872</v>
      </c>
      <c r="C6306" s="335" t="s">
        <v>6747</v>
      </c>
      <c r="D6306" s="335">
        <v>16.57</v>
      </c>
    </row>
    <row r="6307" spans="1:4" ht="38.25">
      <c r="A6307" s="338">
        <v>98</v>
      </c>
      <c r="B6307" s="336" t="s">
        <v>6873</v>
      </c>
      <c r="C6307" s="335" t="s">
        <v>6747</v>
      </c>
      <c r="D6307" s="335">
        <v>26.87</v>
      </c>
    </row>
    <row r="6308" spans="1:4" ht="38.25">
      <c r="A6308" s="338">
        <v>99</v>
      </c>
      <c r="B6308" s="336" t="s">
        <v>6874</v>
      </c>
      <c r="C6308" s="335" t="s">
        <v>6747</v>
      </c>
      <c r="D6308" s="335">
        <v>30.99</v>
      </c>
    </row>
    <row r="6309" spans="1:4" ht="38.25">
      <c r="A6309" s="338">
        <v>100</v>
      </c>
      <c r="B6309" s="336" t="s">
        <v>6875</v>
      </c>
      <c r="C6309" s="335" t="s">
        <v>6747</v>
      </c>
      <c r="D6309" s="335">
        <v>37.68</v>
      </c>
    </row>
    <row r="6310" spans="1:4" ht="25.5">
      <c r="A6310" s="338">
        <v>75</v>
      </c>
      <c r="B6310" s="336" t="s">
        <v>6876</v>
      </c>
      <c r="C6310" s="335" t="s">
        <v>6747</v>
      </c>
      <c r="D6310" s="335">
        <v>282.67</v>
      </c>
    </row>
    <row r="6311" spans="1:4" ht="25.5">
      <c r="A6311" s="338">
        <v>114</v>
      </c>
      <c r="B6311" s="336" t="s">
        <v>6877</v>
      </c>
      <c r="C6311" s="335" t="s">
        <v>6747</v>
      </c>
      <c r="D6311" s="335">
        <v>11.15</v>
      </c>
    </row>
    <row r="6312" spans="1:4" ht="25.5">
      <c r="A6312" s="338">
        <v>68</v>
      </c>
      <c r="B6312" s="336" t="s">
        <v>6878</v>
      </c>
      <c r="C6312" s="335" t="s">
        <v>6747</v>
      </c>
      <c r="D6312" s="335">
        <v>14.95</v>
      </c>
    </row>
    <row r="6313" spans="1:4" ht="25.5">
      <c r="A6313" s="338">
        <v>86</v>
      </c>
      <c r="B6313" s="336" t="s">
        <v>6879</v>
      </c>
      <c r="C6313" s="335" t="s">
        <v>6747</v>
      </c>
      <c r="D6313" s="335">
        <v>22.15</v>
      </c>
    </row>
    <row r="6314" spans="1:4" ht="25.5">
      <c r="A6314" s="338">
        <v>66</v>
      </c>
      <c r="B6314" s="336" t="s">
        <v>6880</v>
      </c>
      <c r="C6314" s="335" t="s">
        <v>6747</v>
      </c>
      <c r="D6314" s="335">
        <v>25.41</v>
      </c>
    </row>
    <row r="6315" spans="1:4" ht="25.5">
      <c r="A6315" s="338">
        <v>69</v>
      </c>
      <c r="B6315" s="336" t="s">
        <v>6881</v>
      </c>
      <c r="C6315" s="335" t="s">
        <v>6747</v>
      </c>
      <c r="D6315" s="335">
        <v>37.68</v>
      </c>
    </row>
    <row r="6316" spans="1:4" ht="25.5">
      <c r="A6316" s="338">
        <v>83</v>
      </c>
      <c r="B6316" s="336" t="s">
        <v>6882</v>
      </c>
      <c r="C6316" s="335" t="s">
        <v>6747</v>
      </c>
      <c r="D6316" s="335">
        <v>146.63</v>
      </c>
    </row>
    <row r="6317" spans="1:4" ht="25.5">
      <c r="A6317" s="338">
        <v>74</v>
      </c>
      <c r="B6317" s="336" t="s">
        <v>6883</v>
      </c>
      <c r="C6317" s="335" t="s">
        <v>6747</v>
      </c>
      <c r="D6317" s="335">
        <v>197.52</v>
      </c>
    </row>
    <row r="6318" spans="1:4" ht="38.25">
      <c r="A6318" s="338">
        <v>106</v>
      </c>
      <c r="B6318" s="336" t="s">
        <v>6884</v>
      </c>
      <c r="C6318" s="335" t="s">
        <v>6747</v>
      </c>
      <c r="D6318" s="335">
        <v>403.79</v>
      </c>
    </row>
    <row r="6319" spans="1:4" ht="38.25">
      <c r="A6319" s="338">
        <v>87</v>
      </c>
      <c r="B6319" s="336" t="s">
        <v>6885</v>
      </c>
      <c r="C6319" s="335" t="s">
        <v>6747</v>
      </c>
      <c r="D6319" s="335">
        <v>16.71</v>
      </c>
    </row>
    <row r="6320" spans="1:4" ht="25.5">
      <c r="A6320" s="338">
        <v>88</v>
      </c>
      <c r="B6320" s="336" t="s">
        <v>6886</v>
      </c>
      <c r="C6320" s="335" t="s">
        <v>6747</v>
      </c>
      <c r="D6320" s="335">
        <v>20.100000000000001</v>
      </c>
    </row>
    <row r="6321" spans="1:4" ht="38.25">
      <c r="A6321" s="338">
        <v>89</v>
      </c>
      <c r="B6321" s="336" t="s">
        <v>6887</v>
      </c>
      <c r="C6321" s="335" t="s">
        <v>6747</v>
      </c>
      <c r="D6321" s="335">
        <v>29.68</v>
      </c>
    </row>
    <row r="6322" spans="1:4" ht="38.25">
      <c r="A6322" s="338">
        <v>90</v>
      </c>
      <c r="B6322" s="336" t="s">
        <v>6888</v>
      </c>
      <c r="C6322" s="335" t="s">
        <v>6747</v>
      </c>
      <c r="D6322" s="335">
        <v>34.03</v>
      </c>
    </row>
    <row r="6323" spans="1:4" ht="25.5">
      <c r="A6323" s="338">
        <v>81</v>
      </c>
      <c r="B6323" s="336" t="s">
        <v>6889</v>
      </c>
      <c r="C6323" s="335" t="s">
        <v>6747</v>
      </c>
      <c r="D6323" s="335">
        <v>50.51</v>
      </c>
    </row>
    <row r="6324" spans="1:4" ht="38.25">
      <c r="A6324" s="338">
        <v>82</v>
      </c>
      <c r="B6324" s="336" t="s">
        <v>6890</v>
      </c>
      <c r="C6324" s="335" t="s">
        <v>6747</v>
      </c>
      <c r="D6324" s="335">
        <v>196.55</v>
      </c>
    </row>
    <row r="6325" spans="1:4" ht="25.5">
      <c r="A6325" s="338">
        <v>105</v>
      </c>
      <c r="B6325" s="336" t="s">
        <v>6891</v>
      </c>
      <c r="C6325" s="335" t="s">
        <v>6747</v>
      </c>
      <c r="D6325" s="335">
        <v>264.75</v>
      </c>
    </row>
    <row r="6326" spans="1:4" ht="25.5">
      <c r="A6326" s="338">
        <v>60</v>
      </c>
      <c r="B6326" s="336" t="s">
        <v>6892</v>
      </c>
      <c r="C6326" s="335" t="s">
        <v>6747</v>
      </c>
      <c r="D6326" s="335">
        <v>4.05</v>
      </c>
    </row>
    <row r="6327" spans="1:4" ht="25.5">
      <c r="A6327" s="338">
        <v>72</v>
      </c>
      <c r="B6327" s="336" t="s">
        <v>6893</v>
      </c>
      <c r="C6327" s="335" t="s">
        <v>6747</v>
      </c>
      <c r="D6327" s="335">
        <v>26.21</v>
      </c>
    </row>
    <row r="6328" spans="1:4" ht="25.5">
      <c r="A6328" s="338">
        <v>70</v>
      </c>
      <c r="B6328" s="336" t="s">
        <v>6894</v>
      </c>
      <c r="C6328" s="335" t="s">
        <v>6747</v>
      </c>
      <c r="D6328" s="335">
        <v>26.56</v>
      </c>
    </row>
    <row r="6329" spans="1:4" ht="25.5">
      <c r="A6329" s="338">
        <v>85</v>
      </c>
      <c r="B6329" s="336" t="s">
        <v>6895</v>
      </c>
      <c r="C6329" s="335" t="s">
        <v>6747</v>
      </c>
      <c r="D6329" s="335">
        <v>38.18</v>
      </c>
    </row>
    <row r="6330" spans="1:4" ht="25.5">
      <c r="A6330" s="338">
        <v>84</v>
      </c>
      <c r="B6330" s="336" t="s">
        <v>6896</v>
      </c>
      <c r="C6330" s="335" t="s">
        <v>6747</v>
      </c>
      <c r="D6330" s="335">
        <v>1.45</v>
      </c>
    </row>
    <row r="6331" spans="1:4" ht="25.5">
      <c r="A6331" s="338">
        <v>37997</v>
      </c>
      <c r="B6331" s="336" t="s">
        <v>6897</v>
      </c>
      <c r="C6331" s="335" t="s">
        <v>6747</v>
      </c>
      <c r="D6331" s="335">
        <v>5.63</v>
      </c>
    </row>
    <row r="6332" spans="1:4" ht="25.5">
      <c r="A6332" s="338">
        <v>37998</v>
      </c>
      <c r="B6332" s="336" t="s">
        <v>6898</v>
      </c>
      <c r="C6332" s="335" t="s">
        <v>6747</v>
      </c>
      <c r="D6332" s="335">
        <v>5.83</v>
      </c>
    </row>
    <row r="6333" spans="1:4" ht="38.25">
      <c r="A6333" s="338">
        <v>10899</v>
      </c>
      <c r="B6333" s="336" t="s">
        <v>6899</v>
      </c>
      <c r="C6333" s="335" t="s">
        <v>6747</v>
      </c>
      <c r="D6333" s="335">
        <v>51.01</v>
      </c>
    </row>
    <row r="6334" spans="1:4" ht="38.25">
      <c r="A6334" s="338">
        <v>10900</v>
      </c>
      <c r="B6334" s="336" t="s">
        <v>6900</v>
      </c>
      <c r="C6334" s="335" t="s">
        <v>6747</v>
      </c>
      <c r="D6334" s="335">
        <v>39.92</v>
      </c>
    </row>
    <row r="6335" spans="1:4" ht="25.5">
      <c r="A6335" s="338">
        <v>46</v>
      </c>
      <c r="B6335" s="336" t="s">
        <v>6901</v>
      </c>
      <c r="C6335" s="335" t="s">
        <v>6747</v>
      </c>
      <c r="D6335" s="335">
        <v>18.38</v>
      </c>
    </row>
    <row r="6336" spans="1:4" ht="25.5">
      <c r="A6336" s="338">
        <v>51</v>
      </c>
      <c r="B6336" s="336" t="s">
        <v>6902</v>
      </c>
      <c r="C6336" s="335" t="s">
        <v>6747</v>
      </c>
      <c r="D6336" s="335">
        <v>41.76</v>
      </c>
    </row>
    <row r="6337" spans="1:4" ht="25.5">
      <c r="A6337" s="338">
        <v>12863</v>
      </c>
      <c r="B6337" s="336" t="s">
        <v>6903</v>
      </c>
      <c r="C6337" s="335" t="s">
        <v>6747</v>
      </c>
      <c r="D6337" s="335">
        <v>12.02</v>
      </c>
    </row>
    <row r="6338" spans="1:4" ht="25.5">
      <c r="A6338" s="338">
        <v>50</v>
      </c>
      <c r="B6338" s="336" t="s">
        <v>6904</v>
      </c>
      <c r="C6338" s="335" t="s">
        <v>6747</v>
      </c>
      <c r="D6338" s="335">
        <v>26.45</v>
      </c>
    </row>
    <row r="6339" spans="1:4" ht="25.5">
      <c r="A6339" s="338">
        <v>47</v>
      </c>
      <c r="B6339" s="336" t="s">
        <v>6905</v>
      </c>
      <c r="C6339" s="335" t="s">
        <v>6747</v>
      </c>
      <c r="D6339" s="335">
        <v>21.98</v>
      </c>
    </row>
    <row r="6340" spans="1:4" ht="25.5">
      <c r="A6340" s="338">
        <v>48</v>
      </c>
      <c r="B6340" s="336" t="s">
        <v>6906</v>
      </c>
      <c r="C6340" s="335" t="s">
        <v>6747</v>
      </c>
      <c r="D6340" s="335">
        <v>8.58</v>
      </c>
    </row>
    <row r="6341" spans="1:4" ht="25.5">
      <c r="A6341" s="338">
        <v>52</v>
      </c>
      <c r="B6341" s="336" t="s">
        <v>6907</v>
      </c>
      <c r="C6341" s="335" t="s">
        <v>6747</v>
      </c>
      <c r="D6341" s="335">
        <v>4.28</v>
      </c>
    </row>
    <row r="6342" spans="1:4" ht="25.5">
      <c r="A6342" s="338">
        <v>43</v>
      </c>
      <c r="B6342" s="336" t="s">
        <v>6908</v>
      </c>
      <c r="C6342" s="335" t="s">
        <v>6747</v>
      </c>
      <c r="D6342" s="335">
        <v>11.27</v>
      </c>
    </row>
    <row r="6343" spans="1:4">
      <c r="A6343" s="338">
        <v>4791</v>
      </c>
      <c r="B6343" s="336" t="s">
        <v>6909</v>
      </c>
      <c r="C6343" s="335" t="s">
        <v>6811</v>
      </c>
      <c r="D6343" s="335">
        <v>14</v>
      </c>
    </row>
    <row r="6344" spans="1:4" ht="38.25">
      <c r="A6344" s="338">
        <v>157</v>
      </c>
      <c r="B6344" s="336" t="s">
        <v>6910</v>
      </c>
      <c r="C6344" s="335" t="s">
        <v>6811</v>
      </c>
      <c r="D6344" s="335">
        <v>88.34</v>
      </c>
    </row>
    <row r="6345" spans="1:4" ht="25.5">
      <c r="A6345" s="338">
        <v>156</v>
      </c>
      <c r="B6345" s="336" t="s">
        <v>6911</v>
      </c>
      <c r="C6345" s="335" t="s">
        <v>6811</v>
      </c>
      <c r="D6345" s="335">
        <v>39.43</v>
      </c>
    </row>
    <row r="6346" spans="1:4" ht="25.5">
      <c r="A6346" s="338">
        <v>131</v>
      </c>
      <c r="B6346" s="336" t="s">
        <v>6912</v>
      </c>
      <c r="C6346" s="335" t="s">
        <v>6811</v>
      </c>
      <c r="D6346" s="335">
        <v>37.85</v>
      </c>
    </row>
    <row r="6347" spans="1:4" ht="38.25">
      <c r="A6347" s="338">
        <v>39719</v>
      </c>
      <c r="B6347" s="336" t="s">
        <v>6913</v>
      </c>
      <c r="C6347" s="335" t="s">
        <v>6813</v>
      </c>
      <c r="D6347" s="335">
        <v>65.06</v>
      </c>
    </row>
    <row r="6348" spans="1:4">
      <c r="A6348" s="338">
        <v>21114</v>
      </c>
      <c r="B6348" s="336" t="s">
        <v>6914</v>
      </c>
      <c r="C6348" s="335" t="s">
        <v>6747</v>
      </c>
      <c r="D6348" s="335">
        <v>13.94</v>
      </c>
    </row>
    <row r="6349" spans="1:4" ht="25.5">
      <c r="A6349" s="338">
        <v>119</v>
      </c>
      <c r="B6349" s="336" t="s">
        <v>6915</v>
      </c>
      <c r="C6349" s="335" t="s">
        <v>6747</v>
      </c>
      <c r="D6349" s="335">
        <v>5.5</v>
      </c>
    </row>
    <row r="6350" spans="1:4" ht="25.5">
      <c r="A6350" s="338">
        <v>20080</v>
      </c>
      <c r="B6350" s="336" t="s">
        <v>6916</v>
      </c>
      <c r="C6350" s="335" t="s">
        <v>6747</v>
      </c>
      <c r="D6350" s="335">
        <v>15.77</v>
      </c>
    </row>
    <row r="6351" spans="1:4" ht="25.5">
      <c r="A6351" s="338">
        <v>122</v>
      </c>
      <c r="B6351" s="336" t="s">
        <v>6917</v>
      </c>
      <c r="C6351" s="335" t="s">
        <v>6747</v>
      </c>
      <c r="D6351" s="335">
        <v>49.68</v>
      </c>
    </row>
    <row r="6352" spans="1:4" ht="25.5">
      <c r="A6352" s="338">
        <v>3410</v>
      </c>
      <c r="B6352" s="336" t="s">
        <v>6918</v>
      </c>
      <c r="C6352" s="335" t="s">
        <v>6811</v>
      </c>
      <c r="D6352" s="335">
        <v>23.01</v>
      </c>
    </row>
    <row r="6353" spans="1:4" ht="38.25">
      <c r="A6353" s="338">
        <v>124</v>
      </c>
      <c r="B6353" s="336" t="s">
        <v>6919</v>
      </c>
      <c r="C6353" s="335" t="s">
        <v>6813</v>
      </c>
      <c r="D6353" s="335">
        <v>9.83</v>
      </c>
    </row>
    <row r="6354" spans="1:4" ht="25.5">
      <c r="A6354" s="338">
        <v>7334</v>
      </c>
      <c r="B6354" s="336" t="s">
        <v>6920</v>
      </c>
      <c r="C6354" s="335" t="s">
        <v>6813</v>
      </c>
      <c r="D6354" s="335">
        <v>11.83</v>
      </c>
    </row>
    <row r="6355" spans="1:4" ht="38.25">
      <c r="A6355" s="338">
        <v>7325</v>
      </c>
      <c r="B6355" s="336" t="s">
        <v>6921</v>
      </c>
      <c r="C6355" s="335" t="s">
        <v>6811</v>
      </c>
      <c r="D6355" s="335">
        <v>4.55</v>
      </c>
    </row>
    <row r="6356" spans="1:4" ht="38.25">
      <c r="A6356" s="338">
        <v>123</v>
      </c>
      <c r="B6356" s="336" t="s">
        <v>6922</v>
      </c>
      <c r="C6356" s="335" t="s">
        <v>6813</v>
      </c>
      <c r="D6356" s="335">
        <v>4.37</v>
      </c>
    </row>
    <row r="6357" spans="1:4" ht="25.5">
      <c r="A6357" s="338">
        <v>127</v>
      </c>
      <c r="B6357" s="336" t="s">
        <v>6923</v>
      </c>
      <c r="C6357" s="335" t="s">
        <v>6813</v>
      </c>
      <c r="D6357" s="335">
        <v>10.26</v>
      </c>
    </row>
    <row r="6358" spans="1:4" ht="25.5">
      <c r="A6358" s="338">
        <v>133</v>
      </c>
      <c r="B6358" s="336" t="s">
        <v>6924</v>
      </c>
      <c r="C6358" s="335" t="s">
        <v>6813</v>
      </c>
      <c r="D6358" s="335">
        <v>4.4000000000000004</v>
      </c>
    </row>
    <row r="6359" spans="1:4" ht="25.5">
      <c r="A6359" s="338">
        <v>37538</v>
      </c>
      <c r="B6359" s="336" t="s">
        <v>6925</v>
      </c>
      <c r="C6359" s="335" t="s">
        <v>6926</v>
      </c>
      <c r="D6359" s="335">
        <v>109.41</v>
      </c>
    </row>
    <row r="6360" spans="1:4" ht="25.5">
      <c r="A6360" s="338">
        <v>132</v>
      </c>
      <c r="B6360" s="336" t="s">
        <v>6927</v>
      </c>
      <c r="C6360" s="335" t="s">
        <v>6813</v>
      </c>
      <c r="D6360" s="335">
        <v>4.8499999999999996</v>
      </c>
    </row>
    <row r="6361" spans="1:4" ht="25.5">
      <c r="A6361" s="338">
        <v>13408</v>
      </c>
      <c r="B6361" s="336" t="s">
        <v>6928</v>
      </c>
      <c r="C6361" s="335" t="s">
        <v>6929</v>
      </c>
      <c r="D6361" s="339">
        <v>1723.6</v>
      </c>
    </row>
    <row r="6362" spans="1:4" ht="38.25">
      <c r="A6362" s="338">
        <v>37476</v>
      </c>
      <c r="B6362" s="336" t="s">
        <v>6930</v>
      </c>
      <c r="C6362" s="335" t="s">
        <v>6747</v>
      </c>
      <c r="D6362" s="339">
        <v>1852.84</v>
      </c>
    </row>
    <row r="6363" spans="1:4" ht="38.25">
      <c r="A6363" s="338">
        <v>37478</v>
      </c>
      <c r="B6363" s="336" t="s">
        <v>6931</v>
      </c>
      <c r="C6363" s="335" t="s">
        <v>6747</v>
      </c>
      <c r="D6363" s="339">
        <v>2621.2800000000002</v>
      </c>
    </row>
    <row r="6364" spans="1:4" ht="38.25">
      <c r="A6364" s="338">
        <v>37477</v>
      </c>
      <c r="B6364" s="336" t="s">
        <v>6932</v>
      </c>
      <c r="C6364" s="335" t="s">
        <v>6747</v>
      </c>
      <c r="D6364" s="339">
        <v>3207.52</v>
      </c>
    </row>
    <row r="6365" spans="1:4" ht="38.25">
      <c r="A6365" s="338">
        <v>37479</v>
      </c>
      <c r="B6365" s="336" t="s">
        <v>6933</v>
      </c>
      <c r="C6365" s="335" t="s">
        <v>6747</v>
      </c>
      <c r="D6365" s="339">
        <v>4010.64</v>
      </c>
    </row>
    <row r="6366" spans="1:4" ht="25.5">
      <c r="A6366" s="338">
        <v>4319</v>
      </c>
      <c r="B6366" s="336" t="s">
        <v>6934</v>
      </c>
      <c r="C6366" s="335" t="s">
        <v>6747</v>
      </c>
      <c r="D6366" s="335">
        <v>0.96</v>
      </c>
    </row>
    <row r="6367" spans="1:4" ht="25.5">
      <c r="A6367" s="338">
        <v>40553</v>
      </c>
      <c r="B6367" s="336" t="s">
        <v>6935</v>
      </c>
      <c r="C6367" s="335" t="s">
        <v>6759</v>
      </c>
      <c r="D6367" s="335">
        <v>36.25</v>
      </c>
    </row>
    <row r="6368" spans="1:4">
      <c r="A6368" s="338">
        <v>13003</v>
      </c>
      <c r="B6368" s="336" t="s">
        <v>6936</v>
      </c>
      <c r="C6368" s="335" t="s">
        <v>6813</v>
      </c>
      <c r="D6368" s="335">
        <v>1.54</v>
      </c>
    </row>
    <row r="6369" spans="1:4">
      <c r="A6369" s="338">
        <v>6114</v>
      </c>
      <c r="B6369" s="336" t="s">
        <v>6937</v>
      </c>
      <c r="C6369" s="335" t="s">
        <v>6749</v>
      </c>
      <c r="D6369" s="335">
        <v>8.83</v>
      </c>
    </row>
    <row r="6370" spans="1:4">
      <c r="A6370" s="338">
        <v>40912</v>
      </c>
      <c r="B6370" s="336" t="s">
        <v>6938</v>
      </c>
      <c r="C6370" s="335" t="s">
        <v>6939</v>
      </c>
      <c r="D6370" s="339">
        <v>1560.13</v>
      </c>
    </row>
    <row r="6371" spans="1:4">
      <c r="A6371" s="338">
        <v>247</v>
      </c>
      <c r="B6371" s="336" t="s">
        <v>6940</v>
      </c>
      <c r="C6371" s="335" t="s">
        <v>6749</v>
      </c>
      <c r="D6371" s="335">
        <v>9.2100000000000009</v>
      </c>
    </row>
    <row r="6372" spans="1:4">
      <c r="A6372" s="338">
        <v>40919</v>
      </c>
      <c r="B6372" s="336" t="s">
        <v>6941</v>
      </c>
      <c r="C6372" s="335" t="s">
        <v>6939</v>
      </c>
      <c r="D6372" s="339">
        <v>1627.12</v>
      </c>
    </row>
    <row r="6373" spans="1:4">
      <c r="A6373" s="338">
        <v>25958</v>
      </c>
      <c r="B6373" s="336" t="s">
        <v>6942</v>
      </c>
      <c r="C6373" s="335" t="s">
        <v>6749</v>
      </c>
      <c r="D6373" s="335">
        <v>6.77</v>
      </c>
    </row>
    <row r="6374" spans="1:4" ht="25.5">
      <c r="A6374" s="338">
        <v>40984</v>
      </c>
      <c r="B6374" s="336" t="s">
        <v>6943</v>
      </c>
      <c r="C6374" s="335" t="s">
        <v>6939</v>
      </c>
      <c r="D6374" s="339">
        <v>1195.3499999999999</v>
      </c>
    </row>
    <row r="6375" spans="1:4">
      <c r="A6375" s="338">
        <v>248</v>
      </c>
      <c r="B6375" s="336" t="s">
        <v>6944</v>
      </c>
      <c r="C6375" s="335" t="s">
        <v>6749</v>
      </c>
      <c r="D6375" s="335">
        <v>9.15</v>
      </c>
    </row>
    <row r="6376" spans="1:4" ht="25.5">
      <c r="A6376" s="338">
        <v>41086</v>
      </c>
      <c r="B6376" s="336" t="s">
        <v>6945</v>
      </c>
      <c r="C6376" s="335" t="s">
        <v>6939</v>
      </c>
      <c r="D6376" s="339">
        <v>1614.36</v>
      </c>
    </row>
    <row r="6377" spans="1:4">
      <c r="A6377" s="338">
        <v>6127</v>
      </c>
      <c r="B6377" s="336" t="s">
        <v>6946</v>
      </c>
      <c r="C6377" s="335" t="s">
        <v>6749</v>
      </c>
      <c r="D6377" s="335">
        <v>9.42</v>
      </c>
    </row>
    <row r="6378" spans="1:4">
      <c r="A6378" s="338">
        <v>34466</v>
      </c>
      <c r="B6378" s="336" t="s">
        <v>6947</v>
      </c>
      <c r="C6378" s="335" t="s">
        <v>6749</v>
      </c>
      <c r="D6378" s="335">
        <v>9.15</v>
      </c>
    </row>
    <row r="6379" spans="1:4">
      <c r="A6379" s="338">
        <v>41083</v>
      </c>
      <c r="B6379" s="336" t="s">
        <v>6948</v>
      </c>
      <c r="C6379" s="335" t="s">
        <v>6939</v>
      </c>
      <c r="D6379" s="339">
        <v>1614.36</v>
      </c>
    </row>
    <row r="6380" spans="1:4">
      <c r="A6380" s="338">
        <v>252</v>
      </c>
      <c r="B6380" s="336" t="s">
        <v>6949</v>
      </c>
      <c r="C6380" s="335" t="s">
        <v>6749</v>
      </c>
      <c r="D6380" s="335">
        <v>9.4700000000000006</v>
      </c>
    </row>
    <row r="6381" spans="1:4">
      <c r="A6381" s="338">
        <v>40909</v>
      </c>
      <c r="B6381" s="336" t="s">
        <v>6950</v>
      </c>
      <c r="C6381" s="335" t="s">
        <v>6939</v>
      </c>
      <c r="D6381" s="339">
        <v>1673.39</v>
      </c>
    </row>
    <row r="6382" spans="1:4">
      <c r="A6382" s="338">
        <v>242</v>
      </c>
      <c r="B6382" s="336" t="s">
        <v>6951</v>
      </c>
      <c r="C6382" s="335" t="s">
        <v>6749</v>
      </c>
      <c r="D6382" s="335">
        <v>16.46</v>
      </c>
    </row>
    <row r="6383" spans="1:4">
      <c r="A6383" s="338">
        <v>41085</v>
      </c>
      <c r="B6383" s="336" t="s">
        <v>6952</v>
      </c>
      <c r="C6383" s="335" t="s">
        <v>6939</v>
      </c>
      <c r="D6383" s="339">
        <v>2902.71</v>
      </c>
    </row>
    <row r="6384" spans="1:4" ht="38.25">
      <c r="A6384" s="338">
        <v>427</v>
      </c>
      <c r="B6384" s="336" t="s">
        <v>6953</v>
      </c>
      <c r="C6384" s="335" t="s">
        <v>6747</v>
      </c>
      <c r="D6384" s="335">
        <v>4.2</v>
      </c>
    </row>
    <row r="6385" spans="1:4" ht="38.25">
      <c r="A6385" s="338">
        <v>417</v>
      </c>
      <c r="B6385" s="336" t="s">
        <v>6954</v>
      </c>
      <c r="C6385" s="335" t="s">
        <v>6747</v>
      </c>
      <c r="D6385" s="335">
        <v>1.98</v>
      </c>
    </row>
    <row r="6386" spans="1:4" ht="38.25">
      <c r="A6386" s="338">
        <v>11273</v>
      </c>
      <c r="B6386" s="336" t="s">
        <v>6955</v>
      </c>
      <c r="C6386" s="335" t="s">
        <v>6747</v>
      </c>
      <c r="D6386" s="335">
        <v>6.15</v>
      </c>
    </row>
    <row r="6387" spans="1:4" ht="38.25">
      <c r="A6387" s="338">
        <v>11272</v>
      </c>
      <c r="B6387" s="336" t="s">
        <v>6956</v>
      </c>
      <c r="C6387" s="335" t="s">
        <v>6747</v>
      </c>
      <c r="D6387" s="335">
        <v>3.71</v>
      </c>
    </row>
    <row r="6388" spans="1:4" ht="38.25">
      <c r="A6388" s="338">
        <v>11275</v>
      </c>
      <c r="B6388" s="336" t="s">
        <v>6957</v>
      </c>
      <c r="C6388" s="335" t="s">
        <v>6747</v>
      </c>
      <c r="D6388" s="335">
        <v>1.49</v>
      </c>
    </row>
    <row r="6389" spans="1:4" ht="38.25">
      <c r="A6389" s="338">
        <v>11274</v>
      </c>
      <c r="B6389" s="336" t="s">
        <v>6958</v>
      </c>
      <c r="C6389" s="335" t="s">
        <v>6747</v>
      </c>
      <c r="D6389" s="335">
        <v>1.1299999999999999</v>
      </c>
    </row>
    <row r="6390" spans="1:4" ht="25.5">
      <c r="A6390" s="338">
        <v>38470</v>
      </c>
      <c r="B6390" s="336" t="s">
        <v>6959</v>
      </c>
      <c r="C6390" s="335" t="s">
        <v>6747</v>
      </c>
      <c r="D6390" s="335">
        <v>31.2</v>
      </c>
    </row>
    <row r="6391" spans="1:4">
      <c r="A6391" s="338">
        <v>38547</v>
      </c>
      <c r="B6391" s="336" t="s">
        <v>6960</v>
      </c>
      <c r="C6391" s="335" t="s">
        <v>6747</v>
      </c>
      <c r="D6391" s="335">
        <v>85.14</v>
      </c>
    </row>
    <row r="6392" spans="1:4" ht="25.5">
      <c r="A6392" s="338">
        <v>38469</v>
      </c>
      <c r="B6392" s="336" t="s">
        <v>6961</v>
      </c>
      <c r="C6392" s="335" t="s">
        <v>6747</v>
      </c>
      <c r="D6392" s="335">
        <v>91.54</v>
      </c>
    </row>
    <row r="6393" spans="1:4">
      <c r="A6393" s="338">
        <v>38467</v>
      </c>
      <c r="B6393" s="336" t="s">
        <v>6962</v>
      </c>
      <c r="C6393" s="335" t="s">
        <v>6747</v>
      </c>
      <c r="D6393" s="335">
        <v>51.51</v>
      </c>
    </row>
    <row r="6394" spans="1:4">
      <c r="A6394" s="338">
        <v>38468</v>
      </c>
      <c r="B6394" s="336" t="s">
        <v>6963</v>
      </c>
      <c r="C6394" s="335" t="s">
        <v>6747</v>
      </c>
      <c r="D6394" s="335">
        <v>56.68</v>
      </c>
    </row>
    <row r="6395" spans="1:4" ht="25.5">
      <c r="A6395" s="338">
        <v>38471</v>
      </c>
      <c r="B6395" s="336" t="s">
        <v>6964</v>
      </c>
      <c r="C6395" s="335" t="s">
        <v>6747</v>
      </c>
      <c r="D6395" s="335">
        <v>73.61</v>
      </c>
    </row>
    <row r="6396" spans="1:4" ht="25.5">
      <c r="A6396" s="338">
        <v>37370</v>
      </c>
      <c r="B6396" s="336" t="s">
        <v>6965</v>
      </c>
      <c r="C6396" s="335" t="s">
        <v>6749</v>
      </c>
      <c r="D6396" s="335">
        <v>2.15</v>
      </c>
    </row>
    <row r="6397" spans="1:4" ht="25.5">
      <c r="A6397" s="338">
        <v>40862</v>
      </c>
      <c r="B6397" s="336" t="s">
        <v>6966</v>
      </c>
      <c r="C6397" s="335" t="s">
        <v>6939</v>
      </c>
      <c r="D6397" s="335">
        <v>405.95</v>
      </c>
    </row>
    <row r="6398" spans="1:4" ht="38.25">
      <c r="A6398" s="338">
        <v>10658</v>
      </c>
      <c r="B6398" s="336" t="s">
        <v>6967</v>
      </c>
      <c r="C6398" s="335" t="s">
        <v>6747</v>
      </c>
      <c r="D6398" s="339">
        <v>6900</v>
      </c>
    </row>
    <row r="6399" spans="1:4">
      <c r="A6399" s="338">
        <v>253</v>
      </c>
      <c r="B6399" s="336" t="s">
        <v>6968</v>
      </c>
      <c r="C6399" s="335" t="s">
        <v>6749</v>
      </c>
      <c r="D6399" s="335">
        <v>12.68</v>
      </c>
    </row>
    <row r="6400" spans="1:4">
      <c r="A6400" s="338">
        <v>40809</v>
      </c>
      <c r="B6400" s="336" t="s">
        <v>6969</v>
      </c>
      <c r="C6400" s="335" t="s">
        <v>6939</v>
      </c>
      <c r="D6400" s="339">
        <v>2236.52</v>
      </c>
    </row>
    <row r="6401" spans="1:4">
      <c r="A6401" s="338">
        <v>583</v>
      </c>
      <c r="B6401" s="336" t="s">
        <v>6970</v>
      </c>
      <c r="C6401" s="335" t="s">
        <v>6811</v>
      </c>
      <c r="D6401" s="335">
        <v>20.010000000000002</v>
      </c>
    </row>
    <row r="6402" spans="1:4" ht="25.5">
      <c r="A6402" s="338">
        <v>299</v>
      </c>
      <c r="B6402" s="336" t="s">
        <v>6971</v>
      </c>
      <c r="C6402" s="335" t="s">
        <v>6747</v>
      </c>
      <c r="D6402" s="335">
        <v>1.54</v>
      </c>
    </row>
    <row r="6403" spans="1:4" ht="25.5">
      <c r="A6403" s="338">
        <v>298</v>
      </c>
      <c r="B6403" s="336" t="s">
        <v>6972</v>
      </c>
      <c r="C6403" s="335" t="s">
        <v>6747</v>
      </c>
      <c r="D6403" s="335">
        <v>1.55</v>
      </c>
    </row>
    <row r="6404" spans="1:4" ht="25.5">
      <c r="A6404" s="338">
        <v>295</v>
      </c>
      <c r="B6404" s="336" t="s">
        <v>6973</v>
      </c>
      <c r="C6404" s="335" t="s">
        <v>6747</v>
      </c>
      <c r="D6404" s="335">
        <v>0.92</v>
      </c>
    </row>
    <row r="6405" spans="1:4" ht="25.5">
      <c r="A6405" s="338">
        <v>296</v>
      </c>
      <c r="B6405" s="336" t="s">
        <v>6974</v>
      </c>
      <c r="C6405" s="335" t="s">
        <v>6747</v>
      </c>
      <c r="D6405" s="335">
        <v>0.96</v>
      </c>
    </row>
    <row r="6406" spans="1:4" ht="25.5">
      <c r="A6406" s="338">
        <v>297</v>
      </c>
      <c r="B6406" s="336" t="s">
        <v>6975</v>
      </c>
      <c r="C6406" s="335" t="s">
        <v>6747</v>
      </c>
      <c r="D6406" s="335">
        <v>1.35</v>
      </c>
    </row>
    <row r="6407" spans="1:4" ht="25.5">
      <c r="A6407" s="338">
        <v>301</v>
      </c>
      <c r="B6407" s="336" t="s">
        <v>6976</v>
      </c>
      <c r="C6407" s="335" t="s">
        <v>6747</v>
      </c>
      <c r="D6407" s="335">
        <v>1.7</v>
      </c>
    </row>
    <row r="6408" spans="1:4" ht="25.5">
      <c r="A6408" s="338">
        <v>300</v>
      </c>
      <c r="B6408" s="336" t="s">
        <v>6977</v>
      </c>
      <c r="C6408" s="335" t="s">
        <v>6747</v>
      </c>
      <c r="D6408" s="335">
        <v>7.14</v>
      </c>
    </row>
    <row r="6409" spans="1:4" ht="25.5">
      <c r="A6409" s="338">
        <v>20084</v>
      </c>
      <c r="B6409" s="336" t="s">
        <v>6978</v>
      </c>
      <c r="C6409" s="335" t="s">
        <v>6747</v>
      </c>
      <c r="D6409" s="335">
        <v>0.92</v>
      </c>
    </row>
    <row r="6410" spans="1:4" ht="25.5">
      <c r="A6410" s="338">
        <v>20085</v>
      </c>
      <c r="B6410" s="336" t="s">
        <v>6979</v>
      </c>
      <c r="C6410" s="335" t="s">
        <v>6747</v>
      </c>
      <c r="D6410" s="335">
        <v>0.85</v>
      </c>
    </row>
    <row r="6411" spans="1:4" ht="25.5">
      <c r="A6411" s="338">
        <v>311</v>
      </c>
      <c r="B6411" s="336" t="s">
        <v>6980</v>
      </c>
      <c r="C6411" s="335" t="s">
        <v>6747</v>
      </c>
      <c r="D6411" s="335">
        <v>5.52</v>
      </c>
    </row>
    <row r="6412" spans="1:4" ht="25.5">
      <c r="A6412" s="338">
        <v>318</v>
      </c>
      <c r="B6412" s="336" t="s">
        <v>6981</v>
      </c>
      <c r="C6412" s="335" t="s">
        <v>6747</v>
      </c>
      <c r="D6412" s="335">
        <v>9.68</v>
      </c>
    </row>
    <row r="6413" spans="1:4" ht="25.5">
      <c r="A6413" s="338">
        <v>319</v>
      </c>
      <c r="B6413" s="336" t="s">
        <v>6982</v>
      </c>
      <c r="C6413" s="335" t="s">
        <v>6747</v>
      </c>
      <c r="D6413" s="335">
        <v>18.28</v>
      </c>
    </row>
    <row r="6414" spans="1:4" ht="25.5">
      <c r="A6414" s="338">
        <v>320</v>
      </c>
      <c r="B6414" s="336" t="s">
        <v>6983</v>
      </c>
      <c r="C6414" s="335" t="s">
        <v>6747</v>
      </c>
      <c r="D6414" s="335">
        <v>58.13</v>
      </c>
    </row>
    <row r="6415" spans="1:4" ht="25.5">
      <c r="A6415" s="338">
        <v>314</v>
      </c>
      <c r="B6415" s="336" t="s">
        <v>6984</v>
      </c>
      <c r="C6415" s="335" t="s">
        <v>6747</v>
      </c>
      <c r="D6415" s="335">
        <v>89.29</v>
      </c>
    </row>
    <row r="6416" spans="1:4" ht="25.5">
      <c r="A6416" s="338">
        <v>303</v>
      </c>
      <c r="B6416" s="336" t="s">
        <v>6985</v>
      </c>
      <c r="C6416" s="335" t="s">
        <v>6747</v>
      </c>
      <c r="D6416" s="335">
        <v>2.31</v>
      </c>
    </row>
    <row r="6417" spans="1:4" ht="25.5">
      <c r="A6417" s="338">
        <v>304</v>
      </c>
      <c r="B6417" s="336" t="s">
        <v>6986</v>
      </c>
      <c r="C6417" s="335" t="s">
        <v>6747</v>
      </c>
      <c r="D6417" s="335">
        <v>3.53</v>
      </c>
    </row>
    <row r="6418" spans="1:4" ht="25.5">
      <c r="A6418" s="338">
        <v>305</v>
      </c>
      <c r="B6418" s="336" t="s">
        <v>6987</v>
      </c>
      <c r="C6418" s="335" t="s">
        <v>6747</v>
      </c>
      <c r="D6418" s="335">
        <v>6.04</v>
      </c>
    </row>
    <row r="6419" spans="1:4" ht="25.5">
      <c r="A6419" s="338">
        <v>306</v>
      </c>
      <c r="B6419" s="336" t="s">
        <v>6988</v>
      </c>
      <c r="C6419" s="335" t="s">
        <v>6747</v>
      </c>
      <c r="D6419" s="335">
        <v>7.26</v>
      </c>
    </row>
    <row r="6420" spans="1:4" ht="25.5">
      <c r="A6420" s="338">
        <v>307</v>
      </c>
      <c r="B6420" s="336" t="s">
        <v>6989</v>
      </c>
      <c r="C6420" s="335" t="s">
        <v>6747</v>
      </c>
      <c r="D6420" s="335">
        <v>14.33</v>
      </c>
    </row>
    <row r="6421" spans="1:4" ht="25.5">
      <c r="A6421" s="338">
        <v>309</v>
      </c>
      <c r="B6421" s="336" t="s">
        <v>6990</v>
      </c>
      <c r="C6421" s="335" t="s">
        <v>6747</v>
      </c>
      <c r="D6421" s="335">
        <v>29.38</v>
      </c>
    </row>
    <row r="6422" spans="1:4" ht="25.5">
      <c r="A6422" s="338">
        <v>310</v>
      </c>
      <c r="B6422" s="336" t="s">
        <v>6991</v>
      </c>
      <c r="C6422" s="335" t="s">
        <v>6747</v>
      </c>
      <c r="D6422" s="335">
        <v>37.26</v>
      </c>
    </row>
    <row r="6423" spans="1:4" ht="25.5">
      <c r="A6423" s="338">
        <v>328</v>
      </c>
      <c r="B6423" s="336" t="s">
        <v>6992</v>
      </c>
      <c r="C6423" s="335" t="s">
        <v>6747</v>
      </c>
      <c r="D6423" s="335">
        <v>4.4400000000000004</v>
      </c>
    </row>
    <row r="6424" spans="1:4" ht="25.5">
      <c r="A6424" s="338">
        <v>325</v>
      </c>
      <c r="B6424" s="336" t="s">
        <v>6993</v>
      </c>
      <c r="C6424" s="335" t="s">
        <v>6747</v>
      </c>
      <c r="D6424" s="335">
        <v>1.72</v>
      </c>
    </row>
    <row r="6425" spans="1:4" ht="25.5">
      <c r="A6425" s="338">
        <v>20326</v>
      </c>
      <c r="B6425" s="336" t="s">
        <v>6994</v>
      </c>
      <c r="C6425" s="335" t="s">
        <v>6747</v>
      </c>
      <c r="D6425" s="335">
        <v>4.6100000000000003</v>
      </c>
    </row>
    <row r="6426" spans="1:4" ht="25.5">
      <c r="A6426" s="338">
        <v>329</v>
      </c>
      <c r="B6426" s="336" t="s">
        <v>6995</v>
      </c>
      <c r="C6426" s="335" t="s">
        <v>6747</v>
      </c>
      <c r="D6426" s="335">
        <v>5.68</v>
      </c>
    </row>
    <row r="6427" spans="1:4" ht="25.5">
      <c r="A6427" s="338">
        <v>308</v>
      </c>
      <c r="B6427" s="336" t="s">
        <v>6996</v>
      </c>
      <c r="C6427" s="335" t="s">
        <v>6747</v>
      </c>
      <c r="D6427" s="335">
        <v>19.14</v>
      </c>
    </row>
    <row r="6428" spans="1:4" ht="25.5">
      <c r="A6428" s="338">
        <v>39642</v>
      </c>
      <c r="B6428" s="336" t="s">
        <v>6997</v>
      </c>
      <c r="C6428" s="335" t="s">
        <v>6747</v>
      </c>
      <c r="D6428" s="335">
        <v>1.1599999999999999</v>
      </c>
    </row>
    <row r="6429" spans="1:4" ht="25.5">
      <c r="A6429" s="338">
        <v>39641</v>
      </c>
      <c r="B6429" s="336" t="s">
        <v>6998</v>
      </c>
      <c r="C6429" s="335" t="s">
        <v>6747</v>
      </c>
      <c r="D6429" s="335">
        <v>0.81</v>
      </c>
    </row>
    <row r="6430" spans="1:4" ht="25.5">
      <c r="A6430" s="338">
        <v>39643</v>
      </c>
      <c r="B6430" s="336" t="s">
        <v>6999</v>
      </c>
      <c r="C6430" s="335" t="s">
        <v>6747</v>
      </c>
      <c r="D6430" s="335">
        <v>3.23</v>
      </c>
    </row>
    <row r="6431" spans="1:4" ht="25.5">
      <c r="A6431" s="338">
        <v>39644</v>
      </c>
      <c r="B6431" s="336" t="s">
        <v>7000</v>
      </c>
      <c r="C6431" s="335" t="s">
        <v>6747</v>
      </c>
      <c r="D6431" s="335">
        <v>4.17</v>
      </c>
    </row>
    <row r="6432" spans="1:4" ht="25.5">
      <c r="A6432" s="338">
        <v>39645</v>
      </c>
      <c r="B6432" s="336" t="s">
        <v>7001</v>
      </c>
      <c r="C6432" s="335" t="s">
        <v>6747</v>
      </c>
      <c r="D6432" s="335">
        <v>5.38</v>
      </c>
    </row>
    <row r="6433" spans="1:4" ht="25.5">
      <c r="A6433" s="338">
        <v>12548</v>
      </c>
      <c r="B6433" s="336" t="s">
        <v>7002</v>
      </c>
      <c r="C6433" s="335" t="s">
        <v>6747</v>
      </c>
      <c r="D6433" s="335">
        <v>92.66</v>
      </c>
    </row>
    <row r="6434" spans="1:4" ht="25.5">
      <c r="A6434" s="338">
        <v>13113</v>
      </c>
      <c r="B6434" s="336" t="s">
        <v>7003</v>
      </c>
      <c r="C6434" s="335" t="s">
        <v>6747</v>
      </c>
      <c r="D6434" s="335">
        <v>37.979999999999997</v>
      </c>
    </row>
    <row r="6435" spans="1:4" ht="25.5">
      <c r="A6435" s="338">
        <v>13114</v>
      </c>
      <c r="B6435" s="336" t="s">
        <v>7004</v>
      </c>
      <c r="C6435" s="335" t="s">
        <v>6747</v>
      </c>
      <c r="D6435" s="335">
        <v>46.23</v>
      </c>
    </row>
    <row r="6436" spans="1:4" ht="25.5">
      <c r="A6436" s="338">
        <v>12530</v>
      </c>
      <c r="B6436" s="336" t="s">
        <v>7005</v>
      </c>
      <c r="C6436" s="335" t="s">
        <v>6747</v>
      </c>
      <c r="D6436" s="335">
        <v>56.33</v>
      </c>
    </row>
    <row r="6437" spans="1:4" ht="25.5">
      <c r="A6437" s="338">
        <v>12531</v>
      </c>
      <c r="B6437" s="336" t="s">
        <v>7006</v>
      </c>
      <c r="C6437" s="335" t="s">
        <v>6747</v>
      </c>
      <c r="D6437" s="335">
        <v>63.01</v>
      </c>
    </row>
    <row r="6438" spans="1:4" ht="25.5">
      <c r="A6438" s="338">
        <v>12532</v>
      </c>
      <c r="B6438" s="336" t="s">
        <v>7007</v>
      </c>
      <c r="C6438" s="335" t="s">
        <v>6747</v>
      </c>
      <c r="D6438" s="335">
        <v>77.06</v>
      </c>
    </row>
    <row r="6439" spans="1:4" ht="25.5">
      <c r="A6439" s="338">
        <v>12533</v>
      </c>
      <c r="B6439" s="336" t="s">
        <v>7008</v>
      </c>
      <c r="C6439" s="335" t="s">
        <v>6747</v>
      </c>
      <c r="D6439" s="335">
        <v>91.92</v>
      </c>
    </row>
    <row r="6440" spans="1:4" ht="25.5">
      <c r="A6440" s="338">
        <v>12544</v>
      </c>
      <c r="B6440" s="336" t="s">
        <v>7009</v>
      </c>
      <c r="C6440" s="335" t="s">
        <v>6747</v>
      </c>
      <c r="D6440" s="335">
        <v>112.29</v>
      </c>
    </row>
    <row r="6441" spans="1:4" ht="25.5">
      <c r="A6441" s="338">
        <v>12546</v>
      </c>
      <c r="B6441" s="336" t="s">
        <v>7010</v>
      </c>
      <c r="C6441" s="335" t="s">
        <v>6747</v>
      </c>
      <c r="D6441" s="335">
        <v>116.24</v>
      </c>
    </row>
    <row r="6442" spans="1:4" ht="25.5">
      <c r="A6442" s="338">
        <v>12547</v>
      </c>
      <c r="B6442" s="336" t="s">
        <v>7011</v>
      </c>
      <c r="C6442" s="335" t="s">
        <v>6747</v>
      </c>
      <c r="D6442" s="335">
        <v>135.16999999999999</v>
      </c>
    </row>
    <row r="6443" spans="1:4" ht="25.5">
      <c r="A6443" s="338">
        <v>12551</v>
      </c>
      <c r="B6443" s="336" t="s">
        <v>7012</v>
      </c>
      <c r="C6443" s="335" t="s">
        <v>6747</v>
      </c>
      <c r="D6443" s="335">
        <v>147.19</v>
      </c>
    </row>
    <row r="6444" spans="1:4" ht="25.5">
      <c r="A6444" s="338">
        <v>12563</v>
      </c>
      <c r="B6444" s="336" t="s">
        <v>7013</v>
      </c>
      <c r="C6444" s="335" t="s">
        <v>6747</v>
      </c>
      <c r="D6444" s="335">
        <v>231.19</v>
      </c>
    </row>
    <row r="6445" spans="1:4" ht="25.5">
      <c r="A6445" s="338">
        <v>12565</v>
      </c>
      <c r="B6445" s="336" t="s">
        <v>7014</v>
      </c>
      <c r="C6445" s="335" t="s">
        <v>6747</v>
      </c>
      <c r="D6445" s="335">
        <v>363.8</v>
      </c>
    </row>
    <row r="6446" spans="1:4" ht="25.5">
      <c r="A6446" s="338">
        <v>12567</v>
      </c>
      <c r="B6446" s="336" t="s">
        <v>7015</v>
      </c>
      <c r="C6446" s="335" t="s">
        <v>6747</v>
      </c>
      <c r="D6446" s="335">
        <v>473.39</v>
      </c>
    </row>
    <row r="6447" spans="1:4" ht="25.5">
      <c r="A6447" s="338">
        <v>12568</v>
      </c>
      <c r="B6447" s="336" t="s">
        <v>7016</v>
      </c>
      <c r="C6447" s="335" t="s">
        <v>6747</v>
      </c>
      <c r="D6447" s="335">
        <v>781.65</v>
      </c>
    </row>
    <row r="6448" spans="1:4" ht="25.5">
      <c r="A6448" s="338">
        <v>11789</v>
      </c>
      <c r="B6448" s="336" t="s">
        <v>7017</v>
      </c>
      <c r="C6448" s="335" t="s">
        <v>6747</v>
      </c>
      <c r="D6448" s="335">
        <v>0.56000000000000005</v>
      </c>
    </row>
    <row r="6449" spans="1:4" ht="38.25">
      <c r="A6449" s="338">
        <v>20975</v>
      </c>
      <c r="B6449" s="336" t="s">
        <v>7018</v>
      </c>
      <c r="C6449" s="335" t="s">
        <v>6747</v>
      </c>
      <c r="D6449" s="335">
        <v>8</v>
      </c>
    </row>
    <row r="6450" spans="1:4" ht="38.25">
      <c r="A6450" s="338">
        <v>20976</v>
      </c>
      <c r="B6450" s="336" t="s">
        <v>7019</v>
      </c>
      <c r="C6450" s="335" t="s">
        <v>6747</v>
      </c>
      <c r="D6450" s="335">
        <v>12.08</v>
      </c>
    </row>
    <row r="6451" spans="1:4" ht="25.5">
      <c r="A6451" s="338">
        <v>40340</v>
      </c>
      <c r="B6451" s="336" t="s">
        <v>7020</v>
      </c>
      <c r="C6451" s="335" t="s">
        <v>6747</v>
      </c>
      <c r="D6451" s="335">
        <v>45.02</v>
      </c>
    </row>
    <row r="6452" spans="1:4" ht="25.5">
      <c r="A6452" s="338">
        <v>40341</v>
      </c>
      <c r="B6452" s="336" t="s">
        <v>7021</v>
      </c>
      <c r="C6452" s="335" t="s">
        <v>6747</v>
      </c>
      <c r="D6452" s="335">
        <v>53.3</v>
      </c>
    </row>
    <row r="6453" spans="1:4" ht="25.5">
      <c r="A6453" s="338">
        <v>40342</v>
      </c>
      <c r="B6453" s="336" t="s">
        <v>7022</v>
      </c>
      <c r="C6453" s="335" t="s">
        <v>6747</v>
      </c>
      <c r="D6453" s="335">
        <v>67.58</v>
      </c>
    </row>
    <row r="6454" spans="1:4" ht="25.5">
      <c r="A6454" s="338">
        <v>40343</v>
      </c>
      <c r="B6454" s="336" t="s">
        <v>7023</v>
      </c>
      <c r="C6454" s="335" t="s">
        <v>6747</v>
      </c>
      <c r="D6454" s="335">
        <v>82.91</v>
      </c>
    </row>
    <row r="6455" spans="1:4" ht="25.5">
      <c r="A6455" s="338">
        <v>40344</v>
      </c>
      <c r="B6455" s="336" t="s">
        <v>7024</v>
      </c>
      <c r="C6455" s="335" t="s">
        <v>6747</v>
      </c>
      <c r="D6455" s="335">
        <v>87.66</v>
      </c>
    </row>
    <row r="6456" spans="1:4" ht="25.5">
      <c r="A6456" s="338">
        <v>40345</v>
      </c>
      <c r="B6456" s="336" t="s">
        <v>7025</v>
      </c>
      <c r="C6456" s="335" t="s">
        <v>6747</v>
      </c>
      <c r="D6456" s="335">
        <v>109.45</v>
      </c>
    </row>
    <row r="6457" spans="1:4" ht="25.5">
      <c r="A6457" s="338">
        <v>40346</v>
      </c>
      <c r="B6457" s="336" t="s">
        <v>7026</v>
      </c>
      <c r="C6457" s="335" t="s">
        <v>6747</v>
      </c>
      <c r="D6457" s="335">
        <v>102.96</v>
      </c>
    </row>
    <row r="6458" spans="1:4" ht="25.5">
      <c r="A6458" s="338">
        <v>40347</v>
      </c>
      <c r="B6458" s="336" t="s">
        <v>7027</v>
      </c>
      <c r="C6458" s="335" t="s">
        <v>6747</v>
      </c>
      <c r="D6458" s="335">
        <v>127.3</v>
      </c>
    </row>
    <row r="6459" spans="1:4" ht="25.5">
      <c r="A6459" s="338">
        <v>38840</v>
      </c>
      <c r="B6459" s="336" t="s">
        <v>7028</v>
      </c>
      <c r="C6459" s="335" t="s">
        <v>6747</v>
      </c>
      <c r="D6459" s="335">
        <v>1.77</v>
      </c>
    </row>
    <row r="6460" spans="1:4" ht="25.5">
      <c r="A6460" s="338">
        <v>38841</v>
      </c>
      <c r="B6460" s="336" t="s">
        <v>7029</v>
      </c>
      <c r="C6460" s="335" t="s">
        <v>6747</v>
      </c>
      <c r="D6460" s="335">
        <v>1.97</v>
      </c>
    </row>
    <row r="6461" spans="1:4" ht="25.5">
      <c r="A6461" s="338">
        <v>38842</v>
      </c>
      <c r="B6461" s="336" t="s">
        <v>7030</v>
      </c>
      <c r="C6461" s="335" t="s">
        <v>6747</v>
      </c>
      <c r="D6461" s="335">
        <v>3.89</v>
      </c>
    </row>
    <row r="6462" spans="1:4" ht="25.5">
      <c r="A6462" s="338">
        <v>38843</v>
      </c>
      <c r="B6462" s="336" t="s">
        <v>7031</v>
      </c>
      <c r="C6462" s="335" t="s">
        <v>6747</v>
      </c>
      <c r="D6462" s="335">
        <v>6.08</v>
      </c>
    </row>
    <row r="6463" spans="1:4" ht="51">
      <c r="A6463" s="338">
        <v>13761</v>
      </c>
      <c r="B6463" s="336" t="s">
        <v>7032</v>
      </c>
      <c r="C6463" s="335" t="s">
        <v>6747</v>
      </c>
      <c r="D6463" s="339">
        <v>2631.3</v>
      </c>
    </row>
    <row r="6464" spans="1:4" ht="63.75">
      <c r="A6464" s="338">
        <v>12888</v>
      </c>
      <c r="B6464" s="336" t="s">
        <v>7033</v>
      </c>
      <c r="C6464" s="335" t="s">
        <v>7034</v>
      </c>
      <c r="D6464" s="335">
        <v>100.24</v>
      </c>
    </row>
    <row r="6465" spans="1:4" ht="25.5">
      <c r="A6465" s="338">
        <v>12889</v>
      </c>
      <c r="B6465" s="336" t="s">
        <v>7035</v>
      </c>
      <c r="C6465" s="335" t="s">
        <v>7034</v>
      </c>
      <c r="D6465" s="335">
        <v>65.459999999999994</v>
      </c>
    </row>
    <row r="6466" spans="1:4" ht="51">
      <c r="A6466" s="338">
        <v>4814</v>
      </c>
      <c r="B6466" s="336" t="s">
        <v>7036</v>
      </c>
      <c r="C6466" s="335" t="s">
        <v>6747</v>
      </c>
      <c r="D6466" s="335">
        <v>111.87</v>
      </c>
    </row>
    <row r="6467" spans="1:4" ht="25.5">
      <c r="A6467" s="338">
        <v>25967</v>
      </c>
      <c r="B6467" s="336" t="s">
        <v>7037</v>
      </c>
      <c r="C6467" s="335" t="s">
        <v>6747</v>
      </c>
      <c r="D6467" s="339">
        <v>1229.8599999999999</v>
      </c>
    </row>
    <row r="6468" spans="1:4">
      <c r="A6468" s="338">
        <v>6122</v>
      </c>
      <c r="B6468" s="336" t="s">
        <v>7038</v>
      </c>
      <c r="C6468" s="335" t="s">
        <v>6749</v>
      </c>
      <c r="D6468" s="335">
        <v>12.19</v>
      </c>
    </row>
    <row r="6469" spans="1:4" ht="25.5">
      <c r="A6469" s="338">
        <v>40810</v>
      </c>
      <c r="B6469" s="336" t="s">
        <v>7039</v>
      </c>
      <c r="C6469" s="335" t="s">
        <v>6939</v>
      </c>
      <c r="D6469" s="339">
        <v>2151.89</v>
      </c>
    </row>
    <row r="6470" spans="1:4" ht="25.5">
      <c r="A6470" s="338">
        <v>21100</v>
      </c>
      <c r="B6470" s="336" t="s">
        <v>7040</v>
      </c>
      <c r="C6470" s="335" t="s">
        <v>6747</v>
      </c>
      <c r="D6470" s="339">
        <v>2514.11</v>
      </c>
    </row>
    <row r="6471" spans="1:4" ht="51">
      <c r="A6471" s="338">
        <v>11816</v>
      </c>
      <c r="B6471" s="336" t="s">
        <v>7041</v>
      </c>
      <c r="C6471" s="335" t="s">
        <v>6747</v>
      </c>
      <c r="D6471" s="339">
        <v>2680.78</v>
      </c>
    </row>
    <row r="6472" spans="1:4" ht="51">
      <c r="A6472" s="338">
        <v>11814</v>
      </c>
      <c r="B6472" s="336" t="s">
        <v>7042</v>
      </c>
      <c r="C6472" s="335" t="s">
        <v>6747</v>
      </c>
      <c r="D6472" s="339">
        <v>5835.38</v>
      </c>
    </row>
    <row r="6473" spans="1:4" ht="63.75">
      <c r="A6473" s="338">
        <v>14186</v>
      </c>
      <c r="B6473" s="336" t="s">
        <v>7043</v>
      </c>
      <c r="C6473" s="335" t="s">
        <v>6747</v>
      </c>
      <c r="D6473" s="339">
        <v>7327.11</v>
      </c>
    </row>
    <row r="6474" spans="1:4" ht="51">
      <c r="A6474" s="338">
        <v>14185</v>
      </c>
      <c r="B6474" s="336" t="s">
        <v>7044</v>
      </c>
      <c r="C6474" s="335" t="s">
        <v>6747</v>
      </c>
      <c r="D6474" s="339">
        <v>9491.4699999999993</v>
      </c>
    </row>
    <row r="6475" spans="1:4" ht="51">
      <c r="A6475" s="338">
        <v>11811</v>
      </c>
      <c r="B6475" s="336" t="s">
        <v>7045</v>
      </c>
      <c r="C6475" s="335" t="s">
        <v>6747</v>
      </c>
      <c r="D6475" s="339">
        <v>3629.17</v>
      </c>
    </row>
    <row r="6476" spans="1:4" ht="25.5">
      <c r="A6476" s="338">
        <v>26038</v>
      </c>
      <c r="B6476" s="336" t="s">
        <v>7046</v>
      </c>
      <c r="C6476" s="335" t="s">
        <v>6747</v>
      </c>
      <c r="D6476" s="339">
        <v>178304.23</v>
      </c>
    </row>
    <row r="6477" spans="1:4" ht="38.25">
      <c r="A6477" s="338">
        <v>34482</v>
      </c>
      <c r="B6477" s="336" t="s">
        <v>7047</v>
      </c>
      <c r="C6477" s="335" t="s">
        <v>6747</v>
      </c>
      <c r="D6477" s="339">
        <v>4828.49</v>
      </c>
    </row>
    <row r="6478" spans="1:4" ht="38.25">
      <c r="A6478" s="338">
        <v>34469</v>
      </c>
      <c r="B6478" s="336" t="s">
        <v>7048</v>
      </c>
      <c r="C6478" s="335" t="s">
        <v>6747</v>
      </c>
      <c r="D6478" s="339">
        <v>7469.07</v>
      </c>
    </row>
    <row r="6479" spans="1:4" ht="38.25">
      <c r="A6479" s="338">
        <v>34472</v>
      </c>
      <c r="B6479" s="336" t="s">
        <v>7049</v>
      </c>
      <c r="C6479" s="335" t="s">
        <v>6747</v>
      </c>
      <c r="D6479" s="339">
        <v>2298</v>
      </c>
    </row>
    <row r="6480" spans="1:4" ht="38.25">
      <c r="A6480" s="338">
        <v>34476</v>
      </c>
      <c r="B6480" s="336" t="s">
        <v>7050</v>
      </c>
      <c r="C6480" s="335" t="s">
        <v>6747</v>
      </c>
      <c r="D6480" s="339">
        <v>3895.43</v>
      </c>
    </row>
    <row r="6481" spans="1:4" ht="38.25">
      <c r="A6481" s="338">
        <v>34477</v>
      </c>
      <c r="B6481" s="336" t="s">
        <v>7051</v>
      </c>
      <c r="C6481" s="335" t="s">
        <v>6747</v>
      </c>
      <c r="D6481" s="339">
        <v>5169.99</v>
      </c>
    </row>
    <row r="6482" spans="1:4" ht="25.5">
      <c r="A6482" s="338">
        <v>39847</v>
      </c>
      <c r="B6482" s="336" t="s">
        <v>7052</v>
      </c>
      <c r="C6482" s="335" t="s">
        <v>6747</v>
      </c>
      <c r="D6482" s="339">
        <v>1450.06</v>
      </c>
    </row>
    <row r="6483" spans="1:4" ht="25.5">
      <c r="A6483" s="338">
        <v>39844</v>
      </c>
      <c r="B6483" s="336" t="s">
        <v>7053</v>
      </c>
      <c r="C6483" s="335" t="s">
        <v>6747</v>
      </c>
      <c r="D6483" s="339">
        <v>2140</v>
      </c>
    </row>
    <row r="6484" spans="1:4" ht="25.5">
      <c r="A6484" s="338">
        <v>39845</v>
      </c>
      <c r="B6484" s="336" t="s">
        <v>7054</v>
      </c>
      <c r="C6484" s="335" t="s">
        <v>6747</v>
      </c>
      <c r="D6484" s="339">
        <v>1238.5999999999999</v>
      </c>
    </row>
    <row r="6485" spans="1:4" ht="25.5">
      <c r="A6485" s="338">
        <v>39846</v>
      </c>
      <c r="B6485" s="336" t="s">
        <v>7055</v>
      </c>
      <c r="C6485" s="335" t="s">
        <v>6747</v>
      </c>
      <c r="D6485" s="339">
        <v>1307.49</v>
      </c>
    </row>
    <row r="6486" spans="1:4" ht="25.5">
      <c r="A6486" s="338">
        <v>39838</v>
      </c>
      <c r="B6486" s="336" t="s">
        <v>7056</v>
      </c>
      <c r="C6486" s="335" t="s">
        <v>6747</v>
      </c>
      <c r="D6486" s="339">
        <v>3623.93</v>
      </c>
    </row>
    <row r="6487" spans="1:4" ht="25.5">
      <c r="A6487" s="338">
        <v>39839</v>
      </c>
      <c r="B6487" s="336" t="s">
        <v>7057</v>
      </c>
      <c r="C6487" s="335" t="s">
        <v>6747</v>
      </c>
      <c r="D6487" s="339">
        <v>3786.19</v>
      </c>
    </row>
    <row r="6488" spans="1:4" ht="25.5">
      <c r="A6488" s="338">
        <v>39840</v>
      </c>
      <c r="B6488" s="336" t="s">
        <v>7058</v>
      </c>
      <c r="C6488" s="335" t="s">
        <v>6747</v>
      </c>
      <c r="D6488" s="339">
        <v>4824.97</v>
      </c>
    </row>
    <row r="6489" spans="1:4" ht="25.5">
      <c r="A6489" s="338">
        <v>39841</v>
      </c>
      <c r="B6489" s="336" t="s">
        <v>7059</v>
      </c>
      <c r="C6489" s="335" t="s">
        <v>6747</v>
      </c>
      <c r="D6489" s="339">
        <v>5130.4799999999996</v>
      </c>
    </row>
    <row r="6490" spans="1:4" ht="25.5">
      <c r="A6490" s="338">
        <v>39842</v>
      </c>
      <c r="B6490" s="336" t="s">
        <v>7060</v>
      </c>
      <c r="C6490" s="335" t="s">
        <v>6747</v>
      </c>
      <c r="D6490" s="339">
        <v>6517.63</v>
      </c>
    </row>
    <row r="6491" spans="1:4" ht="25.5">
      <c r="A6491" s="338">
        <v>39843</v>
      </c>
      <c r="B6491" s="336" t="s">
        <v>7061</v>
      </c>
      <c r="C6491" s="335" t="s">
        <v>6747</v>
      </c>
      <c r="D6491" s="339">
        <v>7194.73</v>
      </c>
    </row>
    <row r="6492" spans="1:4">
      <c r="A6492" s="338">
        <v>39580</v>
      </c>
      <c r="B6492" s="336" t="s">
        <v>7062</v>
      </c>
      <c r="C6492" s="335" t="s">
        <v>6747</v>
      </c>
      <c r="D6492" s="339">
        <v>62209.33</v>
      </c>
    </row>
    <row r="6493" spans="1:4">
      <c r="A6493" s="338">
        <v>39577</v>
      </c>
      <c r="B6493" s="336" t="s">
        <v>7063</v>
      </c>
      <c r="C6493" s="335" t="s">
        <v>6747</v>
      </c>
      <c r="D6493" s="339">
        <v>26773.55</v>
      </c>
    </row>
    <row r="6494" spans="1:4">
      <c r="A6494" s="338">
        <v>39578</v>
      </c>
      <c r="B6494" s="336" t="s">
        <v>7064</v>
      </c>
      <c r="C6494" s="335" t="s">
        <v>6747</v>
      </c>
      <c r="D6494" s="339">
        <v>32371.91</v>
      </c>
    </row>
    <row r="6495" spans="1:4">
      <c r="A6495" s="338">
        <v>39579</v>
      </c>
      <c r="B6495" s="336" t="s">
        <v>7065</v>
      </c>
      <c r="C6495" s="335" t="s">
        <v>6747</v>
      </c>
      <c r="D6495" s="339">
        <v>40240.35</v>
      </c>
    </row>
    <row r="6496" spans="1:4" ht="25.5">
      <c r="A6496" s="338">
        <v>39557</v>
      </c>
      <c r="B6496" s="336" t="s">
        <v>7066</v>
      </c>
      <c r="C6496" s="335" t="s">
        <v>6747</v>
      </c>
      <c r="D6496" s="339">
        <v>5778.21</v>
      </c>
    </row>
    <row r="6497" spans="1:4" ht="25.5">
      <c r="A6497" s="338">
        <v>39558</v>
      </c>
      <c r="B6497" s="336" t="s">
        <v>7067</v>
      </c>
      <c r="C6497" s="335" t="s">
        <v>6747</v>
      </c>
      <c r="D6497" s="339">
        <v>5815.74</v>
      </c>
    </row>
    <row r="6498" spans="1:4" ht="25.5">
      <c r="A6498" s="338">
        <v>39559</v>
      </c>
      <c r="B6498" s="336" t="s">
        <v>7068</v>
      </c>
      <c r="C6498" s="335" t="s">
        <v>6747</v>
      </c>
      <c r="D6498" s="339">
        <v>6035.17</v>
      </c>
    </row>
    <row r="6499" spans="1:4" ht="25.5">
      <c r="A6499" s="338">
        <v>39560</v>
      </c>
      <c r="B6499" s="336" t="s">
        <v>7069</v>
      </c>
      <c r="C6499" s="335" t="s">
        <v>6747</v>
      </c>
      <c r="D6499" s="339">
        <v>6940.15</v>
      </c>
    </row>
    <row r="6500" spans="1:4" ht="25.5">
      <c r="A6500" s="338">
        <v>39561</v>
      </c>
      <c r="B6500" s="336" t="s">
        <v>7070</v>
      </c>
      <c r="C6500" s="335" t="s">
        <v>6747</v>
      </c>
      <c r="D6500" s="339">
        <v>8060.04</v>
      </c>
    </row>
    <row r="6501" spans="1:4" ht="25.5">
      <c r="A6501" s="338">
        <v>39556</v>
      </c>
      <c r="B6501" s="336" t="s">
        <v>7071</v>
      </c>
      <c r="C6501" s="335" t="s">
        <v>6747</v>
      </c>
      <c r="D6501" s="339">
        <v>5322.7</v>
      </c>
    </row>
    <row r="6502" spans="1:4" ht="25.5">
      <c r="A6502" s="338">
        <v>39555</v>
      </c>
      <c r="B6502" s="336" t="s">
        <v>7072</v>
      </c>
      <c r="C6502" s="335" t="s">
        <v>6747</v>
      </c>
      <c r="D6502" s="339">
        <v>1668.96</v>
      </c>
    </row>
    <row r="6503" spans="1:4" ht="25.5">
      <c r="A6503" s="338">
        <v>39548</v>
      </c>
      <c r="B6503" s="336" t="s">
        <v>7073</v>
      </c>
      <c r="C6503" s="335" t="s">
        <v>6747</v>
      </c>
      <c r="D6503" s="339">
        <v>2414.0500000000002</v>
      </c>
    </row>
    <row r="6504" spans="1:4" ht="25.5">
      <c r="A6504" s="338">
        <v>39554</v>
      </c>
      <c r="B6504" s="336" t="s">
        <v>7074</v>
      </c>
      <c r="C6504" s="335" t="s">
        <v>6747</v>
      </c>
      <c r="D6504" s="339">
        <v>2996.42</v>
      </c>
    </row>
    <row r="6505" spans="1:4" ht="25.5">
      <c r="A6505" s="338">
        <v>39550</v>
      </c>
      <c r="B6505" s="336" t="s">
        <v>7075</v>
      </c>
      <c r="C6505" s="335" t="s">
        <v>6747</v>
      </c>
      <c r="D6505" s="339">
        <v>1168.54</v>
      </c>
    </row>
    <row r="6506" spans="1:4" ht="25.5">
      <c r="A6506" s="338">
        <v>39551</v>
      </c>
      <c r="B6506" s="336" t="s">
        <v>7076</v>
      </c>
      <c r="C6506" s="335" t="s">
        <v>6747</v>
      </c>
      <c r="D6506" s="339">
        <v>1463.31</v>
      </c>
    </row>
    <row r="6507" spans="1:4" ht="25.5">
      <c r="A6507" s="338">
        <v>39826</v>
      </c>
      <c r="B6507" s="336" t="s">
        <v>7077</v>
      </c>
      <c r="C6507" s="335" t="s">
        <v>6747</v>
      </c>
      <c r="D6507" s="339">
        <v>3959.9</v>
      </c>
    </row>
    <row r="6508" spans="1:4" ht="25.5">
      <c r="A6508" s="338">
        <v>10700</v>
      </c>
      <c r="B6508" s="336" t="s">
        <v>7078</v>
      </c>
      <c r="C6508" s="335" t="s">
        <v>6747</v>
      </c>
      <c r="D6508" s="339">
        <v>10594.97</v>
      </c>
    </row>
    <row r="6509" spans="1:4" ht="25.5">
      <c r="A6509" s="338">
        <v>346</v>
      </c>
      <c r="B6509" s="336" t="s">
        <v>7079</v>
      </c>
      <c r="C6509" s="335" t="s">
        <v>6811</v>
      </c>
      <c r="D6509" s="335">
        <v>14.19</v>
      </c>
    </row>
    <row r="6510" spans="1:4" ht="25.5">
      <c r="A6510" s="338">
        <v>3312</v>
      </c>
      <c r="B6510" s="336" t="s">
        <v>7080</v>
      </c>
      <c r="C6510" s="335" t="s">
        <v>6811</v>
      </c>
      <c r="D6510" s="335">
        <v>17.170000000000002</v>
      </c>
    </row>
    <row r="6511" spans="1:4" ht="25.5">
      <c r="A6511" s="338">
        <v>339</v>
      </c>
      <c r="B6511" s="336" t="s">
        <v>7081</v>
      </c>
      <c r="C6511" s="335" t="s">
        <v>6807</v>
      </c>
      <c r="D6511" s="335">
        <v>0.69</v>
      </c>
    </row>
    <row r="6512" spans="1:4" ht="25.5">
      <c r="A6512" s="338">
        <v>340</v>
      </c>
      <c r="B6512" s="336" t="s">
        <v>7082</v>
      </c>
      <c r="C6512" s="335" t="s">
        <v>6807</v>
      </c>
      <c r="D6512" s="335">
        <v>0.94</v>
      </c>
    </row>
    <row r="6513" spans="1:4">
      <c r="A6513" s="338">
        <v>338</v>
      </c>
      <c r="B6513" s="336" t="s">
        <v>7083</v>
      </c>
      <c r="C6513" s="335" t="s">
        <v>6811</v>
      </c>
      <c r="D6513" s="335">
        <v>17.86</v>
      </c>
    </row>
    <row r="6514" spans="1:4" ht="25.5">
      <c r="A6514" s="338">
        <v>334</v>
      </c>
      <c r="B6514" s="336" t="s">
        <v>7084</v>
      </c>
      <c r="C6514" s="335" t="s">
        <v>6811</v>
      </c>
      <c r="D6514" s="335">
        <v>12.83</v>
      </c>
    </row>
    <row r="6515" spans="1:4" ht="25.5">
      <c r="A6515" s="338">
        <v>335</v>
      </c>
      <c r="B6515" s="336" t="s">
        <v>7085</v>
      </c>
      <c r="C6515" s="335" t="s">
        <v>6811</v>
      </c>
      <c r="D6515" s="335">
        <v>11.76</v>
      </c>
    </row>
    <row r="6516" spans="1:4" ht="25.5">
      <c r="A6516" s="338">
        <v>342</v>
      </c>
      <c r="B6516" s="336" t="s">
        <v>7086</v>
      </c>
      <c r="C6516" s="335" t="s">
        <v>6811</v>
      </c>
      <c r="D6516" s="335">
        <v>13.29</v>
      </c>
    </row>
    <row r="6517" spans="1:4" ht="25.5">
      <c r="A6517" s="338">
        <v>333</v>
      </c>
      <c r="B6517" s="336" t="s">
        <v>7087</v>
      </c>
      <c r="C6517" s="335" t="s">
        <v>6811</v>
      </c>
      <c r="D6517" s="335">
        <v>13.6</v>
      </c>
    </row>
    <row r="6518" spans="1:4" ht="25.5">
      <c r="A6518" s="338">
        <v>343</v>
      </c>
      <c r="B6518" s="336" t="s">
        <v>7088</v>
      </c>
      <c r="C6518" s="335" t="s">
        <v>6807</v>
      </c>
      <c r="D6518" s="335">
        <v>0.36</v>
      </c>
    </row>
    <row r="6519" spans="1:4" ht="25.5">
      <c r="A6519" s="338">
        <v>344</v>
      </c>
      <c r="B6519" s="336" t="s">
        <v>7089</v>
      </c>
      <c r="C6519" s="335" t="s">
        <v>6811</v>
      </c>
      <c r="D6519" s="335">
        <v>14.71</v>
      </c>
    </row>
    <row r="6520" spans="1:4" ht="25.5">
      <c r="A6520" s="338">
        <v>345</v>
      </c>
      <c r="B6520" s="336" t="s">
        <v>7090</v>
      </c>
      <c r="C6520" s="335" t="s">
        <v>6811</v>
      </c>
      <c r="D6520" s="335">
        <v>17.98</v>
      </c>
    </row>
    <row r="6521" spans="1:4" ht="25.5">
      <c r="A6521" s="338">
        <v>341</v>
      </c>
      <c r="B6521" s="336" t="s">
        <v>7090</v>
      </c>
      <c r="C6521" s="335" t="s">
        <v>6807</v>
      </c>
      <c r="D6521" s="335">
        <v>0.17</v>
      </c>
    </row>
    <row r="6522" spans="1:4" ht="25.5">
      <c r="A6522" s="338">
        <v>11107</v>
      </c>
      <c r="B6522" s="336" t="s">
        <v>7091</v>
      </c>
      <c r="C6522" s="335" t="s">
        <v>6811</v>
      </c>
      <c r="D6522" s="335">
        <v>11.68</v>
      </c>
    </row>
    <row r="6523" spans="1:4" ht="25.5">
      <c r="A6523" s="338">
        <v>3313</v>
      </c>
      <c r="B6523" s="336" t="s">
        <v>7092</v>
      </c>
      <c r="C6523" s="335" t="s">
        <v>6811</v>
      </c>
      <c r="D6523" s="335">
        <v>22.1</v>
      </c>
    </row>
    <row r="6524" spans="1:4">
      <c r="A6524" s="338">
        <v>34562</v>
      </c>
      <c r="B6524" s="336" t="s">
        <v>7093</v>
      </c>
      <c r="C6524" s="335" t="s">
        <v>6811</v>
      </c>
      <c r="D6524" s="335">
        <v>8.92</v>
      </c>
    </row>
    <row r="6525" spans="1:4">
      <c r="A6525" s="338">
        <v>337</v>
      </c>
      <c r="B6525" s="336" t="s">
        <v>7094</v>
      </c>
      <c r="C6525" s="335" t="s">
        <v>6811</v>
      </c>
      <c r="D6525" s="335">
        <v>8.6199999999999992</v>
      </c>
    </row>
    <row r="6526" spans="1:4" ht="25.5">
      <c r="A6526" s="338">
        <v>369</v>
      </c>
      <c r="B6526" s="336" t="s">
        <v>7095</v>
      </c>
      <c r="C6526" s="335" t="s">
        <v>6759</v>
      </c>
      <c r="D6526" s="335">
        <v>65.88</v>
      </c>
    </row>
    <row r="6527" spans="1:4" ht="25.5">
      <c r="A6527" s="338">
        <v>366</v>
      </c>
      <c r="B6527" s="336" t="s">
        <v>7096</v>
      </c>
      <c r="C6527" s="335" t="s">
        <v>6759</v>
      </c>
      <c r="D6527" s="335">
        <v>55</v>
      </c>
    </row>
    <row r="6528" spans="1:4" ht="25.5">
      <c r="A6528" s="338">
        <v>367</v>
      </c>
      <c r="B6528" s="336" t="s">
        <v>7097</v>
      </c>
      <c r="C6528" s="335" t="s">
        <v>6759</v>
      </c>
      <c r="D6528" s="335">
        <v>54</v>
      </c>
    </row>
    <row r="6529" spans="1:4" ht="25.5">
      <c r="A6529" s="338">
        <v>370</v>
      </c>
      <c r="B6529" s="336" t="s">
        <v>7098</v>
      </c>
      <c r="C6529" s="335" t="s">
        <v>6759</v>
      </c>
      <c r="D6529" s="335">
        <v>56.25</v>
      </c>
    </row>
    <row r="6530" spans="1:4" ht="38.25">
      <c r="A6530" s="338">
        <v>368</v>
      </c>
      <c r="B6530" s="336" t="s">
        <v>7099</v>
      </c>
      <c r="C6530" s="335" t="s">
        <v>6759</v>
      </c>
      <c r="D6530" s="335">
        <v>40.5</v>
      </c>
    </row>
    <row r="6531" spans="1:4" ht="38.25">
      <c r="A6531" s="338">
        <v>11075</v>
      </c>
      <c r="B6531" s="336" t="s">
        <v>7100</v>
      </c>
      <c r="C6531" s="335" t="s">
        <v>6759</v>
      </c>
      <c r="D6531" s="335">
        <v>884.25</v>
      </c>
    </row>
    <row r="6532" spans="1:4" ht="38.25">
      <c r="A6532" s="338">
        <v>11076</v>
      </c>
      <c r="B6532" s="336" t="s">
        <v>7101</v>
      </c>
      <c r="C6532" s="335" t="s">
        <v>6759</v>
      </c>
      <c r="D6532" s="335">
        <v>67.5</v>
      </c>
    </row>
    <row r="6533" spans="1:4">
      <c r="A6533" s="338">
        <v>1381</v>
      </c>
      <c r="B6533" s="336" t="s">
        <v>7102</v>
      </c>
      <c r="C6533" s="335" t="s">
        <v>6811</v>
      </c>
      <c r="D6533" s="335">
        <v>0.5</v>
      </c>
    </row>
    <row r="6534" spans="1:4">
      <c r="A6534" s="338">
        <v>34353</v>
      </c>
      <c r="B6534" s="336" t="s">
        <v>7103</v>
      </c>
      <c r="C6534" s="335" t="s">
        <v>6811</v>
      </c>
      <c r="D6534" s="335">
        <v>1</v>
      </c>
    </row>
    <row r="6535" spans="1:4">
      <c r="A6535" s="338">
        <v>37595</v>
      </c>
      <c r="B6535" s="336" t="s">
        <v>7104</v>
      </c>
      <c r="C6535" s="335" t="s">
        <v>6811</v>
      </c>
      <c r="D6535" s="335">
        <v>1.52</v>
      </c>
    </row>
    <row r="6536" spans="1:4">
      <c r="A6536" s="338">
        <v>37596</v>
      </c>
      <c r="B6536" s="336" t="s">
        <v>7105</v>
      </c>
      <c r="C6536" s="335" t="s">
        <v>6811</v>
      </c>
      <c r="D6536" s="335">
        <v>2.2599999999999998</v>
      </c>
    </row>
    <row r="6537" spans="1:4" ht="38.25">
      <c r="A6537" s="338">
        <v>371</v>
      </c>
      <c r="B6537" s="336" t="s">
        <v>7106</v>
      </c>
      <c r="C6537" s="335" t="s">
        <v>6811</v>
      </c>
      <c r="D6537" s="335">
        <v>0.45</v>
      </c>
    </row>
    <row r="6538" spans="1:4" ht="25.5">
      <c r="A6538" s="338">
        <v>37553</v>
      </c>
      <c r="B6538" s="336" t="s">
        <v>7107</v>
      </c>
      <c r="C6538" s="335" t="s">
        <v>6811</v>
      </c>
      <c r="D6538" s="335">
        <v>1.69</v>
      </c>
    </row>
    <row r="6539" spans="1:4" ht="25.5">
      <c r="A6539" s="338">
        <v>37552</v>
      </c>
      <c r="B6539" s="336" t="s">
        <v>7108</v>
      </c>
      <c r="C6539" s="335" t="s">
        <v>6811</v>
      </c>
      <c r="D6539" s="335">
        <v>2.17</v>
      </c>
    </row>
    <row r="6540" spans="1:4" ht="25.5">
      <c r="A6540" s="338">
        <v>36880</v>
      </c>
      <c r="B6540" s="336" t="s">
        <v>7109</v>
      </c>
      <c r="C6540" s="335" t="s">
        <v>6811</v>
      </c>
      <c r="D6540" s="335">
        <v>1.68</v>
      </c>
    </row>
    <row r="6541" spans="1:4">
      <c r="A6541" s="338">
        <v>34355</v>
      </c>
      <c r="B6541" s="336" t="s">
        <v>7110</v>
      </c>
      <c r="C6541" s="335" t="s">
        <v>6811</v>
      </c>
      <c r="D6541" s="335">
        <v>1.38</v>
      </c>
    </row>
    <row r="6542" spans="1:4" ht="25.5">
      <c r="A6542" s="338">
        <v>130</v>
      </c>
      <c r="B6542" s="336" t="s">
        <v>7111</v>
      </c>
      <c r="C6542" s="335" t="s">
        <v>6811</v>
      </c>
      <c r="D6542" s="335">
        <v>3.53</v>
      </c>
    </row>
    <row r="6543" spans="1:4" ht="38.25">
      <c r="A6543" s="338">
        <v>135</v>
      </c>
      <c r="B6543" s="336" t="s">
        <v>7112</v>
      </c>
      <c r="C6543" s="335" t="s">
        <v>6811</v>
      </c>
      <c r="D6543" s="335">
        <v>4.55</v>
      </c>
    </row>
    <row r="6544" spans="1:4">
      <c r="A6544" s="338">
        <v>36886</v>
      </c>
      <c r="B6544" s="336" t="s">
        <v>7113</v>
      </c>
      <c r="C6544" s="335" t="s">
        <v>6811</v>
      </c>
      <c r="D6544" s="335">
        <v>0.53</v>
      </c>
    </row>
    <row r="6545" spans="1:4" ht="25.5">
      <c r="A6545" s="338">
        <v>374</v>
      </c>
      <c r="B6545" s="336" t="s">
        <v>7114</v>
      </c>
      <c r="C6545" s="335" t="s">
        <v>6811</v>
      </c>
      <c r="D6545" s="335">
        <v>0.38</v>
      </c>
    </row>
    <row r="6546" spans="1:4" ht="38.25">
      <c r="A6546" s="338">
        <v>38546</v>
      </c>
      <c r="B6546" s="336" t="s">
        <v>7115</v>
      </c>
      <c r="C6546" s="335" t="s">
        <v>6759</v>
      </c>
      <c r="D6546" s="335">
        <v>390.1</v>
      </c>
    </row>
    <row r="6547" spans="1:4">
      <c r="A6547" s="338">
        <v>34549</v>
      </c>
      <c r="B6547" s="336" t="s">
        <v>7116</v>
      </c>
      <c r="C6547" s="335" t="s">
        <v>6759</v>
      </c>
      <c r="D6547" s="335">
        <v>197.66</v>
      </c>
    </row>
    <row r="6548" spans="1:4" ht="25.5">
      <c r="A6548" s="338">
        <v>6081</v>
      </c>
      <c r="B6548" s="336" t="s">
        <v>7117</v>
      </c>
      <c r="C6548" s="335" t="s">
        <v>6759</v>
      </c>
      <c r="D6548" s="335">
        <v>28</v>
      </c>
    </row>
    <row r="6549" spans="1:4" ht="25.5">
      <c r="A6549" s="338">
        <v>6077</v>
      </c>
      <c r="B6549" s="336" t="s">
        <v>7118</v>
      </c>
      <c r="C6549" s="335" t="s">
        <v>6759</v>
      </c>
      <c r="D6549" s="335">
        <v>16.14</v>
      </c>
    </row>
    <row r="6550" spans="1:4" ht="38.25">
      <c r="A6550" s="338">
        <v>6079</v>
      </c>
      <c r="B6550" s="336" t="s">
        <v>7119</v>
      </c>
      <c r="C6550" s="335" t="s">
        <v>6759</v>
      </c>
      <c r="D6550" s="335">
        <v>9.2200000000000006</v>
      </c>
    </row>
    <row r="6551" spans="1:4" ht="38.25">
      <c r="A6551" s="338">
        <v>1091</v>
      </c>
      <c r="B6551" s="336" t="s">
        <v>7120</v>
      </c>
      <c r="C6551" s="335" t="s">
        <v>6747</v>
      </c>
      <c r="D6551" s="335">
        <v>16.739999999999998</v>
      </c>
    </row>
    <row r="6552" spans="1:4" ht="38.25">
      <c r="A6552" s="338">
        <v>1094</v>
      </c>
      <c r="B6552" s="336" t="s">
        <v>7121</v>
      </c>
      <c r="C6552" s="335" t="s">
        <v>6747</v>
      </c>
      <c r="D6552" s="335">
        <v>11.71</v>
      </c>
    </row>
    <row r="6553" spans="1:4" ht="38.25">
      <c r="A6553" s="338">
        <v>1095</v>
      </c>
      <c r="B6553" s="336" t="s">
        <v>7122</v>
      </c>
      <c r="C6553" s="335" t="s">
        <v>6747</v>
      </c>
      <c r="D6553" s="335">
        <v>24.89</v>
      </c>
    </row>
    <row r="6554" spans="1:4" ht="38.25">
      <c r="A6554" s="338">
        <v>1092</v>
      </c>
      <c r="B6554" s="336" t="s">
        <v>7123</v>
      </c>
      <c r="C6554" s="335" t="s">
        <v>6747</v>
      </c>
      <c r="D6554" s="335">
        <v>19.260000000000002</v>
      </c>
    </row>
    <row r="6555" spans="1:4" ht="38.25">
      <c r="A6555" s="338">
        <v>1093</v>
      </c>
      <c r="B6555" s="336" t="s">
        <v>7124</v>
      </c>
      <c r="C6555" s="335" t="s">
        <v>6747</v>
      </c>
      <c r="D6555" s="335">
        <v>44.97</v>
      </c>
    </row>
    <row r="6556" spans="1:4" ht="38.25">
      <c r="A6556" s="338">
        <v>1090</v>
      </c>
      <c r="B6556" s="336" t="s">
        <v>7125</v>
      </c>
      <c r="C6556" s="335" t="s">
        <v>6747</v>
      </c>
      <c r="D6556" s="335">
        <v>32.200000000000003</v>
      </c>
    </row>
    <row r="6557" spans="1:4" ht="38.25">
      <c r="A6557" s="338">
        <v>1096</v>
      </c>
      <c r="B6557" s="336" t="s">
        <v>7126</v>
      </c>
      <c r="C6557" s="335" t="s">
        <v>6747</v>
      </c>
      <c r="D6557" s="335">
        <v>57.95</v>
      </c>
    </row>
    <row r="6558" spans="1:4" ht="38.25">
      <c r="A6558" s="338">
        <v>1097</v>
      </c>
      <c r="B6558" s="336" t="s">
        <v>7127</v>
      </c>
      <c r="C6558" s="335" t="s">
        <v>6747</v>
      </c>
      <c r="D6558" s="335">
        <v>49.19</v>
      </c>
    </row>
    <row r="6559" spans="1:4">
      <c r="A6559" s="338">
        <v>378</v>
      </c>
      <c r="B6559" s="336" t="s">
        <v>7128</v>
      </c>
      <c r="C6559" s="335" t="s">
        <v>6749</v>
      </c>
      <c r="D6559" s="335">
        <v>12.68</v>
      </c>
    </row>
    <row r="6560" spans="1:4">
      <c r="A6560" s="338">
        <v>40911</v>
      </c>
      <c r="B6560" s="336" t="s">
        <v>7129</v>
      </c>
      <c r="C6560" s="335" t="s">
        <v>6939</v>
      </c>
      <c r="D6560" s="339">
        <v>2236.52</v>
      </c>
    </row>
    <row r="6561" spans="1:4">
      <c r="A6561" s="338">
        <v>33939</v>
      </c>
      <c r="B6561" s="336" t="s">
        <v>7130</v>
      </c>
      <c r="C6561" s="335" t="s">
        <v>6749</v>
      </c>
      <c r="D6561" s="335">
        <v>58.5</v>
      </c>
    </row>
    <row r="6562" spans="1:4">
      <c r="A6562" s="338">
        <v>40815</v>
      </c>
      <c r="B6562" s="336" t="s">
        <v>7131</v>
      </c>
      <c r="C6562" s="335" t="s">
        <v>6939</v>
      </c>
      <c r="D6562" s="339">
        <v>10315.64</v>
      </c>
    </row>
    <row r="6563" spans="1:4">
      <c r="A6563" s="338">
        <v>34760</v>
      </c>
      <c r="B6563" s="336" t="s">
        <v>7132</v>
      </c>
      <c r="C6563" s="335" t="s">
        <v>6749</v>
      </c>
      <c r="D6563" s="335">
        <v>55.24</v>
      </c>
    </row>
    <row r="6564" spans="1:4">
      <c r="A6564" s="338">
        <v>40935</v>
      </c>
      <c r="B6564" s="336" t="s">
        <v>7133</v>
      </c>
      <c r="C6564" s="335" t="s">
        <v>6939</v>
      </c>
      <c r="D6564" s="339">
        <v>9740.48</v>
      </c>
    </row>
    <row r="6565" spans="1:4">
      <c r="A6565" s="338">
        <v>33952</v>
      </c>
      <c r="B6565" s="336" t="s">
        <v>7134</v>
      </c>
      <c r="C6565" s="335" t="s">
        <v>6749</v>
      </c>
      <c r="D6565" s="335">
        <v>83.1</v>
      </c>
    </row>
    <row r="6566" spans="1:4">
      <c r="A6566" s="338">
        <v>40816</v>
      </c>
      <c r="B6566" s="336" t="s">
        <v>7135</v>
      </c>
      <c r="C6566" s="335" t="s">
        <v>6939</v>
      </c>
      <c r="D6566" s="339">
        <v>14652.52</v>
      </c>
    </row>
    <row r="6567" spans="1:4">
      <c r="A6567" s="338">
        <v>33953</v>
      </c>
      <c r="B6567" s="336" t="s">
        <v>7136</v>
      </c>
      <c r="C6567" s="335" t="s">
        <v>6749</v>
      </c>
      <c r="D6567" s="335">
        <v>109.88</v>
      </c>
    </row>
    <row r="6568" spans="1:4">
      <c r="A6568" s="338">
        <v>40817</v>
      </c>
      <c r="B6568" s="336" t="s">
        <v>7137</v>
      </c>
      <c r="C6568" s="335" t="s">
        <v>6939</v>
      </c>
      <c r="D6568" s="339">
        <v>19371.939999999999</v>
      </c>
    </row>
    <row r="6569" spans="1:4" ht="38.25">
      <c r="A6569" s="338">
        <v>13348</v>
      </c>
      <c r="B6569" s="336" t="s">
        <v>7138</v>
      </c>
      <c r="C6569" s="335" t="s">
        <v>6747</v>
      </c>
      <c r="D6569" s="335">
        <v>0.6</v>
      </c>
    </row>
    <row r="6570" spans="1:4" ht="25.5">
      <c r="A6570" s="338">
        <v>39211</v>
      </c>
      <c r="B6570" s="336" t="s">
        <v>7139</v>
      </c>
      <c r="C6570" s="335" t="s">
        <v>6747</v>
      </c>
      <c r="D6570" s="335">
        <v>0.86</v>
      </c>
    </row>
    <row r="6571" spans="1:4" ht="25.5">
      <c r="A6571" s="338">
        <v>39212</v>
      </c>
      <c r="B6571" s="336" t="s">
        <v>7140</v>
      </c>
      <c r="C6571" s="335" t="s">
        <v>6747</v>
      </c>
      <c r="D6571" s="335">
        <v>0.96</v>
      </c>
    </row>
    <row r="6572" spans="1:4" ht="25.5">
      <c r="A6572" s="338">
        <v>39208</v>
      </c>
      <c r="B6572" s="336" t="s">
        <v>7141</v>
      </c>
      <c r="C6572" s="335" t="s">
        <v>6747</v>
      </c>
      <c r="D6572" s="335">
        <v>0.26</v>
      </c>
    </row>
    <row r="6573" spans="1:4" ht="25.5">
      <c r="A6573" s="338">
        <v>39210</v>
      </c>
      <c r="B6573" s="336" t="s">
        <v>7142</v>
      </c>
      <c r="C6573" s="335" t="s">
        <v>6747</v>
      </c>
      <c r="D6573" s="335">
        <v>0.48</v>
      </c>
    </row>
    <row r="6574" spans="1:4" ht="25.5">
      <c r="A6574" s="338">
        <v>39214</v>
      </c>
      <c r="B6574" s="336" t="s">
        <v>7143</v>
      </c>
      <c r="C6574" s="335" t="s">
        <v>6747</v>
      </c>
      <c r="D6574" s="335">
        <v>1.79</v>
      </c>
    </row>
    <row r="6575" spans="1:4" ht="25.5">
      <c r="A6575" s="338">
        <v>39213</v>
      </c>
      <c r="B6575" s="336" t="s">
        <v>7144</v>
      </c>
      <c r="C6575" s="335" t="s">
        <v>6747</v>
      </c>
      <c r="D6575" s="335">
        <v>1.26</v>
      </c>
    </row>
    <row r="6576" spans="1:4" ht="25.5">
      <c r="A6576" s="338">
        <v>39209</v>
      </c>
      <c r="B6576" s="336" t="s">
        <v>7145</v>
      </c>
      <c r="C6576" s="335" t="s">
        <v>6747</v>
      </c>
      <c r="D6576" s="335">
        <v>0.31</v>
      </c>
    </row>
    <row r="6577" spans="1:4" ht="25.5">
      <c r="A6577" s="338">
        <v>39207</v>
      </c>
      <c r="B6577" s="336" t="s">
        <v>7146</v>
      </c>
      <c r="C6577" s="335" t="s">
        <v>6747</v>
      </c>
      <c r="D6577" s="335">
        <v>0.48</v>
      </c>
    </row>
    <row r="6578" spans="1:4" ht="25.5">
      <c r="A6578" s="338">
        <v>39215</v>
      </c>
      <c r="B6578" s="336" t="s">
        <v>7147</v>
      </c>
      <c r="C6578" s="335" t="s">
        <v>6747</v>
      </c>
      <c r="D6578" s="335">
        <v>3.26</v>
      </c>
    </row>
    <row r="6579" spans="1:4" ht="25.5">
      <c r="A6579" s="338">
        <v>39216</v>
      </c>
      <c r="B6579" s="336" t="s">
        <v>7148</v>
      </c>
      <c r="C6579" s="335" t="s">
        <v>6747</v>
      </c>
      <c r="D6579" s="335">
        <v>4.55</v>
      </c>
    </row>
    <row r="6580" spans="1:4" ht="38.25">
      <c r="A6580" s="338">
        <v>379</v>
      </c>
      <c r="B6580" s="336" t="s">
        <v>7149</v>
      </c>
      <c r="C6580" s="335" t="s">
        <v>6747</v>
      </c>
      <c r="D6580" s="335">
        <v>0.52</v>
      </c>
    </row>
    <row r="6581" spans="1:4" ht="38.25">
      <c r="A6581" s="338">
        <v>11267</v>
      </c>
      <c r="B6581" s="336" t="s">
        <v>7150</v>
      </c>
      <c r="C6581" s="335" t="s">
        <v>6747</v>
      </c>
      <c r="D6581" s="335">
        <v>5.26</v>
      </c>
    </row>
    <row r="6582" spans="1:4" ht="25.5">
      <c r="A6582" s="338">
        <v>41901</v>
      </c>
      <c r="B6582" s="336" t="s">
        <v>7151</v>
      </c>
      <c r="C6582" s="335" t="s">
        <v>6811</v>
      </c>
      <c r="D6582" s="335">
        <v>3.12</v>
      </c>
    </row>
    <row r="6583" spans="1:4" ht="38.25">
      <c r="A6583" s="338">
        <v>510</v>
      </c>
      <c r="B6583" s="336" t="s">
        <v>7152</v>
      </c>
      <c r="C6583" s="335" t="s">
        <v>6811</v>
      </c>
      <c r="D6583" s="335">
        <v>8.32</v>
      </c>
    </row>
    <row r="6584" spans="1:4" ht="38.25">
      <c r="A6584" s="338">
        <v>516</v>
      </c>
      <c r="B6584" s="336" t="s">
        <v>7153</v>
      </c>
      <c r="C6584" s="335" t="s">
        <v>6811</v>
      </c>
      <c r="D6584" s="335">
        <v>8.8699999999999992</v>
      </c>
    </row>
    <row r="6585" spans="1:4" ht="38.25">
      <c r="A6585" s="338">
        <v>509</v>
      </c>
      <c r="B6585" s="336" t="s">
        <v>7154</v>
      </c>
      <c r="C6585" s="335" t="s">
        <v>6811</v>
      </c>
      <c r="D6585" s="335">
        <v>9.06</v>
      </c>
    </row>
    <row r="6586" spans="1:4">
      <c r="A6586" s="338">
        <v>40331</v>
      </c>
      <c r="B6586" s="336" t="s">
        <v>7155</v>
      </c>
      <c r="C6586" s="335" t="s">
        <v>6749</v>
      </c>
      <c r="D6586" s="335">
        <v>11</v>
      </c>
    </row>
    <row r="6587" spans="1:4">
      <c r="A6587" s="338">
        <v>40930</v>
      </c>
      <c r="B6587" s="336" t="s">
        <v>7156</v>
      </c>
      <c r="C6587" s="335" t="s">
        <v>6939</v>
      </c>
      <c r="D6587" s="339">
        <v>1942.45</v>
      </c>
    </row>
    <row r="6588" spans="1:4" ht="25.5">
      <c r="A6588" s="338">
        <v>11761</v>
      </c>
      <c r="B6588" s="336" t="s">
        <v>7157</v>
      </c>
      <c r="C6588" s="335" t="s">
        <v>6747</v>
      </c>
      <c r="D6588" s="335">
        <v>47.35</v>
      </c>
    </row>
    <row r="6589" spans="1:4" ht="25.5">
      <c r="A6589" s="338">
        <v>377</v>
      </c>
      <c r="B6589" s="336" t="s">
        <v>7158</v>
      </c>
      <c r="C6589" s="335" t="s">
        <v>6747</v>
      </c>
      <c r="D6589" s="335">
        <v>22.25</v>
      </c>
    </row>
    <row r="6590" spans="1:4" ht="25.5">
      <c r="A6590" s="338">
        <v>7588</v>
      </c>
      <c r="B6590" s="336" t="s">
        <v>7159</v>
      </c>
      <c r="C6590" s="335" t="s">
        <v>6747</v>
      </c>
      <c r="D6590" s="335">
        <v>38.4</v>
      </c>
    </row>
    <row r="6591" spans="1:4">
      <c r="A6591" s="338">
        <v>34392</v>
      </c>
      <c r="B6591" s="336" t="s">
        <v>7160</v>
      </c>
      <c r="C6591" s="335" t="s">
        <v>6749</v>
      </c>
      <c r="D6591" s="335">
        <v>9.6999999999999993</v>
      </c>
    </row>
    <row r="6592" spans="1:4">
      <c r="A6592" s="338">
        <v>40908</v>
      </c>
      <c r="B6592" s="336" t="s">
        <v>7161</v>
      </c>
      <c r="C6592" s="335" t="s">
        <v>6939</v>
      </c>
      <c r="D6592" s="339">
        <v>1713.73</v>
      </c>
    </row>
    <row r="6593" spans="1:4">
      <c r="A6593" s="338">
        <v>34551</v>
      </c>
      <c r="B6593" s="336" t="s">
        <v>7162</v>
      </c>
      <c r="C6593" s="335" t="s">
        <v>6749</v>
      </c>
      <c r="D6593" s="335">
        <v>9.23</v>
      </c>
    </row>
    <row r="6594" spans="1:4">
      <c r="A6594" s="338">
        <v>41078</v>
      </c>
      <c r="B6594" s="336" t="s">
        <v>7163</v>
      </c>
      <c r="C6594" s="335" t="s">
        <v>6939</v>
      </c>
      <c r="D6594" s="339">
        <v>1630.32</v>
      </c>
    </row>
    <row r="6595" spans="1:4" ht="25.5">
      <c r="A6595" s="338">
        <v>246</v>
      </c>
      <c r="B6595" s="336" t="s">
        <v>7164</v>
      </c>
      <c r="C6595" s="335" t="s">
        <v>6749</v>
      </c>
      <c r="D6595" s="335">
        <v>9.2799999999999994</v>
      </c>
    </row>
    <row r="6596" spans="1:4" ht="25.5">
      <c r="A6596" s="338">
        <v>40927</v>
      </c>
      <c r="B6596" s="336" t="s">
        <v>7165</v>
      </c>
      <c r="C6596" s="335" t="s">
        <v>6939</v>
      </c>
      <c r="D6596" s="339">
        <v>1639.93</v>
      </c>
    </row>
    <row r="6597" spans="1:4">
      <c r="A6597" s="338">
        <v>2350</v>
      </c>
      <c r="B6597" s="336" t="s">
        <v>7166</v>
      </c>
      <c r="C6597" s="335" t="s">
        <v>6749</v>
      </c>
      <c r="D6597" s="335">
        <v>10.210000000000001</v>
      </c>
    </row>
    <row r="6598" spans="1:4">
      <c r="A6598" s="338">
        <v>40812</v>
      </c>
      <c r="B6598" s="336" t="s">
        <v>7167</v>
      </c>
      <c r="C6598" s="335" t="s">
        <v>6939</v>
      </c>
      <c r="D6598" s="339">
        <v>1803.22</v>
      </c>
    </row>
    <row r="6599" spans="1:4" ht="25.5">
      <c r="A6599" s="338">
        <v>245</v>
      </c>
      <c r="B6599" s="336" t="s">
        <v>7168</v>
      </c>
      <c r="C6599" s="335" t="s">
        <v>6749</v>
      </c>
      <c r="D6599" s="335">
        <v>17.399999999999999</v>
      </c>
    </row>
    <row r="6600" spans="1:4" ht="25.5">
      <c r="A6600" s="338">
        <v>41090</v>
      </c>
      <c r="B6600" s="336" t="s">
        <v>7169</v>
      </c>
      <c r="C6600" s="335" t="s">
        <v>6939</v>
      </c>
      <c r="D6600" s="339">
        <v>3068.68</v>
      </c>
    </row>
    <row r="6601" spans="1:4">
      <c r="A6601" s="338">
        <v>251</v>
      </c>
      <c r="B6601" s="336" t="s">
        <v>7170</v>
      </c>
      <c r="C6601" s="335" t="s">
        <v>6749</v>
      </c>
      <c r="D6601" s="335">
        <v>8.2100000000000009</v>
      </c>
    </row>
    <row r="6602" spans="1:4">
      <c r="A6602" s="338">
        <v>40975</v>
      </c>
      <c r="B6602" s="336" t="s">
        <v>7171</v>
      </c>
      <c r="C6602" s="335" t="s">
        <v>6939</v>
      </c>
      <c r="D6602" s="339">
        <v>1450.01</v>
      </c>
    </row>
    <row r="6603" spans="1:4">
      <c r="A6603" s="338">
        <v>41072</v>
      </c>
      <c r="B6603" s="336" t="s">
        <v>7172</v>
      </c>
      <c r="C6603" s="335" t="s">
        <v>6939</v>
      </c>
      <c r="D6603" s="339">
        <v>1661.81</v>
      </c>
    </row>
    <row r="6604" spans="1:4">
      <c r="A6604" s="338">
        <v>6121</v>
      </c>
      <c r="B6604" s="336" t="s">
        <v>7173</v>
      </c>
      <c r="C6604" s="335" t="s">
        <v>6749</v>
      </c>
      <c r="D6604" s="335">
        <v>13.65</v>
      </c>
    </row>
    <row r="6605" spans="1:4">
      <c r="A6605" s="338">
        <v>41071</v>
      </c>
      <c r="B6605" s="336" t="s">
        <v>7174</v>
      </c>
      <c r="C6605" s="335" t="s">
        <v>6939</v>
      </c>
      <c r="D6605" s="339">
        <v>2407.81</v>
      </c>
    </row>
    <row r="6606" spans="1:4">
      <c r="A6606" s="338">
        <v>244</v>
      </c>
      <c r="B6606" s="336" t="s">
        <v>7175</v>
      </c>
      <c r="C6606" s="335" t="s">
        <v>6749</v>
      </c>
      <c r="D6606" s="335">
        <v>5.17</v>
      </c>
    </row>
    <row r="6607" spans="1:4">
      <c r="A6607" s="338">
        <v>41093</v>
      </c>
      <c r="B6607" s="336" t="s">
        <v>7176</v>
      </c>
      <c r="C6607" s="335" t="s">
        <v>6939</v>
      </c>
      <c r="D6607" s="335">
        <v>913.57</v>
      </c>
    </row>
    <row r="6608" spans="1:4">
      <c r="A6608" s="338">
        <v>532</v>
      </c>
      <c r="B6608" s="336" t="s">
        <v>7177</v>
      </c>
      <c r="C6608" s="335" t="s">
        <v>6749</v>
      </c>
      <c r="D6608" s="335">
        <v>20.5</v>
      </c>
    </row>
    <row r="6609" spans="1:4" ht="25.5">
      <c r="A6609" s="338">
        <v>40931</v>
      </c>
      <c r="B6609" s="336" t="s">
        <v>7178</v>
      </c>
      <c r="C6609" s="335" t="s">
        <v>6939</v>
      </c>
      <c r="D6609" s="339">
        <v>3615.57</v>
      </c>
    </row>
    <row r="6610" spans="1:4" ht="25.5">
      <c r="A6610" s="338">
        <v>36150</v>
      </c>
      <c r="B6610" s="336" t="s">
        <v>7179</v>
      </c>
      <c r="C6610" s="335" t="s">
        <v>6747</v>
      </c>
      <c r="D6610" s="335">
        <v>35.64</v>
      </c>
    </row>
    <row r="6611" spans="1:4">
      <c r="A6611" s="338">
        <v>41069</v>
      </c>
      <c r="B6611" s="336" t="s">
        <v>7180</v>
      </c>
      <c r="C6611" s="335" t="s">
        <v>6939</v>
      </c>
      <c r="D6611" s="339">
        <v>2236.52</v>
      </c>
    </row>
    <row r="6612" spans="1:4">
      <c r="A6612" s="338">
        <v>4760</v>
      </c>
      <c r="B6612" s="336" t="s">
        <v>7181</v>
      </c>
      <c r="C6612" s="335" t="s">
        <v>6749</v>
      </c>
      <c r="D6612" s="335">
        <v>12.68</v>
      </c>
    </row>
    <row r="6613" spans="1:4" ht="25.5">
      <c r="A6613" s="338">
        <v>10422</v>
      </c>
      <c r="B6613" s="336" t="s">
        <v>7182</v>
      </c>
      <c r="C6613" s="335" t="s">
        <v>6747</v>
      </c>
      <c r="D6613" s="335">
        <v>293.29000000000002</v>
      </c>
    </row>
    <row r="6614" spans="1:4" ht="25.5">
      <c r="A6614" s="338">
        <v>10420</v>
      </c>
      <c r="B6614" s="336" t="s">
        <v>7183</v>
      </c>
      <c r="C6614" s="335" t="s">
        <v>6747</v>
      </c>
      <c r="D6614" s="335">
        <v>110</v>
      </c>
    </row>
    <row r="6615" spans="1:4" ht="25.5">
      <c r="A6615" s="338">
        <v>10421</v>
      </c>
      <c r="B6615" s="336" t="s">
        <v>7184</v>
      </c>
      <c r="C6615" s="335" t="s">
        <v>6747</v>
      </c>
      <c r="D6615" s="335">
        <v>147.21</v>
      </c>
    </row>
    <row r="6616" spans="1:4" ht="38.25">
      <c r="A6616" s="338">
        <v>36520</v>
      </c>
      <c r="B6616" s="336" t="s">
        <v>7185</v>
      </c>
      <c r="C6616" s="335" t="s">
        <v>6747</v>
      </c>
      <c r="D6616" s="335">
        <v>548.03</v>
      </c>
    </row>
    <row r="6617" spans="1:4" ht="51">
      <c r="A6617" s="338">
        <v>36519</v>
      </c>
      <c r="B6617" s="336" t="s">
        <v>7186</v>
      </c>
      <c r="C6617" s="335" t="s">
        <v>6747</v>
      </c>
      <c r="D6617" s="335">
        <v>765.15</v>
      </c>
    </row>
    <row r="6618" spans="1:4">
      <c r="A6618" s="338">
        <v>11784</v>
      </c>
      <c r="B6618" s="336" t="s">
        <v>7187</v>
      </c>
      <c r="C6618" s="335" t="s">
        <v>6747</v>
      </c>
      <c r="D6618" s="335">
        <v>411.6</v>
      </c>
    </row>
    <row r="6619" spans="1:4">
      <c r="A6619" s="338">
        <v>10</v>
      </c>
      <c r="B6619" s="336" t="s">
        <v>7188</v>
      </c>
      <c r="C6619" s="335" t="s">
        <v>6747</v>
      </c>
      <c r="D6619" s="335">
        <v>9</v>
      </c>
    </row>
    <row r="6620" spans="1:4">
      <c r="A6620" s="338">
        <v>4815</v>
      </c>
      <c r="B6620" s="336" t="s">
        <v>7189</v>
      </c>
      <c r="C6620" s="335" t="s">
        <v>6747</v>
      </c>
      <c r="D6620" s="335">
        <v>5.04</v>
      </c>
    </row>
    <row r="6621" spans="1:4" ht="25.5">
      <c r="A6621" s="338">
        <v>541</v>
      </c>
      <c r="B6621" s="336" t="s">
        <v>7190</v>
      </c>
      <c r="C6621" s="335" t="s">
        <v>6747</v>
      </c>
      <c r="D6621" s="335">
        <v>116.68</v>
      </c>
    </row>
    <row r="6622" spans="1:4" ht="25.5">
      <c r="A6622" s="338">
        <v>542</v>
      </c>
      <c r="B6622" s="336" t="s">
        <v>7191</v>
      </c>
      <c r="C6622" s="335" t="s">
        <v>6747</v>
      </c>
      <c r="D6622" s="335">
        <v>146.26</v>
      </c>
    </row>
    <row r="6623" spans="1:4" ht="25.5">
      <c r="A6623" s="338">
        <v>540</v>
      </c>
      <c r="B6623" s="336" t="s">
        <v>7192</v>
      </c>
      <c r="C6623" s="335" t="s">
        <v>6747</v>
      </c>
      <c r="D6623" s="335">
        <v>329.59</v>
      </c>
    </row>
    <row r="6624" spans="1:4" ht="51">
      <c r="A6624" s="338">
        <v>38364</v>
      </c>
      <c r="B6624" s="336" t="s">
        <v>7193</v>
      </c>
      <c r="C6624" s="335" t="s">
        <v>6747</v>
      </c>
      <c r="D6624" s="335">
        <v>534.59</v>
      </c>
    </row>
    <row r="6625" spans="1:4" ht="25.5">
      <c r="A6625" s="338">
        <v>11692</v>
      </c>
      <c r="B6625" s="336" t="s">
        <v>7194</v>
      </c>
      <c r="C6625" s="335" t="s">
        <v>6754</v>
      </c>
      <c r="D6625" s="335">
        <v>233.35</v>
      </c>
    </row>
    <row r="6626" spans="1:4" ht="38.25">
      <c r="A6626" s="338">
        <v>1746</v>
      </c>
      <c r="B6626" s="336" t="s">
        <v>7195</v>
      </c>
      <c r="C6626" s="335" t="s">
        <v>6747</v>
      </c>
      <c r="D6626" s="335">
        <v>147.80000000000001</v>
      </c>
    </row>
    <row r="6627" spans="1:4" ht="38.25">
      <c r="A6627" s="338">
        <v>1748</v>
      </c>
      <c r="B6627" s="336" t="s">
        <v>7196</v>
      </c>
      <c r="C6627" s="335" t="s">
        <v>6747</v>
      </c>
      <c r="D6627" s="335">
        <v>196.53</v>
      </c>
    </row>
    <row r="6628" spans="1:4" ht="38.25">
      <c r="A6628" s="338">
        <v>1749</v>
      </c>
      <c r="B6628" s="336" t="s">
        <v>7197</v>
      </c>
      <c r="C6628" s="335" t="s">
        <v>6747</v>
      </c>
      <c r="D6628" s="335">
        <v>284.75</v>
      </c>
    </row>
    <row r="6629" spans="1:4" ht="38.25">
      <c r="A6629" s="338">
        <v>37412</v>
      </c>
      <c r="B6629" s="336" t="s">
        <v>7198</v>
      </c>
      <c r="C6629" s="335" t="s">
        <v>6747</v>
      </c>
      <c r="D6629" s="335">
        <v>144.47</v>
      </c>
    </row>
    <row r="6630" spans="1:4" ht="38.25">
      <c r="A6630" s="338">
        <v>1745</v>
      </c>
      <c r="B6630" s="336" t="s">
        <v>7199</v>
      </c>
      <c r="C6630" s="335" t="s">
        <v>6747</v>
      </c>
      <c r="D6630" s="335">
        <v>171.79</v>
      </c>
    </row>
    <row r="6631" spans="1:4" ht="38.25">
      <c r="A6631" s="338">
        <v>1750</v>
      </c>
      <c r="B6631" s="336" t="s">
        <v>7200</v>
      </c>
      <c r="C6631" s="335" t="s">
        <v>6747</v>
      </c>
      <c r="D6631" s="335">
        <v>401.47</v>
      </c>
    </row>
    <row r="6632" spans="1:4" ht="38.25">
      <c r="A6632" s="338">
        <v>11687</v>
      </c>
      <c r="B6632" s="336" t="s">
        <v>7201</v>
      </c>
      <c r="C6632" s="335" t="s">
        <v>6807</v>
      </c>
      <c r="D6632" s="335">
        <v>639.66</v>
      </c>
    </row>
    <row r="6633" spans="1:4" ht="38.25">
      <c r="A6633" s="338">
        <v>11689</v>
      </c>
      <c r="B6633" s="336" t="s">
        <v>7202</v>
      </c>
      <c r="C6633" s="335" t="s">
        <v>6807</v>
      </c>
      <c r="D6633" s="335">
        <v>801.46</v>
      </c>
    </row>
    <row r="6634" spans="1:4" ht="25.5">
      <c r="A6634" s="338">
        <v>11693</v>
      </c>
      <c r="B6634" s="336" t="s">
        <v>7203</v>
      </c>
      <c r="C6634" s="335" t="s">
        <v>6754</v>
      </c>
      <c r="D6634" s="335">
        <v>129.37</v>
      </c>
    </row>
    <row r="6635" spans="1:4" ht="25.5">
      <c r="A6635" s="338">
        <v>36215</v>
      </c>
      <c r="B6635" s="336" t="s">
        <v>7204</v>
      </c>
      <c r="C6635" s="335" t="s">
        <v>6747</v>
      </c>
      <c r="D6635" s="335">
        <v>896.36</v>
      </c>
    </row>
    <row r="6636" spans="1:4">
      <c r="A6636" s="338">
        <v>38381</v>
      </c>
      <c r="B6636" s="336" t="s">
        <v>7205</v>
      </c>
      <c r="C6636" s="335" t="s">
        <v>6747</v>
      </c>
      <c r="D6636" s="335">
        <v>7.5</v>
      </c>
    </row>
    <row r="6637" spans="1:4" ht="25.5">
      <c r="A6637" s="338">
        <v>39621</v>
      </c>
      <c r="B6637" s="336" t="s">
        <v>7206</v>
      </c>
      <c r="C6637" s="335" t="s">
        <v>7207</v>
      </c>
      <c r="D6637" s="339">
        <v>1221.31</v>
      </c>
    </row>
    <row r="6638" spans="1:4" ht="25.5">
      <c r="A6638" s="338">
        <v>39624</v>
      </c>
      <c r="B6638" s="336" t="s">
        <v>7208</v>
      </c>
      <c r="C6638" s="335" t="s">
        <v>7207</v>
      </c>
      <c r="D6638" s="339">
        <v>1235.8900000000001</v>
      </c>
    </row>
    <row r="6639" spans="1:4" ht="25.5">
      <c r="A6639" s="338">
        <v>39615</v>
      </c>
      <c r="B6639" s="336" t="s">
        <v>7209</v>
      </c>
      <c r="C6639" s="335" t="s">
        <v>6747</v>
      </c>
      <c r="D6639" s="335">
        <v>426.08</v>
      </c>
    </row>
    <row r="6640" spans="1:4" ht="25.5">
      <c r="A6640" s="338">
        <v>39620</v>
      </c>
      <c r="B6640" s="336" t="s">
        <v>7210</v>
      </c>
      <c r="C6640" s="335" t="s">
        <v>6747</v>
      </c>
      <c r="D6640" s="335">
        <v>651.36</v>
      </c>
    </row>
    <row r="6641" spans="1:4" ht="25.5">
      <c r="A6641" s="338">
        <v>39623</v>
      </c>
      <c r="B6641" s="336" t="s">
        <v>7211</v>
      </c>
      <c r="C6641" s="335" t="s">
        <v>6747</v>
      </c>
      <c r="D6641" s="335">
        <v>630.73</v>
      </c>
    </row>
    <row r="6642" spans="1:4" ht="25.5">
      <c r="A6642" s="338">
        <v>36214</v>
      </c>
      <c r="B6642" s="336" t="s">
        <v>7212</v>
      </c>
      <c r="C6642" s="335" t="s">
        <v>6747</v>
      </c>
      <c r="D6642" s="335">
        <v>288.82</v>
      </c>
    </row>
    <row r="6643" spans="1:4" ht="25.5">
      <c r="A6643" s="338">
        <v>36207</v>
      </c>
      <c r="B6643" s="336" t="s">
        <v>7213</v>
      </c>
      <c r="C6643" s="335" t="s">
        <v>6747</v>
      </c>
      <c r="D6643" s="335">
        <v>397.02</v>
      </c>
    </row>
    <row r="6644" spans="1:4" ht="25.5">
      <c r="A6644" s="338">
        <v>36209</v>
      </c>
      <c r="B6644" s="336" t="s">
        <v>7214</v>
      </c>
      <c r="C6644" s="335" t="s">
        <v>6747</v>
      </c>
      <c r="D6644" s="335">
        <v>455.65</v>
      </c>
    </row>
    <row r="6645" spans="1:4" ht="38.25">
      <c r="A6645" s="338">
        <v>36210</v>
      </c>
      <c r="B6645" s="336" t="s">
        <v>7215</v>
      </c>
      <c r="C6645" s="335" t="s">
        <v>6747</v>
      </c>
      <c r="D6645" s="335">
        <v>492.99</v>
      </c>
    </row>
    <row r="6646" spans="1:4" ht="25.5">
      <c r="A6646" s="338">
        <v>36212</v>
      </c>
      <c r="B6646" s="336" t="s">
        <v>7216</v>
      </c>
      <c r="C6646" s="335" t="s">
        <v>6747</v>
      </c>
      <c r="D6646" s="335">
        <v>486.02</v>
      </c>
    </row>
    <row r="6647" spans="1:4" ht="25.5">
      <c r="A6647" s="338">
        <v>36211</v>
      </c>
      <c r="B6647" s="336" t="s">
        <v>7217</v>
      </c>
      <c r="C6647" s="335" t="s">
        <v>6747</v>
      </c>
      <c r="D6647" s="335">
        <v>457.14</v>
      </c>
    </row>
    <row r="6648" spans="1:4" ht="25.5">
      <c r="A6648" s="338">
        <v>36204</v>
      </c>
      <c r="B6648" s="336" t="s">
        <v>7218</v>
      </c>
      <c r="C6648" s="335" t="s">
        <v>6747</v>
      </c>
      <c r="D6648" s="335">
        <v>174.8</v>
      </c>
    </row>
    <row r="6649" spans="1:4" ht="25.5">
      <c r="A6649" s="338">
        <v>36205</v>
      </c>
      <c r="B6649" s="336" t="s">
        <v>7219</v>
      </c>
      <c r="C6649" s="335" t="s">
        <v>6747</v>
      </c>
      <c r="D6649" s="335">
        <v>194.13</v>
      </c>
    </row>
    <row r="6650" spans="1:4" ht="25.5">
      <c r="A6650" s="338">
        <v>36081</v>
      </c>
      <c r="B6650" s="336" t="s">
        <v>7220</v>
      </c>
      <c r="C6650" s="335" t="s">
        <v>6747</v>
      </c>
      <c r="D6650" s="335">
        <v>206.99</v>
      </c>
    </row>
    <row r="6651" spans="1:4" ht="25.5">
      <c r="A6651" s="338">
        <v>36206</v>
      </c>
      <c r="B6651" s="336" t="s">
        <v>7221</v>
      </c>
      <c r="C6651" s="335" t="s">
        <v>6747</v>
      </c>
      <c r="D6651" s="335">
        <v>216.85</v>
      </c>
    </row>
    <row r="6652" spans="1:4" ht="25.5">
      <c r="A6652" s="338">
        <v>36218</v>
      </c>
      <c r="B6652" s="336" t="s">
        <v>7222</v>
      </c>
      <c r="C6652" s="335" t="s">
        <v>6747</v>
      </c>
      <c r="D6652" s="335">
        <v>112.79</v>
      </c>
    </row>
    <row r="6653" spans="1:4" ht="25.5">
      <c r="A6653" s="338">
        <v>36220</v>
      </c>
      <c r="B6653" s="336" t="s">
        <v>7223</v>
      </c>
      <c r="C6653" s="335" t="s">
        <v>6747</v>
      </c>
      <c r="D6653" s="335">
        <v>129.34</v>
      </c>
    </row>
    <row r="6654" spans="1:4" ht="25.5">
      <c r="A6654" s="338">
        <v>36080</v>
      </c>
      <c r="B6654" s="336" t="s">
        <v>7224</v>
      </c>
      <c r="C6654" s="335" t="s">
        <v>6747</v>
      </c>
      <c r="D6654" s="335">
        <v>139.9</v>
      </c>
    </row>
    <row r="6655" spans="1:4" ht="25.5">
      <c r="A6655" s="338">
        <v>36223</v>
      </c>
      <c r="B6655" s="336" t="s">
        <v>7225</v>
      </c>
      <c r="C6655" s="335" t="s">
        <v>6747</v>
      </c>
      <c r="D6655" s="335">
        <v>146.49</v>
      </c>
    </row>
    <row r="6656" spans="1:4" ht="25.5">
      <c r="A6656" s="338">
        <v>546</v>
      </c>
      <c r="B6656" s="336" t="s">
        <v>7226</v>
      </c>
      <c r="C6656" s="335" t="s">
        <v>6811</v>
      </c>
      <c r="D6656" s="335">
        <v>5.27</v>
      </c>
    </row>
    <row r="6657" spans="1:4" ht="25.5">
      <c r="A6657" s="338">
        <v>557</v>
      </c>
      <c r="B6657" s="336" t="s">
        <v>7227</v>
      </c>
      <c r="C6657" s="335" t="s">
        <v>6807</v>
      </c>
      <c r="D6657" s="335">
        <v>20.22</v>
      </c>
    </row>
    <row r="6658" spans="1:4" ht="25.5">
      <c r="A6658" s="338">
        <v>552</v>
      </c>
      <c r="B6658" s="336" t="s">
        <v>7228</v>
      </c>
      <c r="C6658" s="335" t="s">
        <v>6807</v>
      </c>
      <c r="D6658" s="335">
        <v>9.9600000000000009</v>
      </c>
    </row>
    <row r="6659" spans="1:4" ht="25.5">
      <c r="A6659" s="338">
        <v>555</v>
      </c>
      <c r="B6659" s="336" t="s">
        <v>7229</v>
      </c>
      <c r="C6659" s="335" t="s">
        <v>6807</v>
      </c>
      <c r="D6659" s="335">
        <v>6.1</v>
      </c>
    </row>
    <row r="6660" spans="1:4" ht="25.5">
      <c r="A6660" s="338">
        <v>565</v>
      </c>
      <c r="B6660" s="336" t="s">
        <v>7230</v>
      </c>
      <c r="C6660" s="335" t="s">
        <v>6807</v>
      </c>
      <c r="D6660" s="335">
        <v>9.32</v>
      </c>
    </row>
    <row r="6661" spans="1:4" ht="25.5">
      <c r="A6661" s="338">
        <v>549</v>
      </c>
      <c r="B6661" s="336" t="s">
        <v>7231</v>
      </c>
      <c r="C6661" s="335" t="s">
        <v>6807</v>
      </c>
      <c r="D6661" s="335">
        <v>26.66</v>
      </c>
    </row>
    <row r="6662" spans="1:4" ht="25.5">
      <c r="A6662" s="338">
        <v>559</v>
      </c>
      <c r="B6662" s="336" t="s">
        <v>7232</v>
      </c>
      <c r="C6662" s="335" t="s">
        <v>6807</v>
      </c>
      <c r="D6662" s="335">
        <v>13.33</v>
      </c>
    </row>
    <row r="6663" spans="1:4" ht="25.5">
      <c r="A6663" s="338">
        <v>551</v>
      </c>
      <c r="B6663" s="336" t="s">
        <v>7233</v>
      </c>
      <c r="C6663" s="335" t="s">
        <v>6807</v>
      </c>
      <c r="D6663" s="335">
        <v>52.1</v>
      </c>
    </row>
    <row r="6664" spans="1:4" ht="25.5">
      <c r="A6664" s="338">
        <v>547</v>
      </c>
      <c r="B6664" s="336" t="s">
        <v>7234</v>
      </c>
      <c r="C6664" s="335" t="s">
        <v>6807</v>
      </c>
      <c r="D6664" s="335">
        <v>19.97</v>
      </c>
    </row>
    <row r="6665" spans="1:4" ht="25.5">
      <c r="A6665" s="338">
        <v>560</v>
      </c>
      <c r="B6665" s="336" t="s">
        <v>7235</v>
      </c>
      <c r="C6665" s="335" t="s">
        <v>6807</v>
      </c>
      <c r="D6665" s="335">
        <v>16.87</v>
      </c>
    </row>
    <row r="6666" spans="1:4" ht="25.5">
      <c r="A6666" s="338">
        <v>566</v>
      </c>
      <c r="B6666" s="336" t="s">
        <v>7236</v>
      </c>
      <c r="C6666" s="335" t="s">
        <v>6807</v>
      </c>
      <c r="D6666" s="335">
        <v>2.71</v>
      </c>
    </row>
    <row r="6667" spans="1:4" ht="25.5">
      <c r="A6667" s="338">
        <v>563</v>
      </c>
      <c r="B6667" s="336" t="s">
        <v>7237</v>
      </c>
      <c r="C6667" s="335" t="s">
        <v>6807</v>
      </c>
      <c r="D6667" s="335">
        <v>15.15</v>
      </c>
    </row>
    <row r="6668" spans="1:4" ht="25.5">
      <c r="A6668" s="338">
        <v>38127</v>
      </c>
      <c r="B6668" s="336" t="s">
        <v>7238</v>
      </c>
      <c r="C6668" s="335" t="s">
        <v>6747</v>
      </c>
      <c r="D6668" s="335">
        <v>363.85</v>
      </c>
    </row>
    <row r="6669" spans="1:4" ht="25.5">
      <c r="A6669" s="338">
        <v>38060</v>
      </c>
      <c r="B6669" s="336" t="s">
        <v>7239</v>
      </c>
      <c r="C6669" s="335" t="s">
        <v>6747</v>
      </c>
      <c r="D6669" s="335">
        <v>53.52</v>
      </c>
    </row>
    <row r="6670" spans="1:4" ht="25.5">
      <c r="A6670" s="338">
        <v>10956</v>
      </c>
      <c r="B6670" s="336" t="s">
        <v>7240</v>
      </c>
      <c r="C6670" s="335" t="s">
        <v>6747</v>
      </c>
      <c r="D6670" s="335">
        <v>55.6</v>
      </c>
    </row>
    <row r="6671" spans="1:4">
      <c r="A6671" s="338">
        <v>39380</v>
      </c>
      <c r="B6671" s="336" t="s">
        <v>7241</v>
      </c>
      <c r="C6671" s="335" t="s">
        <v>6747</v>
      </c>
      <c r="D6671" s="335">
        <v>9.06</v>
      </c>
    </row>
    <row r="6672" spans="1:4" ht="25.5">
      <c r="A6672" s="338">
        <v>13374</v>
      </c>
      <c r="B6672" s="336" t="s">
        <v>7242</v>
      </c>
      <c r="C6672" s="335" t="s">
        <v>6747</v>
      </c>
      <c r="D6672" s="335">
        <v>79.41</v>
      </c>
    </row>
    <row r="6673" spans="1:4" ht="25.5">
      <c r="A6673" s="338">
        <v>37597</v>
      </c>
      <c r="B6673" s="336" t="s">
        <v>7243</v>
      </c>
      <c r="C6673" s="335" t="s">
        <v>6747</v>
      </c>
      <c r="D6673" s="339">
        <v>290000</v>
      </c>
    </row>
    <row r="6674" spans="1:4" ht="63.75">
      <c r="A6674" s="338">
        <v>183</v>
      </c>
      <c r="B6674" s="336" t="s">
        <v>7244</v>
      </c>
      <c r="C6674" s="335" t="s">
        <v>7245</v>
      </c>
      <c r="D6674" s="335">
        <v>89</v>
      </c>
    </row>
    <row r="6675" spans="1:4" ht="51">
      <c r="A6675" s="338">
        <v>184</v>
      </c>
      <c r="B6675" s="336" t="s">
        <v>7246</v>
      </c>
      <c r="C6675" s="335" t="s">
        <v>7245</v>
      </c>
      <c r="D6675" s="335">
        <v>58.82</v>
      </c>
    </row>
    <row r="6676" spans="1:4" ht="63.75">
      <c r="A6676" s="338">
        <v>195</v>
      </c>
      <c r="B6676" s="336" t="s">
        <v>7247</v>
      </c>
      <c r="C6676" s="335" t="s">
        <v>7245</v>
      </c>
      <c r="D6676" s="335">
        <v>72.3</v>
      </c>
    </row>
    <row r="6677" spans="1:4" ht="51">
      <c r="A6677" s="338">
        <v>194</v>
      </c>
      <c r="B6677" s="336" t="s">
        <v>7248</v>
      </c>
      <c r="C6677" s="335" t="s">
        <v>7245</v>
      </c>
      <c r="D6677" s="335">
        <v>39.299999999999997</v>
      </c>
    </row>
    <row r="6678" spans="1:4" ht="51">
      <c r="A6678" s="338">
        <v>20001</v>
      </c>
      <c r="B6678" s="336" t="s">
        <v>7249</v>
      </c>
      <c r="C6678" s="335" t="s">
        <v>7245</v>
      </c>
      <c r="D6678" s="335">
        <v>72.040000000000006</v>
      </c>
    </row>
    <row r="6679" spans="1:4" ht="63.75">
      <c r="A6679" s="338">
        <v>181</v>
      </c>
      <c r="B6679" s="336" t="s">
        <v>7250</v>
      </c>
      <c r="C6679" s="335" t="s">
        <v>7245</v>
      </c>
      <c r="D6679" s="335">
        <v>97.47</v>
      </c>
    </row>
    <row r="6680" spans="1:4" ht="51">
      <c r="A6680" s="338">
        <v>39837</v>
      </c>
      <c r="B6680" s="336" t="s">
        <v>7251</v>
      </c>
      <c r="C6680" s="335" t="s">
        <v>7245</v>
      </c>
      <c r="D6680" s="335">
        <v>142.07</v>
      </c>
    </row>
    <row r="6681" spans="1:4" ht="51">
      <c r="A6681" s="338">
        <v>10535</v>
      </c>
      <c r="B6681" s="336" t="s">
        <v>7252</v>
      </c>
      <c r="C6681" s="335" t="s">
        <v>6747</v>
      </c>
      <c r="D6681" s="339">
        <v>3451.74</v>
      </c>
    </row>
    <row r="6682" spans="1:4" ht="38.25">
      <c r="A6682" s="338">
        <v>10537</v>
      </c>
      <c r="B6682" s="336" t="s">
        <v>7253</v>
      </c>
      <c r="C6682" s="335" t="s">
        <v>6747</v>
      </c>
      <c r="D6682" s="339">
        <v>4707.2299999999996</v>
      </c>
    </row>
    <row r="6683" spans="1:4" ht="38.25">
      <c r="A6683" s="338">
        <v>13891</v>
      </c>
      <c r="B6683" s="336" t="s">
        <v>7254</v>
      </c>
      <c r="C6683" s="335" t="s">
        <v>6747</v>
      </c>
      <c r="D6683" s="339">
        <v>4317.6000000000004</v>
      </c>
    </row>
    <row r="6684" spans="1:4" ht="38.25">
      <c r="A6684" s="338">
        <v>25975</v>
      </c>
      <c r="B6684" s="336" t="s">
        <v>7255</v>
      </c>
      <c r="C6684" s="335" t="s">
        <v>6747</v>
      </c>
      <c r="D6684" s="339">
        <v>18779.8</v>
      </c>
    </row>
    <row r="6685" spans="1:4" ht="51">
      <c r="A6685" s="338">
        <v>36396</v>
      </c>
      <c r="B6685" s="336" t="s">
        <v>7256</v>
      </c>
      <c r="C6685" s="335" t="s">
        <v>6747</v>
      </c>
      <c r="D6685" s="339">
        <v>3949.02</v>
      </c>
    </row>
    <row r="6686" spans="1:4" ht="51">
      <c r="A6686" s="338">
        <v>36397</v>
      </c>
      <c r="B6686" s="336" t="s">
        <v>7257</v>
      </c>
      <c r="C6686" s="335" t="s">
        <v>6747</v>
      </c>
      <c r="D6686" s="339">
        <v>14040.97</v>
      </c>
    </row>
    <row r="6687" spans="1:4" ht="38.25">
      <c r="A6687" s="338">
        <v>36398</v>
      </c>
      <c r="B6687" s="336" t="s">
        <v>7258</v>
      </c>
      <c r="C6687" s="335" t="s">
        <v>6747</v>
      </c>
      <c r="D6687" s="339">
        <v>17065.63</v>
      </c>
    </row>
    <row r="6688" spans="1:4">
      <c r="A6688" s="338">
        <v>647</v>
      </c>
      <c r="B6688" s="336" t="s">
        <v>7259</v>
      </c>
      <c r="C6688" s="335" t="s">
        <v>6749</v>
      </c>
      <c r="D6688" s="335">
        <v>9.02</v>
      </c>
    </row>
    <row r="6689" spans="1:4" ht="25.5">
      <c r="A6689" s="338">
        <v>40920</v>
      </c>
      <c r="B6689" s="336" t="s">
        <v>7260</v>
      </c>
      <c r="C6689" s="335" t="s">
        <v>6939</v>
      </c>
      <c r="D6689" s="339">
        <v>1590.89</v>
      </c>
    </row>
    <row r="6690" spans="1:4" ht="25.5">
      <c r="A6690" s="338">
        <v>7266</v>
      </c>
      <c r="B6690" s="336" t="s">
        <v>7261</v>
      </c>
      <c r="C6690" s="335" t="s">
        <v>7262</v>
      </c>
      <c r="D6690" s="335">
        <v>530</v>
      </c>
    </row>
    <row r="6691" spans="1:4" ht="25.5">
      <c r="A6691" s="338">
        <v>7270</v>
      </c>
      <c r="B6691" s="336" t="s">
        <v>7263</v>
      </c>
      <c r="C6691" s="335" t="s">
        <v>6747</v>
      </c>
      <c r="D6691" s="335">
        <v>0.5</v>
      </c>
    </row>
    <row r="6692" spans="1:4" ht="25.5">
      <c r="A6692" s="338">
        <v>7269</v>
      </c>
      <c r="B6692" s="336" t="s">
        <v>7264</v>
      </c>
      <c r="C6692" s="335" t="s">
        <v>6747</v>
      </c>
      <c r="D6692" s="335">
        <v>0.36</v>
      </c>
    </row>
    <row r="6693" spans="1:4" ht="25.5">
      <c r="A6693" s="338">
        <v>7271</v>
      </c>
      <c r="B6693" s="336" t="s">
        <v>7265</v>
      </c>
      <c r="C6693" s="335" t="s">
        <v>6747</v>
      </c>
      <c r="D6693" s="335">
        <v>0.53</v>
      </c>
    </row>
    <row r="6694" spans="1:4" ht="25.5">
      <c r="A6694" s="338">
        <v>7268</v>
      </c>
      <c r="B6694" s="336" t="s">
        <v>7266</v>
      </c>
      <c r="C6694" s="335" t="s">
        <v>6747</v>
      </c>
      <c r="D6694" s="335">
        <v>0.75</v>
      </c>
    </row>
    <row r="6695" spans="1:4" ht="25.5">
      <c r="A6695" s="338">
        <v>7267</v>
      </c>
      <c r="B6695" s="336" t="s">
        <v>7267</v>
      </c>
      <c r="C6695" s="335" t="s">
        <v>6747</v>
      </c>
      <c r="D6695" s="335">
        <v>0.36</v>
      </c>
    </row>
    <row r="6696" spans="1:4" ht="38.25">
      <c r="A6696" s="338">
        <v>38783</v>
      </c>
      <c r="B6696" s="336" t="s">
        <v>7268</v>
      </c>
      <c r="C6696" s="335" t="s">
        <v>6747</v>
      </c>
      <c r="D6696" s="335">
        <v>0.66</v>
      </c>
    </row>
    <row r="6697" spans="1:4" ht="25.5">
      <c r="A6697" s="338">
        <v>37593</v>
      </c>
      <c r="B6697" s="336" t="s">
        <v>7269</v>
      </c>
      <c r="C6697" s="335" t="s">
        <v>6747</v>
      </c>
      <c r="D6697" s="335">
        <v>1.73</v>
      </c>
    </row>
    <row r="6698" spans="1:4" ht="25.5">
      <c r="A6698" s="338">
        <v>37594</v>
      </c>
      <c r="B6698" s="336" t="s">
        <v>7270</v>
      </c>
      <c r="C6698" s="335" t="s">
        <v>6747</v>
      </c>
      <c r="D6698" s="335">
        <v>2.12</v>
      </c>
    </row>
    <row r="6699" spans="1:4" ht="25.5">
      <c r="A6699" s="338">
        <v>37592</v>
      </c>
      <c r="B6699" s="336" t="s">
        <v>7271</v>
      </c>
      <c r="C6699" s="335" t="s">
        <v>6747</v>
      </c>
      <c r="D6699" s="335">
        <v>1.29</v>
      </c>
    </row>
    <row r="6700" spans="1:4" ht="25.5">
      <c r="A6700" s="338">
        <v>34556</v>
      </c>
      <c r="B6700" s="336" t="s">
        <v>7272</v>
      </c>
      <c r="C6700" s="335" t="s">
        <v>6747</v>
      </c>
      <c r="D6700" s="335">
        <v>2.7</v>
      </c>
    </row>
    <row r="6701" spans="1:4" ht="25.5">
      <c r="A6701" s="338">
        <v>37873</v>
      </c>
      <c r="B6701" s="336" t="s">
        <v>7273</v>
      </c>
      <c r="C6701" s="335" t="s">
        <v>6747</v>
      </c>
      <c r="D6701" s="335">
        <v>2.95</v>
      </c>
    </row>
    <row r="6702" spans="1:4" ht="25.5">
      <c r="A6702" s="338">
        <v>34564</v>
      </c>
      <c r="B6702" s="336" t="s">
        <v>7274</v>
      </c>
      <c r="C6702" s="335" t="s">
        <v>6747</v>
      </c>
      <c r="D6702" s="335">
        <v>3.37</v>
      </c>
    </row>
    <row r="6703" spans="1:4" ht="25.5">
      <c r="A6703" s="338">
        <v>34565</v>
      </c>
      <c r="B6703" s="336" t="s">
        <v>7275</v>
      </c>
      <c r="C6703" s="335" t="s">
        <v>6747</v>
      </c>
      <c r="D6703" s="335">
        <v>3.89</v>
      </c>
    </row>
    <row r="6704" spans="1:4" ht="25.5">
      <c r="A6704" s="338">
        <v>38590</v>
      </c>
      <c r="B6704" s="336" t="s">
        <v>7276</v>
      </c>
      <c r="C6704" s="335" t="s">
        <v>6747</v>
      </c>
      <c r="D6704" s="335">
        <v>2.2599999999999998</v>
      </c>
    </row>
    <row r="6705" spans="1:4" ht="25.5">
      <c r="A6705" s="338">
        <v>34566</v>
      </c>
      <c r="B6705" s="336" t="s">
        <v>7277</v>
      </c>
      <c r="C6705" s="335" t="s">
        <v>6747</v>
      </c>
      <c r="D6705" s="335">
        <v>2.11</v>
      </c>
    </row>
    <row r="6706" spans="1:4" ht="25.5">
      <c r="A6706" s="338">
        <v>34567</v>
      </c>
      <c r="B6706" s="336" t="s">
        <v>7278</v>
      </c>
      <c r="C6706" s="335" t="s">
        <v>6747</v>
      </c>
      <c r="D6706" s="335">
        <v>2.37</v>
      </c>
    </row>
    <row r="6707" spans="1:4" ht="25.5">
      <c r="A6707" s="338">
        <v>38591</v>
      </c>
      <c r="B6707" s="336" t="s">
        <v>7279</v>
      </c>
      <c r="C6707" s="335" t="s">
        <v>6747</v>
      </c>
      <c r="D6707" s="335">
        <v>2.56</v>
      </c>
    </row>
    <row r="6708" spans="1:4" ht="25.5">
      <c r="A6708" s="338">
        <v>34568</v>
      </c>
      <c r="B6708" s="336" t="s">
        <v>7280</v>
      </c>
      <c r="C6708" s="335" t="s">
        <v>6747</v>
      </c>
      <c r="D6708" s="335">
        <v>3.09</v>
      </c>
    </row>
    <row r="6709" spans="1:4" ht="25.5">
      <c r="A6709" s="338">
        <v>34569</v>
      </c>
      <c r="B6709" s="336" t="s">
        <v>7281</v>
      </c>
      <c r="C6709" s="335" t="s">
        <v>6747</v>
      </c>
      <c r="D6709" s="335">
        <v>3.17</v>
      </c>
    </row>
    <row r="6710" spans="1:4" ht="25.5">
      <c r="A6710" s="338">
        <v>34570</v>
      </c>
      <c r="B6710" s="336" t="s">
        <v>7282</v>
      </c>
      <c r="C6710" s="335" t="s">
        <v>6747</v>
      </c>
      <c r="D6710" s="335">
        <v>3.39</v>
      </c>
    </row>
    <row r="6711" spans="1:4" ht="25.5">
      <c r="A6711" s="338">
        <v>25070</v>
      </c>
      <c r="B6711" s="336" t="s">
        <v>7283</v>
      </c>
      <c r="C6711" s="335" t="s">
        <v>6747</v>
      </c>
      <c r="D6711" s="335">
        <v>2.59</v>
      </c>
    </row>
    <row r="6712" spans="1:4" ht="25.5">
      <c r="A6712" s="338">
        <v>34571</v>
      </c>
      <c r="B6712" s="336" t="s">
        <v>7284</v>
      </c>
      <c r="C6712" s="335" t="s">
        <v>6747</v>
      </c>
      <c r="D6712" s="335">
        <v>2.64</v>
      </c>
    </row>
    <row r="6713" spans="1:4" ht="25.5">
      <c r="A6713" s="338">
        <v>34573</v>
      </c>
      <c r="B6713" s="336" t="s">
        <v>7285</v>
      </c>
      <c r="C6713" s="335" t="s">
        <v>6747</v>
      </c>
      <c r="D6713" s="335">
        <v>2.79</v>
      </c>
    </row>
    <row r="6714" spans="1:4" ht="25.5">
      <c r="A6714" s="338">
        <v>37107</v>
      </c>
      <c r="B6714" s="336" t="s">
        <v>7286</v>
      </c>
      <c r="C6714" s="335" t="s">
        <v>6747</v>
      </c>
      <c r="D6714" s="335">
        <v>4.1100000000000003</v>
      </c>
    </row>
    <row r="6715" spans="1:4" ht="25.5">
      <c r="A6715" s="338">
        <v>34576</v>
      </c>
      <c r="B6715" s="336" t="s">
        <v>7287</v>
      </c>
      <c r="C6715" s="335" t="s">
        <v>6747</v>
      </c>
      <c r="D6715" s="335">
        <v>3.85</v>
      </c>
    </row>
    <row r="6716" spans="1:4" ht="25.5">
      <c r="A6716" s="338">
        <v>34577</v>
      </c>
      <c r="B6716" s="336" t="s">
        <v>7288</v>
      </c>
      <c r="C6716" s="335" t="s">
        <v>6747</v>
      </c>
      <c r="D6716" s="335">
        <v>4.1100000000000003</v>
      </c>
    </row>
    <row r="6717" spans="1:4" ht="25.5">
      <c r="A6717" s="338">
        <v>34578</v>
      </c>
      <c r="B6717" s="336" t="s">
        <v>7289</v>
      </c>
      <c r="C6717" s="335" t="s">
        <v>6747</v>
      </c>
      <c r="D6717" s="335">
        <v>4.5599999999999996</v>
      </c>
    </row>
    <row r="6718" spans="1:4" ht="25.5">
      <c r="A6718" s="338">
        <v>34579</v>
      </c>
      <c r="B6718" s="336" t="s">
        <v>7290</v>
      </c>
      <c r="C6718" s="335" t="s">
        <v>6747</v>
      </c>
      <c r="D6718" s="335">
        <v>5.84</v>
      </c>
    </row>
    <row r="6719" spans="1:4" ht="25.5">
      <c r="A6719" s="338">
        <v>25067</v>
      </c>
      <c r="B6719" s="336" t="s">
        <v>7291</v>
      </c>
      <c r="C6719" s="335" t="s">
        <v>6747</v>
      </c>
      <c r="D6719" s="335">
        <v>3.37</v>
      </c>
    </row>
    <row r="6720" spans="1:4" ht="25.5">
      <c r="A6720" s="338">
        <v>34580</v>
      </c>
      <c r="B6720" s="336" t="s">
        <v>7292</v>
      </c>
      <c r="C6720" s="335" t="s">
        <v>6747</v>
      </c>
      <c r="D6720" s="335">
        <v>3.67</v>
      </c>
    </row>
    <row r="6721" spans="1:4" ht="25.5">
      <c r="A6721" s="338">
        <v>25071</v>
      </c>
      <c r="B6721" s="336" t="s">
        <v>7293</v>
      </c>
      <c r="C6721" s="335" t="s">
        <v>6747</v>
      </c>
      <c r="D6721" s="335">
        <v>1.77</v>
      </c>
    </row>
    <row r="6722" spans="1:4">
      <c r="A6722" s="338">
        <v>38395</v>
      </c>
      <c r="B6722" s="336" t="s">
        <v>7294</v>
      </c>
      <c r="C6722" s="335" t="s">
        <v>6747</v>
      </c>
      <c r="D6722" s="335">
        <v>6.27</v>
      </c>
    </row>
    <row r="6723" spans="1:4" ht="25.5">
      <c r="A6723" s="338">
        <v>34583</v>
      </c>
      <c r="B6723" s="336" t="s">
        <v>7295</v>
      </c>
      <c r="C6723" s="335" t="s">
        <v>6754</v>
      </c>
      <c r="D6723" s="335">
        <v>62.02</v>
      </c>
    </row>
    <row r="6724" spans="1:4" ht="25.5">
      <c r="A6724" s="338">
        <v>34584</v>
      </c>
      <c r="B6724" s="336" t="s">
        <v>7296</v>
      </c>
      <c r="C6724" s="335" t="s">
        <v>6754</v>
      </c>
      <c r="D6724" s="335">
        <v>34.72</v>
      </c>
    </row>
    <row r="6725" spans="1:4" ht="51">
      <c r="A6725" s="338">
        <v>709</v>
      </c>
      <c r="B6725" s="336" t="s">
        <v>7297</v>
      </c>
      <c r="C6725" s="335" t="s">
        <v>6754</v>
      </c>
      <c r="D6725" s="335">
        <v>450.14</v>
      </c>
    </row>
    <row r="6726" spans="1:4" ht="25.5">
      <c r="A6726" s="338">
        <v>716</v>
      </c>
      <c r="B6726" s="336" t="s">
        <v>7298</v>
      </c>
      <c r="C6726" s="335" t="s">
        <v>6747</v>
      </c>
      <c r="D6726" s="335">
        <v>14.05</v>
      </c>
    </row>
    <row r="6727" spans="1:4" ht="25.5">
      <c r="A6727" s="338">
        <v>715</v>
      </c>
      <c r="B6727" s="336" t="s">
        <v>7299</v>
      </c>
      <c r="C6727" s="335" t="s">
        <v>6747</v>
      </c>
      <c r="D6727" s="335">
        <v>13.9</v>
      </c>
    </row>
    <row r="6728" spans="1:4" ht="25.5">
      <c r="A6728" s="338">
        <v>718</v>
      </c>
      <c r="B6728" s="336" t="s">
        <v>7300</v>
      </c>
      <c r="C6728" s="335" t="s">
        <v>6747</v>
      </c>
      <c r="D6728" s="335">
        <v>20.71</v>
      </c>
    </row>
    <row r="6729" spans="1:4" ht="25.5">
      <c r="A6729" s="338">
        <v>11981</v>
      </c>
      <c r="B6729" s="336" t="s">
        <v>7301</v>
      </c>
      <c r="C6729" s="335" t="s">
        <v>6747</v>
      </c>
      <c r="D6729" s="335">
        <v>14.2</v>
      </c>
    </row>
    <row r="6730" spans="1:4" ht="25.5">
      <c r="A6730" s="338">
        <v>10610</v>
      </c>
      <c r="B6730" s="336" t="s">
        <v>7302</v>
      </c>
      <c r="C6730" s="335" t="s">
        <v>6747</v>
      </c>
      <c r="D6730" s="335">
        <v>1.43</v>
      </c>
    </row>
    <row r="6731" spans="1:4" ht="25.5">
      <c r="A6731" s="338">
        <v>34585</v>
      </c>
      <c r="B6731" s="336" t="s">
        <v>7303</v>
      </c>
      <c r="C6731" s="335" t="s">
        <v>6747</v>
      </c>
      <c r="D6731" s="335">
        <v>1.45</v>
      </c>
    </row>
    <row r="6732" spans="1:4" ht="25.5">
      <c r="A6732" s="338">
        <v>34586</v>
      </c>
      <c r="B6732" s="336" t="s">
        <v>7304</v>
      </c>
      <c r="C6732" s="335" t="s">
        <v>6747</v>
      </c>
      <c r="D6732" s="335">
        <v>1.47</v>
      </c>
    </row>
    <row r="6733" spans="1:4" ht="25.5">
      <c r="A6733" s="338">
        <v>38603</v>
      </c>
      <c r="B6733" s="336" t="s">
        <v>7305</v>
      </c>
      <c r="C6733" s="335" t="s">
        <v>6747</v>
      </c>
      <c r="D6733" s="335">
        <v>1.7</v>
      </c>
    </row>
    <row r="6734" spans="1:4" ht="25.5">
      <c r="A6734" s="338">
        <v>34588</v>
      </c>
      <c r="B6734" s="336" t="s">
        <v>7306</v>
      </c>
      <c r="C6734" s="335" t="s">
        <v>6747</v>
      </c>
      <c r="D6734" s="335">
        <v>1.89</v>
      </c>
    </row>
    <row r="6735" spans="1:4" ht="25.5">
      <c r="A6735" s="338">
        <v>34590</v>
      </c>
      <c r="B6735" s="336" t="s">
        <v>7307</v>
      </c>
      <c r="C6735" s="335" t="s">
        <v>6747</v>
      </c>
      <c r="D6735" s="335">
        <v>2.04</v>
      </c>
    </row>
    <row r="6736" spans="1:4" ht="25.5">
      <c r="A6736" s="338">
        <v>34591</v>
      </c>
      <c r="B6736" s="336" t="s">
        <v>7308</v>
      </c>
      <c r="C6736" s="335" t="s">
        <v>6747</v>
      </c>
      <c r="D6736" s="335">
        <v>2.5499999999999998</v>
      </c>
    </row>
    <row r="6737" spans="1:4" ht="25.5">
      <c r="A6737" s="338">
        <v>37103</v>
      </c>
      <c r="B6737" s="336" t="s">
        <v>7309</v>
      </c>
      <c r="C6737" s="335" t="s">
        <v>6747</v>
      </c>
      <c r="D6737" s="335">
        <v>2.2000000000000002</v>
      </c>
    </row>
    <row r="6738" spans="1:4" ht="25.5">
      <c r="A6738" s="338">
        <v>34555</v>
      </c>
      <c r="B6738" s="336" t="s">
        <v>7310</v>
      </c>
      <c r="C6738" s="335" t="s">
        <v>6747</v>
      </c>
      <c r="D6738" s="335">
        <v>2.76</v>
      </c>
    </row>
    <row r="6739" spans="1:4" ht="25.5">
      <c r="A6739" s="338">
        <v>34599</v>
      </c>
      <c r="B6739" s="336" t="s">
        <v>7311</v>
      </c>
      <c r="C6739" s="335" t="s">
        <v>6747</v>
      </c>
      <c r="D6739" s="335">
        <v>1.98</v>
      </c>
    </row>
    <row r="6740" spans="1:4" ht="25.5">
      <c r="A6740" s="338">
        <v>674</v>
      </c>
      <c r="B6740" s="336" t="s">
        <v>7312</v>
      </c>
      <c r="C6740" s="335" t="s">
        <v>6754</v>
      </c>
      <c r="D6740" s="335">
        <v>44.27</v>
      </c>
    </row>
    <row r="6741" spans="1:4" ht="25.5">
      <c r="A6741" s="338">
        <v>34600</v>
      </c>
      <c r="B6741" s="336" t="s">
        <v>7313</v>
      </c>
      <c r="C6741" s="335" t="s">
        <v>6754</v>
      </c>
      <c r="D6741" s="335">
        <v>71.94</v>
      </c>
    </row>
    <row r="6742" spans="1:4" ht="25.5">
      <c r="A6742" s="338">
        <v>652</v>
      </c>
      <c r="B6742" s="336" t="s">
        <v>7314</v>
      </c>
      <c r="C6742" s="335" t="s">
        <v>6754</v>
      </c>
      <c r="D6742" s="335">
        <v>91.62</v>
      </c>
    </row>
    <row r="6743" spans="1:4" ht="25.5">
      <c r="A6743" s="338">
        <v>34592</v>
      </c>
      <c r="B6743" s="336" t="s">
        <v>7315</v>
      </c>
      <c r="C6743" s="335" t="s">
        <v>6747</v>
      </c>
      <c r="D6743" s="335">
        <v>1.88</v>
      </c>
    </row>
    <row r="6744" spans="1:4" ht="25.5">
      <c r="A6744" s="338">
        <v>651</v>
      </c>
      <c r="B6744" s="336" t="s">
        <v>7316</v>
      </c>
      <c r="C6744" s="335" t="s">
        <v>6747</v>
      </c>
      <c r="D6744" s="335">
        <v>2.15</v>
      </c>
    </row>
    <row r="6745" spans="1:4" ht="25.5">
      <c r="A6745" s="338">
        <v>654</v>
      </c>
      <c r="B6745" s="336" t="s">
        <v>7317</v>
      </c>
      <c r="C6745" s="335" t="s">
        <v>6747</v>
      </c>
      <c r="D6745" s="335">
        <v>2.77</v>
      </c>
    </row>
    <row r="6746" spans="1:4" ht="25.5">
      <c r="A6746" s="338">
        <v>650</v>
      </c>
      <c r="B6746" s="336" t="s">
        <v>7318</v>
      </c>
      <c r="C6746" s="335" t="s">
        <v>6747</v>
      </c>
      <c r="D6746" s="335">
        <v>1.83</v>
      </c>
    </row>
    <row r="6747" spans="1:4" ht="38.25">
      <c r="A6747" s="338">
        <v>40517</v>
      </c>
      <c r="B6747" s="336" t="s">
        <v>7319</v>
      </c>
      <c r="C6747" s="335" t="s">
        <v>6754</v>
      </c>
      <c r="D6747" s="335">
        <v>50.22</v>
      </c>
    </row>
    <row r="6748" spans="1:4" ht="38.25">
      <c r="A6748" s="338">
        <v>40520</v>
      </c>
      <c r="B6748" s="336" t="s">
        <v>7320</v>
      </c>
      <c r="C6748" s="335" t="s">
        <v>6754</v>
      </c>
      <c r="D6748" s="335">
        <v>52.62</v>
      </c>
    </row>
    <row r="6749" spans="1:4" ht="51">
      <c r="A6749" s="338">
        <v>40515</v>
      </c>
      <c r="B6749" s="336" t="s">
        <v>7321</v>
      </c>
      <c r="C6749" s="335" t="s">
        <v>6754</v>
      </c>
      <c r="D6749" s="335">
        <v>63.52</v>
      </c>
    </row>
    <row r="6750" spans="1:4" ht="51">
      <c r="A6750" s="338">
        <v>40516</v>
      </c>
      <c r="B6750" s="336" t="s">
        <v>7322</v>
      </c>
      <c r="C6750" s="335" t="s">
        <v>6754</v>
      </c>
      <c r="D6750" s="335">
        <v>75.650000000000006</v>
      </c>
    </row>
    <row r="6751" spans="1:4" ht="51">
      <c r="A6751" s="338">
        <v>40525</v>
      </c>
      <c r="B6751" s="336" t="s">
        <v>7323</v>
      </c>
      <c r="C6751" s="335" t="s">
        <v>6754</v>
      </c>
      <c r="D6751" s="335">
        <v>53.81</v>
      </c>
    </row>
    <row r="6752" spans="1:4" ht="51">
      <c r="A6752" s="338">
        <v>40529</v>
      </c>
      <c r="B6752" s="336" t="s">
        <v>7324</v>
      </c>
      <c r="C6752" s="335" t="s">
        <v>6754</v>
      </c>
      <c r="D6752" s="335">
        <v>59.07</v>
      </c>
    </row>
    <row r="6753" spans="1:4" ht="51">
      <c r="A6753" s="338">
        <v>695</v>
      </c>
      <c r="B6753" s="336" t="s">
        <v>7325</v>
      </c>
      <c r="C6753" s="335" t="s">
        <v>6754</v>
      </c>
      <c r="D6753" s="335">
        <v>40.57</v>
      </c>
    </row>
    <row r="6754" spans="1:4" ht="76.5">
      <c r="A6754" s="338">
        <v>40524</v>
      </c>
      <c r="B6754" s="336" t="s">
        <v>7326</v>
      </c>
      <c r="C6754" s="335" t="s">
        <v>6754</v>
      </c>
      <c r="D6754" s="335">
        <v>53.81</v>
      </c>
    </row>
    <row r="6755" spans="1:4" ht="63.75">
      <c r="A6755" s="338">
        <v>36156</v>
      </c>
      <c r="B6755" s="336" t="s">
        <v>7327</v>
      </c>
      <c r="C6755" s="335" t="s">
        <v>6754</v>
      </c>
      <c r="D6755" s="335">
        <v>46.64</v>
      </c>
    </row>
    <row r="6756" spans="1:4" ht="76.5">
      <c r="A6756" s="338">
        <v>36155</v>
      </c>
      <c r="B6756" s="336" t="s">
        <v>7328</v>
      </c>
      <c r="C6756" s="335" t="s">
        <v>6754</v>
      </c>
      <c r="D6756" s="335">
        <v>41.31</v>
      </c>
    </row>
    <row r="6757" spans="1:4" ht="63.75">
      <c r="A6757" s="338">
        <v>36154</v>
      </c>
      <c r="B6757" s="336" t="s">
        <v>7329</v>
      </c>
      <c r="C6757" s="335" t="s">
        <v>6754</v>
      </c>
      <c r="D6757" s="335">
        <v>54.89</v>
      </c>
    </row>
    <row r="6758" spans="1:4" ht="76.5">
      <c r="A6758" s="338">
        <v>36196</v>
      </c>
      <c r="B6758" s="336" t="s">
        <v>7330</v>
      </c>
      <c r="C6758" s="335" t="s">
        <v>6754</v>
      </c>
      <c r="D6758" s="335">
        <v>46.64</v>
      </c>
    </row>
    <row r="6759" spans="1:4" ht="51">
      <c r="A6759" s="338">
        <v>679</v>
      </c>
      <c r="B6759" s="336" t="s">
        <v>7331</v>
      </c>
      <c r="C6759" s="335" t="s">
        <v>6754</v>
      </c>
      <c r="D6759" s="335">
        <v>55.61</v>
      </c>
    </row>
    <row r="6760" spans="1:4" ht="51">
      <c r="A6760" s="338">
        <v>711</v>
      </c>
      <c r="B6760" s="336" t="s">
        <v>7332</v>
      </c>
      <c r="C6760" s="335" t="s">
        <v>6754</v>
      </c>
      <c r="D6760" s="335">
        <v>42.45</v>
      </c>
    </row>
    <row r="6761" spans="1:4" ht="51">
      <c r="A6761" s="338">
        <v>712</v>
      </c>
      <c r="B6761" s="336" t="s">
        <v>7333</v>
      </c>
      <c r="C6761" s="335" t="s">
        <v>6754</v>
      </c>
      <c r="D6761" s="335">
        <v>44.25</v>
      </c>
    </row>
    <row r="6762" spans="1:4" ht="51">
      <c r="A6762" s="338">
        <v>36191</v>
      </c>
      <c r="B6762" s="336" t="s">
        <v>7333</v>
      </c>
      <c r="C6762" s="335" t="s">
        <v>6747</v>
      </c>
      <c r="D6762" s="335">
        <v>3.09</v>
      </c>
    </row>
    <row r="6763" spans="1:4" ht="51">
      <c r="A6763" s="338">
        <v>36169</v>
      </c>
      <c r="B6763" s="336" t="s">
        <v>7334</v>
      </c>
      <c r="C6763" s="335" t="s">
        <v>6754</v>
      </c>
      <c r="D6763" s="335">
        <v>45.2</v>
      </c>
    </row>
    <row r="6764" spans="1:4" ht="51">
      <c r="A6764" s="338">
        <v>36172</v>
      </c>
      <c r="B6764" s="336" t="s">
        <v>7335</v>
      </c>
      <c r="C6764" s="335" t="s">
        <v>6754</v>
      </c>
      <c r="D6764" s="335">
        <v>39.46</v>
      </c>
    </row>
    <row r="6765" spans="1:4" ht="51">
      <c r="A6765" s="338">
        <v>36174</v>
      </c>
      <c r="B6765" s="336" t="s">
        <v>7336</v>
      </c>
      <c r="C6765" s="335" t="s">
        <v>6754</v>
      </c>
      <c r="D6765" s="335">
        <v>51.81</v>
      </c>
    </row>
    <row r="6766" spans="1:4" ht="51">
      <c r="A6766" s="338">
        <v>36170</v>
      </c>
      <c r="B6766" s="336" t="s">
        <v>7337</v>
      </c>
      <c r="C6766" s="335" t="s">
        <v>6754</v>
      </c>
      <c r="D6766" s="335">
        <v>44.25</v>
      </c>
    </row>
    <row r="6767" spans="1:4" ht="38.25">
      <c r="A6767" s="338">
        <v>12614</v>
      </c>
      <c r="B6767" s="336" t="s">
        <v>7338</v>
      </c>
      <c r="C6767" s="335" t="s">
        <v>6747</v>
      </c>
      <c r="D6767" s="335">
        <v>13.13</v>
      </c>
    </row>
    <row r="6768" spans="1:4" ht="25.5">
      <c r="A6768" s="338">
        <v>6140</v>
      </c>
      <c r="B6768" s="336" t="s">
        <v>7339</v>
      </c>
      <c r="C6768" s="335" t="s">
        <v>6747</v>
      </c>
      <c r="D6768" s="335">
        <v>2.42</v>
      </c>
    </row>
    <row r="6769" spans="1:4" ht="25.5">
      <c r="A6769" s="338">
        <v>38399</v>
      </c>
      <c r="B6769" s="336" t="s">
        <v>7340</v>
      </c>
      <c r="C6769" s="335" t="s">
        <v>6747</v>
      </c>
      <c r="D6769" s="335">
        <v>127.63</v>
      </c>
    </row>
    <row r="6770" spans="1:4" ht="63.75">
      <c r="A6770" s="338">
        <v>735</v>
      </c>
      <c r="B6770" s="336" t="s">
        <v>7341</v>
      </c>
      <c r="C6770" s="335" t="s">
        <v>6747</v>
      </c>
      <c r="D6770" s="339">
        <v>1529.29</v>
      </c>
    </row>
    <row r="6771" spans="1:4" ht="63.75">
      <c r="A6771" s="338">
        <v>736</v>
      </c>
      <c r="B6771" s="336" t="s">
        <v>7342</v>
      </c>
      <c r="C6771" s="335" t="s">
        <v>6747</v>
      </c>
      <c r="D6771" s="339">
        <v>1285.8499999999999</v>
      </c>
    </row>
    <row r="6772" spans="1:4" ht="51">
      <c r="A6772" s="338">
        <v>729</v>
      </c>
      <c r="B6772" s="336" t="s">
        <v>7343</v>
      </c>
      <c r="C6772" s="335" t="s">
        <v>6747</v>
      </c>
      <c r="D6772" s="335">
        <v>524</v>
      </c>
    </row>
    <row r="6773" spans="1:4" ht="51">
      <c r="A6773" s="338">
        <v>39925</v>
      </c>
      <c r="B6773" s="336" t="s">
        <v>7344</v>
      </c>
      <c r="C6773" s="335" t="s">
        <v>6747</v>
      </c>
      <c r="D6773" s="339">
        <v>7571.75</v>
      </c>
    </row>
    <row r="6774" spans="1:4" ht="51">
      <c r="A6774" s="338">
        <v>731</v>
      </c>
      <c r="B6774" s="336" t="s">
        <v>7345</v>
      </c>
      <c r="C6774" s="335" t="s">
        <v>6747</v>
      </c>
      <c r="D6774" s="335">
        <v>509.98</v>
      </c>
    </row>
    <row r="6775" spans="1:4" ht="63.75">
      <c r="A6775" s="338">
        <v>10575</v>
      </c>
      <c r="B6775" s="336" t="s">
        <v>7346</v>
      </c>
      <c r="C6775" s="335" t="s">
        <v>6747</v>
      </c>
      <c r="D6775" s="335">
        <v>795.86</v>
      </c>
    </row>
    <row r="6776" spans="1:4" ht="51">
      <c r="A6776" s="338">
        <v>733</v>
      </c>
      <c r="B6776" s="336" t="s">
        <v>7347</v>
      </c>
      <c r="C6776" s="335" t="s">
        <v>6747</v>
      </c>
      <c r="D6776" s="335">
        <v>871.37</v>
      </c>
    </row>
    <row r="6777" spans="1:4" ht="51">
      <c r="A6777" s="338">
        <v>732</v>
      </c>
      <c r="B6777" s="336" t="s">
        <v>7348</v>
      </c>
      <c r="C6777" s="335" t="s">
        <v>6747</v>
      </c>
      <c r="D6777" s="335">
        <v>859.66</v>
      </c>
    </row>
    <row r="6778" spans="1:4" ht="51">
      <c r="A6778" s="338">
        <v>737</v>
      </c>
      <c r="B6778" s="336" t="s">
        <v>7349</v>
      </c>
      <c r="C6778" s="335" t="s">
        <v>6747</v>
      </c>
      <c r="D6778" s="339">
        <v>4820.71</v>
      </c>
    </row>
    <row r="6779" spans="1:4" ht="51">
      <c r="A6779" s="338">
        <v>738</v>
      </c>
      <c r="B6779" s="336" t="s">
        <v>7350</v>
      </c>
      <c r="C6779" s="335" t="s">
        <v>6747</v>
      </c>
      <c r="D6779" s="339">
        <v>2235.33</v>
      </c>
    </row>
    <row r="6780" spans="1:4" ht="63.75">
      <c r="A6780" s="338">
        <v>740</v>
      </c>
      <c r="B6780" s="336" t="s">
        <v>7351</v>
      </c>
      <c r="C6780" s="335" t="s">
        <v>6747</v>
      </c>
      <c r="D6780" s="339">
        <v>4535.0200000000004</v>
      </c>
    </row>
    <row r="6781" spans="1:4" ht="51">
      <c r="A6781" s="338">
        <v>734</v>
      </c>
      <c r="B6781" s="336" t="s">
        <v>7352</v>
      </c>
      <c r="C6781" s="335" t="s">
        <v>6747</v>
      </c>
      <c r="D6781" s="335">
        <v>921.55</v>
      </c>
    </row>
    <row r="6782" spans="1:4" ht="25.5">
      <c r="A6782" s="338">
        <v>39008</v>
      </c>
      <c r="B6782" s="336" t="s">
        <v>7353</v>
      </c>
      <c r="C6782" s="335" t="s">
        <v>6747</v>
      </c>
      <c r="D6782" s="339">
        <v>42077.760000000002</v>
      </c>
    </row>
    <row r="6783" spans="1:4" ht="25.5">
      <c r="A6783" s="338">
        <v>39009</v>
      </c>
      <c r="B6783" s="336" t="s">
        <v>7354</v>
      </c>
      <c r="C6783" s="335" t="s">
        <v>6747</v>
      </c>
      <c r="D6783" s="339">
        <v>45081.11</v>
      </c>
    </row>
    <row r="6784" spans="1:4" ht="76.5">
      <c r="A6784" s="338">
        <v>10587</v>
      </c>
      <c r="B6784" s="336" t="s">
        <v>7355</v>
      </c>
      <c r="C6784" s="335" t="s">
        <v>6747</v>
      </c>
      <c r="D6784" s="339">
        <v>2383.3200000000002</v>
      </c>
    </row>
    <row r="6785" spans="1:4" ht="76.5">
      <c r="A6785" s="338">
        <v>759</v>
      </c>
      <c r="B6785" s="336" t="s">
        <v>7356</v>
      </c>
      <c r="C6785" s="335" t="s">
        <v>6747</v>
      </c>
      <c r="D6785" s="339">
        <v>3426.75</v>
      </c>
    </row>
    <row r="6786" spans="1:4" ht="76.5">
      <c r="A6786" s="338">
        <v>761</v>
      </c>
      <c r="B6786" s="336" t="s">
        <v>7357</v>
      </c>
      <c r="C6786" s="335" t="s">
        <v>6747</v>
      </c>
      <c r="D6786" s="339">
        <v>5808.63</v>
      </c>
    </row>
    <row r="6787" spans="1:4" ht="76.5">
      <c r="A6787" s="338">
        <v>750</v>
      </c>
      <c r="B6787" s="336" t="s">
        <v>7358</v>
      </c>
      <c r="C6787" s="335" t="s">
        <v>6747</v>
      </c>
      <c r="D6787" s="339">
        <v>5514.83</v>
      </c>
    </row>
    <row r="6788" spans="1:4" ht="76.5">
      <c r="A6788" s="338">
        <v>755</v>
      </c>
      <c r="B6788" s="336" t="s">
        <v>7359</v>
      </c>
      <c r="C6788" s="335" t="s">
        <v>6747</v>
      </c>
      <c r="D6788" s="339">
        <v>22630.21</v>
      </c>
    </row>
    <row r="6789" spans="1:4" ht="76.5">
      <c r="A6789" s="338">
        <v>749</v>
      </c>
      <c r="B6789" s="336" t="s">
        <v>7360</v>
      </c>
      <c r="C6789" s="335" t="s">
        <v>6747</v>
      </c>
      <c r="D6789" s="339">
        <v>8322.9699999999993</v>
      </c>
    </row>
    <row r="6790" spans="1:4" ht="76.5">
      <c r="A6790" s="338">
        <v>756</v>
      </c>
      <c r="B6790" s="336" t="s">
        <v>7361</v>
      </c>
      <c r="C6790" s="335" t="s">
        <v>6747</v>
      </c>
      <c r="D6790" s="339">
        <v>24681.27</v>
      </c>
    </row>
    <row r="6791" spans="1:4" ht="51">
      <c r="A6791" s="338">
        <v>757</v>
      </c>
      <c r="B6791" s="336" t="s">
        <v>7362</v>
      </c>
      <c r="C6791" s="335" t="s">
        <v>6747</v>
      </c>
      <c r="D6791" s="339">
        <v>11206.87</v>
      </c>
    </row>
    <row r="6792" spans="1:4" ht="63.75">
      <c r="A6792" s="338">
        <v>10588</v>
      </c>
      <c r="B6792" s="336" t="s">
        <v>7363</v>
      </c>
      <c r="C6792" s="335" t="s">
        <v>6747</v>
      </c>
      <c r="D6792" s="339">
        <v>2474.19</v>
      </c>
    </row>
    <row r="6793" spans="1:4" ht="63.75">
      <c r="A6793" s="338">
        <v>10592</v>
      </c>
      <c r="B6793" s="336" t="s">
        <v>7364</v>
      </c>
      <c r="C6793" s="335" t="s">
        <v>6747</v>
      </c>
      <c r="D6793" s="339">
        <v>2988.5</v>
      </c>
    </row>
    <row r="6794" spans="1:4" ht="63.75">
      <c r="A6794" s="338">
        <v>10589</v>
      </c>
      <c r="B6794" s="336" t="s">
        <v>7365</v>
      </c>
      <c r="C6794" s="335" t="s">
        <v>6747</v>
      </c>
      <c r="D6794" s="339">
        <v>4014.86</v>
      </c>
    </row>
    <row r="6795" spans="1:4" ht="51">
      <c r="A6795" s="338">
        <v>760</v>
      </c>
      <c r="B6795" s="336" t="s">
        <v>7366</v>
      </c>
      <c r="C6795" s="335" t="s">
        <v>6747</v>
      </c>
      <c r="D6795" s="339">
        <v>22413.75</v>
      </c>
    </row>
    <row r="6796" spans="1:4" ht="63.75">
      <c r="A6796" s="338">
        <v>751</v>
      </c>
      <c r="B6796" s="336" t="s">
        <v>7367</v>
      </c>
      <c r="C6796" s="335" t="s">
        <v>6747</v>
      </c>
      <c r="D6796" s="339">
        <v>3530.16</v>
      </c>
    </row>
    <row r="6797" spans="1:4" ht="63.75">
      <c r="A6797" s="338">
        <v>754</v>
      </c>
      <c r="B6797" s="336" t="s">
        <v>7368</v>
      </c>
      <c r="C6797" s="335" t="s">
        <v>6747</v>
      </c>
      <c r="D6797" s="339">
        <v>5603.43</v>
      </c>
    </row>
    <row r="6798" spans="1:4" ht="25.5">
      <c r="A6798" s="338">
        <v>14013</v>
      </c>
      <c r="B6798" s="336" t="s">
        <v>7369</v>
      </c>
      <c r="C6798" s="335" t="s">
        <v>6747</v>
      </c>
      <c r="D6798" s="339">
        <v>130266.16</v>
      </c>
    </row>
    <row r="6799" spans="1:4" ht="51">
      <c r="A6799" s="338">
        <v>39917</v>
      </c>
      <c r="B6799" s="336" t="s">
        <v>7370</v>
      </c>
      <c r="C6799" s="335" t="s">
        <v>6747</v>
      </c>
      <c r="D6799" s="339">
        <v>64634.48</v>
      </c>
    </row>
    <row r="6800" spans="1:4" ht="25.5">
      <c r="A6800" s="338">
        <v>5081</v>
      </c>
      <c r="B6800" s="336" t="s">
        <v>7371</v>
      </c>
      <c r="C6800" s="335" t="s">
        <v>7207</v>
      </c>
      <c r="D6800" s="335">
        <v>19.46</v>
      </c>
    </row>
    <row r="6801" spans="1:4" ht="25.5">
      <c r="A6801" s="338">
        <v>38167</v>
      </c>
      <c r="B6801" s="336" t="s">
        <v>7372</v>
      </c>
      <c r="C6801" s="335" t="s">
        <v>7207</v>
      </c>
      <c r="D6801" s="335">
        <v>16.77</v>
      </c>
    </row>
    <row r="6802" spans="1:4">
      <c r="A6802" s="338">
        <v>36145</v>
      </c>
      <c r="B6802" s="336" t="s">
        <v>7373</v>
      </c>
      <c r="C6802" s="335" t="s">
        <v>7207</v>
      </c>
      <c r="D6802" s="335">
        <v>34.56</v>
      </c>
    </row>
    <row r="6803" spans="1:4" ht="25.5">
      <c r="A6803" s="338">
        <v>12893</v>
      </c>
      <c r="B6803" s="336" t="s">
        <v>7374</v>
      </c>
      <c r="C6803" s="335" t="s">
        <v>7207</v>
      </c>
      <c r="D6803" s="335">
        <v>57.6</v>
      </c>
    </row>
    <row r="6804" spans="1:4" ht="25.5">
      <c r="A6804" s="338">
        <v>11685</v>
      </c>
      <c r="B6804" s="336" t="s">
        <v>7375</v>
      </c>
      <c r="C6804" s="335" t="s">
        <v>6747</v>
      </c>
      <c r="D6804" s="335">
        <v>20.61</v>
      </c>
    </row>
    <row r="6805" spans="1:4" ht="25.5">
      <c r="A6805" s="338">
        <v>11679</v>
      </c>
      <c r="B6805" s="336" t="s">
        <v>7376</v>
      </c>
      <c r="C6805" s="335" t="s">
        <v>6747</v>
      </c>
      <c r="D6805" s="335">
        <v>5.5</v>
      </c>
    </row>
    <row r="6806" spans="1:4" ht="25.5">
      <c r="A6806" s="338">
        <v>11680</v>
      </c>
      <c r="B6806" s="336" t="s">
        <v>7377</v>
      </c>
      <c r="C6806" s="335" t="s">
        <v>6747</v>
      </c>
      <c r="D6806" s="335">
        <v>4.53</v>
      </c>
    </row>
    <row r="6807" spans="1:4" ht="25.5">
      <c r="A6807" s="338">
        <v>2512</v>
      </c>
      <c r="B6807" s="336" t="s">
        <v>7378</v>
      </c>
      <c r="C6807" s="335" t="s">
        <v>6747</v>
      </c>
      <c r="D6807" s="335">
        <v>17.420000000000002</v>
      </c>
    </row>
    <row r="6808" spans="1:4">
      <c r="A6808" s="338">
        <v>4374</v>
      </c>
      <c r="B6808" s="336" t="s">
        <v>7379</v>
      </c>
      <c r="C6808" s="335" t="s">
        <v>6747</v>
      </c>
      <c r="D6808" s="335">
        <v>0.37</v>
      </c>
    </row>
    <row r="6809" spans="1:4" ht="51">
      <c r="A6809" s="338">
        <v>7568</v>
      </c>
      <c r="B6809" s="336" t="s">
        <v>7380</v>
      </c>
      <c r="C6809" s="335" t="s">
        <v>6747</v>
      </c>
      <c r="D6809" s="335">
        <v>0.61</v>
      </c>
    </row>
    <row r="6810" spans="1:4" ht="38.25">
      <c r="A6810" s="338">
        <v>7584</v>
      </c>
      <c r="B6810" s="336" t="s">
        <v>7381</v>
      </c>
      <c r="C6810" s="335" t="s">
        <v>6747</v>
      </c>
      <c r="D6810" s="335">
        <v>0.93</v>
      </c>
    </row>
    <row r="6811" spans="1:4">
      <c r="A6811" s="338">
        <v>11945</v>
      </c>
      <c r="B6811" s="336" t="s">
        <v>7382</v>
      </c>
      <c r="C6811" s="335" t="s">
        <v>6747</v>
      </c>
      <c r="D6811" s="335">
        <v>0.06</v>
      </c>
    </row>
    <row r="6812" spans="1:4">
      <c r="A6812" s="338">
        <v>11946</v>
      </c>
      <c r="B6812" s="336" t="s">
        <v>7383</v>
      </c>
      <c r="C6812" s="335" t="s">
        <v>6747</v>
      </c>
      <c r="D6812" s="335">
        <v>0.06</v>
      </c>
    </row>
    <row r="6813" spans="1:4">
      <c r="A6813" s="338">
        <v>4375</v>
      </c>
      <c r="B6813" s="336" t="s">
        <v>7384</v>
      </c>
      <c r="C6813" s="335" t="s">
        <v>6747</v>
      </c>
      <c r="D6813" s="335">
        <v>0.1</v>
      </c>
    </row>
    <row r="6814" spans="1:4" ht="38.25">
      <c r="A6814" s="338">
        <v>11950</v>
      </c>
      <c r="B6814" s="336" t="s">
        <v>7385</v>
      </c>
      <c r="C6814" s="335" t="s">
        <v>6747</v>
      </c>
      <c r="D6814" s="335">
        <v>0.2</v>
      </c>
    </row>
    <row r="6815" spans="1:4">
      <c r="A6815" s="338">
        <v>4376</v>
      </c>
      <c r="B6815" s="336" t="s">
        <v>7386</v>
      </c>
      <c r="C6815" s="335" t="s">
        <v>6747</v>
      </c>
      <c r="D6815" s="335">
        <v>0.19</v>
      </c>
    </row>
    <row r="6816" spans="1:4" ht="38.25">
      <c r="A6816" s="338">
        <v>7583</v>
      </c>
      <c r="B6816" s="336" t="s">
        <v>7387</v>
      </c>
      <c r="C6816" s="335" t="s">
        <v>6747</v>
      </c>
      <c r="D6816" s="335">
        <v>0.41</v>
      </c>
    </row>
    <row r="6817" spans="1:4" ht="51">
      <c r="A6817" s="338">
        <v>4350</v>
      </c>
      <c r="B6817" s="336" t="s">
        <v>7388</v>
      </c>
      <c r="C6817" s="335" t="s">
        <v>6747</v>
      </c>
      <c r="D6817" s="335">
        <v>0.34</v>
      </c>
    </row>
    <row r="6818" spans="1:4" ht="25.5">
      <c r="A6818" s="338">
        <v>39886</v>
      </c>
      <c r="B6818" s="336" t="s">
        <v>7389</v>
      </c>
      <c r="C6818" s="335" t="s">
        <v>6747</v>
      </c>
      <c r="D6818" s="335">
        <v>2.33</v>
      </c>
    </row>
    <row r="6819" spans="1:4" ht="25.5">
      <c r="A6819" s="338">
        <v>39887</v>
      </c>
      <c r="B6819" s="336" t="s">
        <v>7390</v>
      </c>
      <c r="C6819" s="335" t="s">
        <v>6747</v>
      </c>
      <c r="D6819" s="335">
        <v>3.49</v>
      </c>
    </row>
    <row r="6820" spans="1:4" ht="25.5">
      <c r="A6820" s="338">
        <v>39888</v>
      </c>
      <c r="B6820" s="336" t="s">
        <v>7391</v>
      </c>
      <c r="C6820" s="335" t="s">
        <v>6747</v>
      </c>
      <c r="D6820" s="335">
        <v>7.99</v>
      </c>
    </row>
    <row r="6821" spans="1:4" ht="25.5">
      <c r="A6821" s="338">
        <v>39890</v>
      </c>
      <c r="B6821" s="336" t="s">
        <v>7392</v>
      </c>
      <c r="C6821" s="335" t="s">
        <v>6747</v>
      </c>
      <c r="D6821" s="335">
        <v>13.64</v>
      </c>
    </row>
    <row r="6822" spans="1:4" ht="25.5">
      <c r="A6822" s="338">
        <v>39891</v>
      </c>
      <c r="B6822" s="336" t="s">
        <v>7393</v>
      </c>
      <c r="C6822" s="335" t="s">
        <v>6747</v>
      </c>
      <c r="D6822" s="335">
        <v>19.23</v>
      </c>
    </row>
    <row r="6823" spans="1:4" ht="25.5">
      <c r="A6823" s="338">
        <v>39892</v>
      </c>
      <c r="B6823" s="336" t="s">
        <v>7394</v>
      </c>
      <c r="C6823" s="335" t="s">
        <v>6747</v>
      </c>
      <c r="D6823" s="335">
        <v>59.96</v>
      </c>
    </row>
    <row r="6824" spans="1:4" ht="25.5">
      <c r="A6824" s="338">
        <v>790</v>
      </c>
      <c r="B6824" s="336" t="s">
        <v>7395</v>
      </c>
      <c r="C6824" s="335" t="s">
        <v>6747</v>
      </c>
      <c r="D6824" s="335">
        <v>10.47</v>
      </c>
    </row>
    <row r="6825" spans="1:4" ht="25.5">
      <c r="A6825" s="338">
        <v>766</v>
      </c>
      <c r="B6825" s="336" t="s">
        <v>7396</v>
      </c>
      <c r="C6825" s="335" t="s">
        <v>6747</v>
      </c>
      <c r="D6825" s="335">
        <v>10.47</v>
      </c>
    </row>
    <row r="6826" spans="1:4" ht="25.5">
      <c r="A6826" s="338">
        <v>791</v>
      </c>
      <c r="B6826" s="336" t="s">
        <v>7397</v>
      </c>
      <c r="C6826" s="335" t="s">
        <v>6747</v>
      </c>
      <c r="D6826" s="335">
        <v>10.47</v>
      </c>
    </row>
    <row r="6827" spans="1:4" ht="25.5">
      <c r="A6827" s="338">
        <v>767</v>
      </c>
      <c r="B6827" s="336" t="s">
        <v>7398</v>
      </c>
      <c r="C6827" s="335" t="s">
        <v>6747</v>
      </c>
      <c r="D6827" s="335">
        <v>10.47</v>
      </c>
    </row>
    <row r="6828" spans="1:4" ht="25.5">
      <c r="A6828" s="338">
        <v>768</v>
      </c>
      <c r="B6828" s="336" t="s">
        <v>7399</v>
      </c>
      <c r="C6828" s="335" t="s">
        <v>6747</v>
      </c>
      <c r="D6828" s="335">
        <v>8.2200000000000006</v>
      </c>
    </row>
    <row r="6829" spans="1:4" ht="25.5">
      <c r="A6829" s="338">
        <v>789</v>
      </c>
      <c r="B6829" s="336" t="s">
        <v>7400</v>
      </c>
      <c r="C6829" s="335" t="s">
        <v>6747</v>
      </c>
      <c r="D6829" s="335">
        <v>8.0399999999999991</v>
      </c>
    </row>
    <row r="6830" spans="1:4" ht="25.5">
      <c r="A6830" s="338">
        <v>769</v>
      </c>
      <c r="B6830" s="336" t="s">
        <v>7401</v>
      </c>
      <c r="C6830" s="335" t="s">
        <v>6747</v>
      </c>
      <c r="D6830" s="335">
        <v>8.2200000000000006</v>
      </c>
    </row>
    <row r="6831" spans="1:4" ht="25.5">
      <c r="A6831" s="338">
        <v>770</v>
      </c>
      <c r="B6831" s="336" t="s">
        <v>7402</v>
      </c>
      <c r="C6831" s="335" t="s">
        <v>6747</v>
      </c>
      <c r="D6831" s="335">
        <v>2.9</v>
      </c>
    </row>
    <row r="6832" spans="1:4" ht="25.5">
      <c r="A6832" s="338">
        <v>12394</v>
      </c>
      <c r="B6832" s="336" t="s">
        <v>7403</v>
      </c>
      <c r="C6832" s="335" t="s">
        <v>6747</v>
      </c>
      <c r="D6832" s="335">
        <v>2.9</v>
      </c>
    </row>
    <row r="6833" spans="1:4" ht="25.5">
      <c r="A6833" s="338">
        <v>764</v>
      </c>
      <c r="B6833" s="336" t="s">
        <v>7404</v>
      </c>
      <c r="C6833" s="335" t="s">
        <v>6747</v>
      </c>
      <c r="D6833" s="335">
        <v>5.0599999999999996</v>
      </c>
    </row>
    <row r="6834" spans="1:4" ht="25.5">
      <c r="A6834" s="338">
        <v>765</v>
      </c>
      <c r="B6834" s="336" t="s">
        <v>7405</v>
      </c>
      <c r="C6834" s="335" t="s">
        <v>6747</v>
      </c>
      <c r="D6834" s="335">
        <v>5.0599999999999996</v>
      </c>
    </row>
    <row r="6835" spans="1:4" ht="25.5">
      <c r="A6835" s="338">
        <v>787</v>
      </c>
      <c r="B6835" s="336" t="s">
        <v>7406</v>
      </c>
      <c r="C6835" s="335" t="s">
        <v>6747</v>
      </c>
      <c r="D6835" s="335">
        <v>22.6</v>
      </c>
    </row>
    <row r="6836" spans="1:4" ht="25.5">
      <c r="A6836" s="338">
        <v>774</v>
      </c>
      <c r="B6836" s="336" t="s">
        <v>7407</v>
      </c>
      <c r="C6836" s="335" t="s">
        <v>6747</v>
      </c>
      <c r="D6836" s="335">
        <v>22.6</v>
      </c>
    </row>
    <row r="6837" spans="1:4" ht="25.5">
      <c r="A6837" s="338">
        <v>773</v>
      </c>
      <c r="B6837" s="336" t="s">
        <v>7408</v>
      </c>
      <c r="C6837" s="335" t="s">
        <v>6747</v>
      </c>
      <c r="D6837" s="335">
        <v>22.6</v>
      </c>
    </row>
    <row r="6838" spans="1:4" ht="25.5">
      <c r="A6838" s="338">
        <v>775</v>
      </c>
      <c r="B6838" s="336" t="s">
        <v>7409</v>
      </c>
      <c r="C6838" s="335" t="s">
        <v>6747</v>
      </c>
      <c r="D6838" s="335">
        <v>22.6</v>
      </c>
    </row>
    <row r="6839" spans="1:4" ht="25.5">
      <c r="A6839" s="338">
        <v>788</v>
      </c>
      <c r="B6839" s="336" t="s">
        <v>7410</v>
      </c>
      <c r="C6839" s="335" t="s">
        <v>6747</v>
      </c>
      <c r="D6839" s="335">
        <v>14.04</v>
      </c>
    </row>
    <row r="6840" spans="1:4" ht="25.5">
      <c r="A6840" s="338">
        <v>772</v>
      </c>
      <c r="B6840" s="336" t="s">
        <v>7411</v>
      </c>
      <c r="C6840" s="335" t="s">
        <v>6747</v>
      </c>
      <c r="D6840" s="335">
        <v>14.04</v>
      </c>
    </row>
    <row r="6841" spans="1:4" ht="25.5">
      <c r="A6841" s="338">
        <v>771</v>
      </c>
      <c r="B6841" s="336" t="s">
        <v>7412</v>
      </c>
      <c r="C6841" s="335" t="s">
        <v>6747</v>
      </c>
      <c r="D6841" s="335">
        <v>14.04</v>
      </c>
    </row>
    <row r="6842" spans="1:4" ht="25.5">
      <c r="A6842" s="338">
        <v>779</v>
      </c>
      <c r="B6842" s="336" t="s">
        <v>7413</v>
      </c>
      <c r="C6842" s="335" t="s">
        <v>6747</v>
      </c>
      <c r="D6842" s="335">
        <v>3.49</v>
      </c>
    </row>
    <row r="6843" spans="1:4" ht="25.5">
      <c r="A6843" s="338">
        <v>776</v>
      </c>
      <c r="B6843" s="336" t="s">
        <v>7414</v>
      </c>
      <c r="C6843" s="335" t="s">
        <v>6747</v>
      </c>
      <c r="D6843" s="335">
        <v>33.32</v>
      </c>
    </row>
    <row r="6844" spans="1:4" ht="25.5">
      <c r="A6844" s="338">
        <v>777</v>
      </c>
      <c r="B6844" s="336" t="s">
        <v>7415</v>
      </c>
      <c r="C6844" s="335" t="s">
        <v>6747</v>
      </c>
      <c r="D6844" s="335">
        <v>32.39</v>
      </c>
    </row>
    <row r="6845" spans="1:4" ht="25.5">
      <c r="A6845" s="338">
        <v>780</v>
      </c>
      <c r="B6845" s="336" t="s">
        <v>7416</v>
      </c>
      <c r="C6845" s="335" t="s">
        <v>6747</v>
      </c>
      <c r="D6845" s="335">
        <v>32.549999999999997</v>
      </c>
    </row>
    <row r="6846" spans="1:4" ht="25.5">
      <c r="A6846" s="338">
        <v>778</v>
      </c>
      <c r="B6846" s="336" t="s">
        <v>7417</v>
      </c>
      <c r="C6846" s="335" t="s">
        <v>6747</v>
      </c>
      <c r="D6846" s="335">
        <v>33.32</v>
      </c>
    </row>
    <row r="6847" spans="1:4" ht="25.5">
      <c r="A6847" s="338">
        <v>781</v>
      </c>
      <c r="B6847" s="336" t="s">
        <v>7418</v>
      </c>
      <c r="C6847" s="335" t="s">
        <v>6747</v>
      </c>
      <c r="D6847" s="335">
        <v>61.56</v>
      </c>
    </row>
    <row r="6848" spans="1:4" ht="25.5">
      <c r="A6848" s="338">
        <v>786</v>
      </c>
      <c r="B6848" s="336" t="s">
        <v>7419</v>
      </c>
      <c r="C6848" s="335" t="s">
        <v>6747</v>
      </c>
      <c r="D6848" s="335">
        <v>61.56</v>
      </c>
    </row>
    <row r="6849" spans="1:4" ht="25.5">
      <c r="A6849" s="338">
        <v>782</v>
      </c>
      <c r="B6849" s="336" t="s">
        <v>7420</v>
      </c>
      <c r="C6849" s="335" t="s">
        <v>6747</v>
      </c>
      <c r="D6849" s="335">
        <v>61.56</v>
      </c>
    </row>
    <row r="6850" spans="1:4" ht="25.5">
      <c r="A6850" s="338">
        <v>783</v>
      </c>
      <c r="B6850" s="336" t="s">
        <v>7421</v>
      </c>
      <c r="C6850" s="335" t="s">
        <v>6747</v>
      </c>
      <c r="D6850" s="335">
        <v>168.49</v>
      </c>
    </row>
    <row r="6851" spans="1:4" ht="25.5">
      <c r="A6851" s="338">
        <v>785</v>
      </c>
      <c r="B6851" s="336" t="s">
        <v>7422</v>
      </c>
      <c r="C6851" s="335" t="s">
        <v>6747</v>
      </c>
      <c r="D6851" s="335">
        <v>178.02</v>
      </c>
    </row>
    <row r="6852" spans="1:4" ht="25.5">
      <c r="A6852" s="338">
        <v>784</v>
      </c>
      <c r="B6852" s="336" t="s">
        <v>7423</v>
      </c>
      <c r="C6852" s="335" t="s">
        <v>6747</v>
      </c>
      <c r="D6852" s="335">
        <v>190.98</v>
      </c>
    </row>
    <row r="6853" spans="1:4" ht="38.25">
      <c r="A6853" s="338">
        <v>831</v>
      </c>
      <c r="B6853" s="336" t="s">
        <v>7424</v>
      </c>
      <c r="C6853" s="335" t="s">
        <v>6747</v>
      </c>
      <c r="D6853" s="335">
        <v>55.49</v>
      </c>
    </row>
    <row r="6854" spans="1:4" ht="38.25">
      <c r="A6854" s="338">
        <v>828</v>
      </c>
      <c r="B6854" s="336" t="s">
        <v>7425</v>
      </c>
      <c r="C6854" s="335" t="s">
        <v>6747</v>
      </c>
      <c r="D6854" s="335">
        <v>0.4</v>
      </c>
    </row>
    <row r="6855" spans="1:4" ht="38.25">
      <c r="A6855" s="338">
        <v>829</v>
      </c>
      <c r="B6855" s="336" t="s">
        <v>7426</v>
      </c>
      <c r="C6855" s="335" t="s">
        <v>6747</v>
      </c>
      <c r="D6855" s="335">
        <v>0.78</v>
      </c>
    </row>
    <row r="6856" spans="1:4" ht="38.25">
      <c r="A6856" s="338">
        <v>812</v>
      </c>
      <c r="B6856" s="336" t="s">
        <v>7427</v>
      </c>
      <c r="C6856" s="335" t="s">
        <v>6747</v>
      </c>
      <c r="D6856" s="335">
        <v>1.65</v>
      </c>
    </row>
    <row r="6857" spans="1:4" ht="38.25">
      <c r="A6857" s="338">
        <v>819</v>
      </c>
      <c r="B6857" s="336" t="s">
        <v>7428</v>
      </c>
      <c r="C6857" s="335" t="s">
        <v>6747</v>
      </c>
      <c r="D6857" s="335">
        <v>2.92</v>
      </c>
    </row>
    <row r="6858" spans="1:4" ht="38.25">
      <c r="A6858" s="338">
        <v>818</v>
      </c>
      <c r="B6858" s="336" t="s">
        <v>7429</v>
      </c>
      <c r="C6858" s="335" t="s">
        <v>6747</v>
      </c>
      <c r="D6858" s="335">
        <v>5.47</v>
      </c>
    </row>
    <row r="6859" spans="1:4" ht="38.25">
      <c r="A6859" s="338">
        <v>823</v>
      </c>
      <c r="B6859" s="336" t="s">
        <v>7430</v>
      </c>
      <c r="C6859" s="335" t="s">
        <v>6747</v>
      </c>
      <c r="D6859" s="335">
        <v>13.52</v>
      </c>
    </row>
    <row r="6860" spans="1:4" ht="38.25">
      <c r="A6860" s="338">
        <v>830</v>
      </c>
      <c r="B6860" s="336" t="s">
        <v>7431</v>
      </c>
      <c r="C6860" s="335" t="s">
        <v>6747</v>
      </c>
      <c r="D6860" s="335">
        <v>10.91</v>
      </c>
    </row>
    <row r="6861" spans="1:4" ht="38.25">
      <c r="A6861" s="338">
        <v>826</v>
      </c>
      <c r="B6861" s="336" t="s">
        <v>7432</v>
      </c>
      <c r="C6861" s="335" t="s">
        <v>6747</v>
      </c>
      <c r="D6861" s="335">
        <v>32.49</v>
      </c>
    </row>
    <row r="6862" spans="1:4" ht="38.25">
      <c r="A6862" s="338">
        <v>827</v>
      </c>
      <c r="B6862" s="336" t="s">
        <v>7433</v>
      </c>
      <c r="C6862" s="335" t="s">
        <v>6747</v>
      </c>
      <c r="D6862" s="335">
        <v>27.39</v>
      </c>
    </row>
    <row r="6863" spans="1:4" ht="38.25">
      <c r="A6863" s="338">
        <v>832</v>
      </c>
      <c r="B6863" s="336" t="s">
        <v>7434</v>
      </c>
      <c r="C6863" s="335" t="s">
        <v>6747</v>
      </c>
      <c r="D6863" s="335">
        <v>1.75</v>
      </c>
    </row>
    <row r="6864" spans="1:4" ht="38.25">
      <c r="A6864" s="338">
        <v>833</v>
      </c>
      <c r="B6864" s="336" t="s">
        <v>7435</v>
      </c>
      <c r="C6864" s="335" t="s">
        <v>6747</v>
      </c>
      <c r="D6864" s="335">
        <v>2.56</v>
      </c>
    </row>
    <row r="6865" spans="1:4" ht="38.25">
      <c r="A6865" s="338">
        <v>834</v>
      </c>
      <c r="B6865" s="336" t="s">
        <v>7436</v>
      </c>
      <c r="C6865" s="335" t="s">
        <v>6747</v>
      </c>
      <c r="D6865" s="335">
        <v>2.83</v>
      </c>
    </row>
    <row r="6866" spans="1:4" ht="38.25">
      <c r="A6866" s="338">
        <v>825</v>
      </c>
      <c r="B6866" s="336" t="s">
        <v>7437</v>
      </c>
      <c r="C6866" s="335" t="s">
        <v>6747</v>
      </c>
      <c r="D6866" s="335">
        <v>3.03</v>
      </c>
    </row>
    <row r="6867" spans="1:4" ht="38.25">
      <c r="A6867" s="338">
        <v>813</v>
      </c>
      <c r="B6867" s="336" t="s">
        <v>7438</v>
      </c>
      <c r="C6867" s="335" t="s">
        <v>6747</v>
      </c>
      <c r="D6867" s="335">
        <v>3.7</v>
      </c>
    </row>
    <row r="6868" spans="1:4" ht="38.25">
      <c r="A6868" s="338">
        <v>820</v>
      </c>
      <c r="B6868" s="336" t="s">
        <v>7439</v>
      </c>
      <c r="C6868" s="335" t="s">
        <v>6747</v>
      </c>
      <c r="D6868" s="335">
        <v>4.05</v>
      </c>
    </row>
    <row r="6869" spans="1:4" ht="38.25">
      <c r="A6869" s="338">
        <v>816</v>
      </c>
      <c r="B6869" s="336" t="s">
        <v>7440</v>
      </c>
      <c r="C6869" s="335" t="s">
        <v>6747</v>
      </c>
      <c r="D6869" s="335">
        <v>6.93</v>
      </c>
    </row>
    <row r="6870" spans="1:4" ht="38.25">
      <c r="A6870" s="338">
        <v>814</v>
      </c>
      <c r="B6870" s="336" t="s">
        <v>7441</v>
      </c>
      <c r="C6870" s="335" t="s">
        <v>6747</v>
      </c>
      <c r="D6870" s="335">
        <v>8.64</v>
      </c>
    </row>
    <row r="6871" spans="1:4" ht="38.25">
      <c r="A6871" s="338">
        <v>815</v>
      </c>
      <c r="B6871" s="336" t="s">
        <v>7442</v>
      </c>
      <c r="C6871" s="335" t="s">
        <v>6747</v>
      </c>
      <c r="D6871" s="335">
        <v>8.8699999999999992</v>
      </c>
    </row>
    <row r="6872" spans="1:4" ht="38.25">
      <c r="A6872" s="338">
        <v>822</v>
      </c>
      <c r="B6872" s="336" t="s">
        <v>7443</v>
      </c>
      <c r="C6872" s="335" t="s">
        <v>6747</v>
      </c>
      <c r="D6872" s="335">
        <v>10.26</v>
      </c>
    </row>
    <row r="6873" spans="1:4" ht="38.25">
      <c r="A6873" s="338">
        <v>821</v>
      </c>
      <c r="B6873" s="336" t="s">
        <v>7444</v>
      </c>
      <c r="C6873" s="335" t="s">
        <v>6747</v>
      </c>
      <c r="D6873" s="335">
        <v>12.28</v>
      </c>
    </row>
    <row r="6874" spans="1:4" ht="38.25">
      <c r="A6874" s="338">
        <v>817</v>
      </c>
      <c r="B6874" s="336" t="s">
        <v>7445</v>
      </c>
      <c r="C6874" s="335" t="s">
        <v>6747</v>
      </c>
      <c r="D6874" s="335">
        <v>16.78</v>
      </c>
    </row>
    <row r="6875" spans="1:4" ht="25.5">
      <c r="A6875" s="338">
        <v>20086</v>
      </c>
      <c r="B6875" s="336" t="s">
        <v>7446</v>
      </c>
      <c r="C6875" s="335" t="s">
        <v>6747</v>
      </c>
      <c r="D6875" s="335">
        <v>2.31</v>
      </c>
    </row>
    <row r="6876" spans="1:4" ht="25.5">
      <c r="A6876" s="338">
        <v>39191</v>
      </c>
      <c r="B6876" s="336" t="s">
        <v>7447</v>
      </c>
      <c r="C6876" s="335" t="s">
        <v>6747</v>
      </c>
      <c r="D6876" s="335">
        <v>10.16</v>
      </c>
    </row>
    <row r="6877" spans="1:4" ht="25.5">
      <c r="A6877" s="338">
        <v>39190</v>
      </c>
      <c r="B6877" s="336" t="s">
        <v>7448</v>
      </c>
      <c r="C6877" s="335" t="s">
        <v>6747</v>
      </c>
      <c r="D6877" s="335">
        <v>10.61</v>
      </c>
    </row>
    <row r="6878" spans="1:4" ht="25.5">
      <c r="A6878" s="338">
        <v>39189</v>
      </c>
      <c r="B6878" s="336" t="s">
        <v>7449</v>
      </c>
      <c r="C6878" s="335" t="s">
        <v>6747</v>
      </c>
      <c r="D6878" s="335">
        <v>11.23</v>
      </c>
    </row>
    <row r="6879" spans="1:4" ht="25.5">
      <c r="A6879" s="338">
        <v>39186</v>
      </c>
      <c r="B6879" s="336" t="s">
        <v>7450</v>
      </c>
      <c r="C6879" s="335" t="s">
        <v>6747</v>
      </c>
      <c r="D6879" s="335">
        <v>10.050000000000001</v>
      </c>
    </row>
    <row r="6880" spans="1:4" ht="25.5">
      <c r="A6880" s="338">
        <v>39188</v>
      </c>
      <c r="B6880" s="336" t="s">
        <v>7451</v>
      </c>
      <c r="C6880" s="335" t="s">
        <v>6747</v>
      </c>
      <c r="D6880" s="335">
        <v>8.27</v>
      </c>
    </row>
    <row r="6881" spans="1:4" ht="25.5">
      <c r="A6881" s="338">
        <v>39187</v>
      </c>
      <c r="B6881" s="336" t="s">
        <v>7452</v>
      </c>
      <c r="C6881" s="335" t="s">
        <v>6747</v>
      </c>
      <c r="D6881" s="335">
        <v>8.66</v>
      </c>
    </row>
    <row r="6882" spans="1:4" ht="25.5">
      <c r="A6882" s="338">
        <v>39184</v>
      </c>
      <c r="B6882" s="336" t="s">
        <v>7453</v>
      </c>
      <c r="C6882" s="335" t="s">
        <v>6747</v>
      </c>
      <c r="D6882" s="335">
        <v>3.26</v>
      </c>
    </row>
    <row r="6883" spans="1:4" ht="25.5">
      <c r="A6883" s="338">
        <v>39185</v>
      </c>
      <c r="B6883" s="336" t="s">
        <v>7454</v>
      </c>
      <c r="C6883" s="335" t="s">
        <v>6747</v>
      </c>
      <c r="D6883" s="335">
        <v>2.97</v>
      </c>
    </row>
    <row r="6884" spans="1:4" ht="25.5">
      <c r="A6884" s="338">
        <v>39198</v>
      </c>
      <c r="B6884" s="336" t="s">
        <v>7455</v>
      </c>
      <c r="C6884" s="335" t="s">
        <v>6747</v>
      </c>
      <c r="D6884" s="335">
        <v>33.33</v>
      </c>
    </row>
    <row r="6885" spans="1:4" ht="25.5">
      <c r="A6885" s="338">
        <v>39197</v>
      </c>
      <c r="B6885" s="336" t="s">
        <v>7456</v>
      </c>
      <c r="C6885" s="335" t="s">
        <v>6747</v>
      </c>
      <c r="D6885" s="335">
        <v>34.82</v>
      </c>
    </row>
    <row r="6886" spans="1:4" ht="25.5">
      <c r="A6886" s="338">
        <v>39196</v>
      </c>
      <c r="B6886" s="336" t="s">
        <v>7457</v>
      </c>
      <c r="C6886" s="335" t="s">
        <v>6747</v>
      </c>
      <c r="D6886" s="335">
        <v>35.909999999999997</v>
      </c>
    </row>
    <row r="6887" spans="1:4" ht="25.5">
      <c r="A6887" s="338">
        <v>39199</v>
      </c>
      <c r="B6887" s="336" t="s">
        <v>7458</v>
      </c>
      <c r="C6887" s="335" t="s">
        <v>6747</v>
      </c>
      <c r="D6887" s="335">
        <v>32.08</v>
      </c>
    </row>
    <row r="6888" spans="1:4" ht="25.5">
      <c r="A6888" s="338">
        <v>39195</v>
      </c>
      <c r="B6888" s="336" t="s">
        <v>7459</v>
      </c>
      <c r="C6888" s="335" t="s">
        <v>6747</v>
      </c>
      <c r="D6888" s="335">
        <v>18.510000000000002</v>
      </c>
    </row>
    <row r="6889" spans="1:4" ht="25.5">
      <c r="A6889" s="338">
        <v>39194</v>
      </c>
      <c r="B6889" s="336" t="s">
        <v>7460</v>
      </c>
      <c r="C6889" s="335" t="s">
        <v>6747</v>
      </c>
      <c r="D6889" s="335">
        <v>19.809999999999999</v>
      </c>
    </row>
    <row r="6890" spans="1:4" ht="25.5">
      <c r="A6890" s="338">
        <v>39193</v>
      </c>
      <c r="B6890" s="336" t="s">
        <v>7461</v>
      </c>
      <c r="C6890" s="335" t="s">
        <v>6747</v>
      </c>
      <c r="D6890" s="335">
        <v>21.71</v>
      </c>
    </row>
    <row r="6891" spans="1:4" ht="25.5">
      <c r="A6891" s="338">
        <v>39192</v>
      </c>
      <c r="B6891" s="336" t="s">
        <v>7462</v>
      </c>
      <c r="C6891" s="335" t="s">
        <v>6747</v>
      </c>
      <c r="D6891" s="335">
        <v>22.59</v>
      </c>
    </row>
    <row r="6892" spans="1:4" ht="25.5">
      <c r="A6892" s="338">
        <v>39920</v>
      </c>
      <c r="B6892" s="336" t="s">
        <v>7463</v>
      </c>
      <c r="C6892" s="335" t="s">
        <v>6747</v>
      </c>
      <c r="D6892" s="335">
        <v>2.73</v>
      </c>
    </row>
    <row r="6893" spans="1:4" ht="25.5">
      <c r="A6893" s="338">
        <v>39201</v>
      </c>
      <c r="B6893" s="336" t="s">
        <v>7464</v>
      </c>
      <c r="C6893" s="335" t="s">
        <v>6747</v>
      </c>
      <c r="D6893" s="335">
        <v>39.85</v>
      </c>
    </row>
    <row r="6894" spans="1:4" ht="25.5">
      <c r="A6894" s="338">
        <v>39200</v>
      </c>
      <c r="B6894" s="336" t="s">
        <v>7465</v>
      </c>
      <c r="C6894" s="335" t="s">
        <v>6747</v>
      </c>
      <c r="D6894" s="335">
        <v>40.17</v>
      </c>
    </row>
    <row r="6895" spans="1:4" ht="25.5">
      <c r="A6895" s="338">
        <v>39203</v>
      </c>
      <c r="B6895" s="336" t="s">
        <v>7466</v>
      </c>
      <c r="C6895" s="335" t="s">
        <v>6747</v>
      </c>
      <c r="D6895" s="335">
        <v>32.43</v>
      </c>
    </row>
    <row r="6896" spans="1:4" ht="25.5">
      <c r="A6896" s="338">
        <v>39202</v>
      </c>
      <c r="B6896" s="336" t="s">
        <v>7467</v>
      </c>
      <c r="C6896" s="335" t="s">
        <v>6747</v>
      </c>
      <c r="D6896" s="335">
        <v>38.1</v>
      </c>
    </row>
    <row r="6897" spans="1:4" ht="25.5">
      <c r="A6897" s="338">
        <v>39205</v>
      </c>
      <c r="B6897" s="336" t="s">
        <v>7468</v>
      </c>
      <c r="C6897" s="335" t="s">
        <v>6747</v>
      </c>
      <c r="D6897" s="335">
        <v>63.57</v>
      </c>
    </row>
    <row r="6898" spans="1:4" ht="25.5">
      <c r="A6898" s="338">
        <v>39204</v>
      </c>
      <c r="B6898" s="336" t="s">
        <v>7469</v>
      </c>
      <c r="C6898" s="335" t="s">
        <v>6747</v>
      </c>
      <c r="D6898" s="335">
        <v>65.11</v>
      </c>
    </row>
    <row r="6899" spans="1:4" ht="25.5">
      <c r="A6899" s="338">
        <v>39206</v>
      </c>
      <c r="B6899" s="336" t="s">
        <v>7470</v>
      </c>
      <c r="C6899" s="335" t="s">
        <v>6747</v>
      </c>
      <c r="D6899" s="335">
        <v>61.77</v>
      </c>
    </row>
    <row r="6900" spans="1:4">
      <c r="A6900" s="338">
        <v>797</v>
      </c>
      <c r="B6900" s="336" t="s">
        <v>7471</v>
      </c>
      <c r="C6900" s="335" t="s">
        <v>6747</v>
      </c>
      <c r="D6900" s="335">
        <v>5.31</v>
      </c>
    </row>
    <row r="6901" spans="1:4">
      <c r="A6901" s="338">
        <v>798</v>
      </c>
      <c r="B6901" s="336" t="s">
        <v>7472</v>
      </c>
      <c r="C6901" s="335" t="s">
        <v>6747</v>
      </c>
      <c r="D6901" s="335">
        <v>0.78</v>
      </c>
    </row>
    <row r="6902" spans="1:4" ht="25.5">
      <c r="A6902" s="338">
        <v>796</v>
      </c>
      <c r="B6902" s="336" t="s">
        <v>7473</v>
      </c>
      <c r="C6902" s="335" t="s">
        <v>6747</v>
      </c>
      <c r="D6902" s="335">
        <v>5.23</v>
      </c>
    </row>
    <row r="6903" spans="1:4">
      <c r="A6903" s="338">
        <v>799</v>
      </c>
      <c r="B6903" s="336" t="s">
        <v>7474</v>
      </c>
      <c r="C6903" s="335" t="s">
        <v>6747</v>
      </c>
      <c r="D6903" s="335">
        <v>2.4</v>
      </c>
    </row>
    <row r="6904" spans="1:4">
      <c r="A6904" s="338">
        <v>792</v>
      </c>
      <c r="B6904" s="336" t="s">
        <v>7475</v>
      </c>
      <c r="C6904" s="335" t="s">
        <v>6747</v>
      </c>
      <c r="D6904" s="335">
        <v>2.2799999999999998</v>
      </c>
    </row>
    <row r="6905" spans="1:4" ht="25.5">
      <c r="A6905" s="338">
        <v>804</v>
      </c>
      <c r="B6905" s="336" t="s">
        <v>7476</v>
      </c>
      <c r="C6905" s="335" t="s">
        <v>6747</v>
      </c>
      <c r="D6905" s="335">
        <v>7.47</v>
      </c>
    </row>
    <row r="6906" spans="1:4" ht="25.5">
      <c r="A6906" s="338">
        <v>793</v>
      </c>
      <c r="B6906" s="336" t="s">
        <v>7477</v>
      </c>
      <c r="C6906" s="335" t="s">
        <v>6747</v>
      </c>
      <c r="D6906" s="335">
        <v>3.69</v>
      </c>
    </row>
    <row r="6907" spans="1:4" ht="25.5">
      <c r="A6907" s="338">
        <v>801</v>
      </c>
      <c r="B6907" s="336" t="s">
        <v>7478</v>
      </c>
      <c r="C6907" s="335" t="s">
        <v>6747</v>
      </c>
      <c r="D6907" s="335">
        <v>2.5</v>
      </c>
    </row>
    <row r="6908" spans="1:4">
      <c r="A6908" s="338">
        <v>794</v>
      </c>
      <c r="B6908" s="336" t="s">
        <v>7479</v>
      </c>
      <c r="C6908" s="335" t="s">
        <v>6747</v>
      </c>
      <c r="D6908" s="335">
        <v>2.61</v>
      </c>
    </row>
    <row r="6909" spans="1:4">
      <c r="A6909" s="338">
        <v>802</v>
      </c>
      <c r="B6909" s="336" t="s">
        <v>7480</v>
      </c>
      <c r="C6909" s="335" t="s">
        <v>6747</v>
      </c>
      <c r="D6909" s="335">
        <v>7.88</v>
      </c>
    </row>
    <row r="6910" spans="1:4" ht="25.5">
      <c r="A6910" s="338">
        <v>803</v>
      </c>
      <c r="B6910" s="336" t="s">
        <v>7481</v>
      </c>
      <c r="C6910" s="335" t="s">
        <v>6747</v>
      </c>
      <c r="D6910" s="335">
        <v>8.2100000000000009</v>
      </c>
    </row>
    <row r="6911" spans="1:4" ht="25.5">
      <c r="A6911" s="338">
        <v>38001</v>
      </c>
      <c r="B6911" s="336" t="s">
        <v>7482</v>
      </c>
      <c r="C6911" s="335" t="s">
        <v>6747</v>
      </c>
      <c r="D6911" s="335">
        <v>0.92</v>
      </c>
    </row>
    <row r="6912" spans="1:4" ht="25.5">
      <c r="A6912" s="338">
        <v>38002</v>
      </c>
      <c r="B6912" s="336" t="s">
        <v>7483</v>
      </c>
      <c r="C6912" s="335" t="s">
        <v>6747</v>
      </c>
      <c r="D6912" s="335">
        <v>1.71</v>
      </c>
    </row>
    <row r="6913" spans="1:4" ht="25.5">
      <c r="A6913" s="338">
        <v>38003</v>
      </c>
      <c r="B6913" s="336" t="s">
        <v>7484</v>
      </c>
      <c r="C6913" s="335" t="s">
        <v>6747</v>
      </c>
      <c r="D6913" s="335">
        <v>20.6</v>
      </c>
    </row>
    <row r="6914" spans="1:4" ht="25.5">
      <c r="A6914" s="338">
        <v>38004</v>
      </c>
      <c r="B6914" s="336" t="s">
        <v>7485</v>
      </c>
      <c r="C6914" s="335" t="s">
        <v>6747</v>
      </c>
      <c r="D6914" s="335">
        <v>27.54</v>
      </c>
    </row>
    <row r="6915" spans="1:4" ht="25.5">
      <c r="A6915" s="338">
        <v>36327</v>
      </c>
      <c r="B6915" s="336" t="s">
        <v>7486</v>
      </c>
      <c r="C6915" s="335" t="s">
        <v>6747</v>
      </c>
      <c r="D6915" s="335">
        <v>1.22</v>
      </c>
    </row>
    <row r="6916" spans="1:4" ht="25.5">
      <c r="A6916" s="338">
        <v>38992</v>
      </c>
      <c r="B6916" s="336" t="s">
        <v>7487</v>
      </c>
      <c r="C6916" s="335" t="s">
        <v>6747</v>
      </c>
      <c r="D6916" s="335">
        <v>1.96</v>
      </c>
    </row>
    <row r="6917" spans="1:4" ht="25.5">
      <c r="A6917" s="338">
        <v>38993</v>
      </c>
      <c r="B6917" s="336" t="s">
        <v>7488</v>
      </c>
      <c r="C6917" s="335" t="s">
        <v>6747</v>
      </c>
      <c r="D6917" s="335">
        <v>5.59</v>
      </c>
    </row>
    <row r="6918" spans="1:4" ht="25.5">
      <c r="A6918" s="338">
        <v>38418</v>
      </c>
      <c r="B6918" s="336" t="s">
        <v>7489</v>
      </c>
      <c r="C6918" s="335" t="s">
        <v>6747</v>
      </c>
      <c r="D6918" s="335">
        <v>3.14</v>
      </c>
    </row>
    <row r="6919" spans="1:4" ht="25.5">
      <c r="A6919" s="338">
        <v>39178</v>
      </c>
      <c r="B6919" s="336" t="s">
        <v>7490</v>
      </c>
      <c r="C6919" s="335" t="s">
        <v>6747</v>
      </c>
      <c r="D6919" s="335">
        <v>1.1000000000000001</v>
      </c>
    </row>
    <row r="6920" spans="1:4" ht="25.5">
      <c r="A6920" s="338">
        <v>39177</v>
      </c>
      <c r="B6920" s="336" t="s">
        <v>7491</v>
      </c>
      <c r="C6920" s="335" t="s">
        <v>6747</v>
      </c>
      <c r="D6920" s="335">
        <v>0.99</v>
      </c>
    </row>
    <row r="6921" spans="1:4" ht="25.5">
      <c r="A6921" s="338">
        <v>39174</v>
      </c>
      <c r="B6921" s="336" t="s">
        <v>7492</v>
      </c>
      <c r="C6921" s="335" t="s">
        <v>6747</v>
      </c>
      <c r="D6921" s="335">
        <v>0.49</v>
      </c>
    </row>
    <row r="6922" spans="1:4" ht="25.5">
      <c r="A6922" s="338">
        <v>39176</v>
      </c>
      <c r="B6922" s="336" t="s">
        <v>7493</v>
      </c>
      <c r="C6922" s="335" t="s">
        <v>6747</v>
      </c>
      <c r="D6922" s="335">
        <v>0.65</v>
      </c>
    </row>
    <row r="6923" spans="1:4" ht="25.5">
      <c r="A6923" s="338">
        <v>39180</v>
      </c>
      <c r="B6923" s="336" t="s">
        <v>7494</v>
      </c>
      <c r="C6923" s="335" t="s">
        <v>6747</v>
      </c>
      <c r="D6923" s="335">
        <v>2.98</v>
      </c>
    </row>
    <row r="6924" spans="1:4" ht="25.5">
      <c r="A6924" s="338">
        <v>39179</v>
      </c>
      <c r="B6924" s="336" t="s">
        <v>7495</v>
      </c>
      <c r="C6924" s="335" t="s">
        <v>6747</v>
      </c>
      <c r="D6924" s="335">
        <v>2.64</v>
      </c>
    </row>
    <row r="6925" spans="1:4" ht="25.5">
      <c r="A6925" s="338">
        <v>39175</v>
      </c>
      <c r="B6925" s="336" t="s">
        <v>7496</v>
      </c>
      <c r="C6925" s="335" t="s">
        <v>6747</v>
      </c>
      <c r="D6925" s="335">
        <v>0.6</v>
      </c>
    </row>
    <row r="6926" spans="1:4" ht="25.5">
      <c r="A6926" s="338">
        <v>39217</v>
      </c>
      <c r="B6926" s="336" t="s">
        <v>7497</v>
      </c>
      <c r="C6926" s="335" t="s">
        <v>6747</v>
      </c>
      <c r="D6926" s="335">
        <v>0.46</v>
      </c>
    </row>
    <row r="6927" spans="1:4" ht="25.5">
      <c r="A6927" s="338">
        <v>39181</v>
      </c>
      <c r="B6927" s="336" t="s">
        <v>7498</v>
      </c>
      <c r="C6927" s="335" t="s">
        <v>6747</v>
      </c>
      <c r="D6927" s="335">
        <v>4</v>
      </c>
    </row>
    <row r="6928" spans="1:4" ht="25.5">
      <c r="A6928" s="338">
        <v>39182</v>
      </c>
      <c r="B6928" s="336" t="s">
        <v>7499</v>
      </c>
      <c r="C6928" s="335" t="s">
        <v>6747</v>
      </c>
      <c r="D6928" s="335">
        <v>5.62</v>
      </c>
    </row>
    <row r="6929" spans="1:4" ht="38.25">
      <c r="A6929" s="338">
        <v>12616</v>
      </c>
      <c r="B6929" s="336" t="s">
        <v>7500</v>
      </c>
      <c r="C6929" s="335" t="s">
        <v>6747</v>
      </c>
      <c r="D6929" s="335">
        <v>3.89</v>
      </c>
    </row>
    <row r="6930" spans="1:4" ht="63.75">
      <c r="A6930" s="338">
        <v>1049</v>
      </c>
      <c r="B6930" s="336" t="s">
        <v>7501</v>
      </c>
      <c r="C6930" s="335" t="s">
        <v>6747</v>
      </c>
      <c r="D6930" s="335">
        <v>4.71</v>
      </c>
    </row>
    <row r="6931" spans="1:4" ht="63.75">
      <c r="A6931" s="338">
        <v>1099</v>
      </c>
      <c r="B6931" s="336" t="s">
        <v>7502</v>
      </c>
      <c r="C6931" s="335" t="s">
        <v>6747</v>
      </c>
      <c r="D6931" s="335">
        <v>3.6</v>
      </c>
    </row>
    <row r="6932" spans="1:4" ht="63.75">
      <c r="A6932" s="338">
        <v>39678</v>
      </c>
      <c r="B6932" s="336" t="s">
        <v>7503</v>
      </c>
      <c r="C6932" s="335" t="s">
        <v>6747</v>
      </c>
      <c r="D6932" s="335">
        <v>1.45</v>
      </c>
    </row>
    <row r="6933" spans="1:4" ht="63.75">
      <c r="A6933" s="338">
        <v>1050</v>
      </c>
      <c r="B6933" s="336" t="s">
        <v>7504</v>
      </c>
      <c r="C6933" s="335" t="s">
        <v>6747</v>
      </c>
      <c r="D6933" s="335">
        <v>2.46</v>
      </c>
    </row>
    <row r="6934" spans="1:4" ht="63.75">
      <c r="A6934" s="338">
        <v>1101</v>
      </c>
      <c r="B6934" s="336" t="s">
        <v>7505</v>
      </c>
      <c r="C6934" s="335" t="s">
        <v>6747</v>
      </c>
      <c r="D6934" s="335">
        <v>15.53</v>
      </c>
    </row>
    <row r="6935" spans="1:4" ht="63.75">
      <c r="A6935" s="338">
        <v>1100</v>
      </c>
      <c r="B6935" s="336" t="s">
        <v>7506</v>
      </c>
      <c r="C6935" s="335" t="s">
        <v>6747</v>
      </c>
      <c r="D6935" s="335">
        <v>8.01</v>
      </c>
    </row>
    <row r="6936" spans="1:4" ht="63.75">
      <c r="A6936" s="338">
        <v>39679</v>
      </c>
      <c r="B6936" s="336" t="s">
        <v>7507</v>
      </c>
      <c r="C6936" s="335" t="s">
        <v>6747</v>
      </c>
      <c r="D6936" s="335">
        <v>30.96</v>
      </c>
    </row>
    <row r="6937" spans="1:4" ht="63.75">
      <c r="A6937" s="338">
        <v>1098</v>
      </c>
      <c r="B6937" s="336" t="s">
        <v>7508</v>
      </c>
      <c r="C6937" s="335" t="s">
        <v>6747</v>
      </c>
      <c r="D6937" s="335">
        <v>1.92</v>
      </c>
    </row>
    <row r="6938" spans="1:4" ht="63.75">
      <c r="A6938" s="338">
        <v>1102</v>
      </c>
      <c r="B6938" s="336" t="s">
        <v>7509</v>
      </c>
      <c r="C6938" s="335" t="s">
        <v>6747</v>
      </c>
      <c r="D6938" s="335">
        <v>23.16</v>
      </c>
    </row>
    <row r="6939" spans="1:4" ht="63.75">
      <c r="A6939" s="338">
        <v>1051</v>
      </c>
      <c r="B6939" s="336" t="s">
        <v>7510</v>
      </c>
      <c r="C6939" s="335" t="s">
        <v>6747</v>
      </c>
      <c r="D6939" s="335">
        <v>33.67</v>
      </c>
    </row>
    <row r="6940" spans="1:4" ht="25.5">
      <c r="A6940" s="338">
        <v>37399</v>
      </c>
      <c r="B6940" s="336" t="s">
        <v>7511</v>
      </c>
      <c r="C6940" s="335" t="s">
        <v>6747</v>
      </c>
      <c r="D6940" s="335">
        <v>21.06</v>
      </c>
    </row>
    <row r="6941" spans="1:4" ht="38.25">
      <c r="A6941" s="338">
        <v>42014</v>
      </c>
      <c r="B6941" s="336" t="s">
        <v>7512</v>
      </c>
      <c r="C6941" s="335" t="s">
        <v>6811</v>
      </c>
      <c r="D6941" s="335">
        <v>24.81</v>
      </c>
    </row>
    <row r="6942" spans="1:4" ht="38.25">
      <c r="A6942" s="338">
        <v>42012</v>
      </c>
      <c r="B6942" s="336" t="s">
        <v>7513</v>
      </c>
      <c r="C6942" s="335" t="s">
        <v>6811</v>
      </c>
      <c r="D6942" s="335">
        <v>18.87</v>
      </c>
    </row>
    <row r="6943" spans="1:4" ht="38.25">
      <c r="A6943" s="338">
        <v>42013</v>
      </c>
      <c r="B6943" s="336" t="s">
        <v>7514</v>
      </c>
      <c r="C6943" s="335" t="s">
        <v>6811</v>
      </c>
      <c r="D6943" s="335">
        <v>10.16</v>
      </c>
    </row>
    <row r="6944" spans="1:4" ht="25.5">
      <c r="A6944" s="338">
        <v>25004</v>
      </c>
      <c r="B6944" s="336" t="s">
        <v>7515</v>
      </c>
      <c r="C6944" s="335" t="s">
        <v>6811</v>
      </c>
      <c r="D6944" s="335">
        <v>21.44</v>
      </c>
    </row>
    <row r="6945" spans="1:4" ht="25.5">
      <c r="A6945" s="338">
        <v>25002</v>
      </c>
      <c r="B6945" s="336" t="s">
        <v>7516</v>
      </c>
      <c r="C6945" s="335" t="s">
        <v>6811</v>
      </c>
      <c r="D6945" s="335">
        <v>21.61</v>
      </c>
    </row>
    <row r="6946" spans="1:4" ht="25.5">
      <c r="A6946" s="338">
        <v>37409</v>
      </c>
      <c r="B6946" s="336" t="s">
        <v>7517</v>
      </c>
      <c r="C6946" s="335" t="s">
        <v>6811</v>
      </c>
      <c r="D6946" s="335">
        <v>21.26</v>
      </c>
    </row>
    <row r="6947" spans="1:4" ht="25.5">
      <c r="A6947" s="338">
        <v>841</v>
      </c>
      <c r="B6947" s="336" t="s">
        <v>7518</v>
      </c>
      <c r="C6947" s="335" t="s">
        <v>6811</v>
      </c>
      <c r="D6947" s="335">
        <v>21.96</v>
      </c>
    </row>
    <row r="6948" spans="1:4" ht="25.5">
      <c r="A6948" s="338">
        <v>25005</v>
      </c>
      <c r="B6948" s="336" t="s">
        <v>7519</v>
      </c>
      <c r="C6948" s="335" t="s">
        <v>6811</v>
      </c>
      <c r="D6948" s="335">
        <v>24.08</v>
      </c>
    </row>
    <row r="6949" spans="1:4" ht="25.5">
      <c r="A6949" s="338">
        <v>25003</v>
      </c>
      <c r="B6949" s="336" t="s">
        <v>7520</v>
      </c>
      <c r="C6949" s="335" t="s">
        <v>6811</v>
      </c>
      <c r="D6949" s="335">
        <v>25.72</v>
      </c>
    </row>
    <row r="6950" spans="1:4" ht="25.5">
      <c r="A6950" s="338">
        <v>37410</v>
      </c>
      <c r="B6950" s="336" t="s">
        <v>7521</v>
      </c>
      <c r="C6950" s="335" t="s">
        <v>6811</v>
      </c>
      <c r="D6950" s="335">
        <v>24.08</v>
      </c>
    </row>
    <row r="6951" spans="1:4" ht="25.5">
      <c r="A6951" s="338">
        <v>842</v>
      </c>
      <c r="B6951" s="336" t="s">
        <v>7522</v>
      </c>
      <c r="C6951" s="335" t="s">
        <v>6811</v>
      </c>
      <c r="D6951" s="335">
        <v>27.09</v>
      </c>
    </row>
    <row r="6952" spans="1:4">
      <c r="A6952" s="338">
        <v>862</v>
      </c>
      <c r="B6952" s="336" t="s">
        <v>7523</v>
      </c>
      <c r="C6952" s="335" t="s">
        <v>6807</v>
      </c>
      <c r="D6952" s="335">
        <v>5.05</v>
      </c>
    </row>
    <row r="6953" spans="1:4">
      <c r="A6953" s="338">
        <v>866</v>
      </c>
      <c r="B6953" s="336" t="s">
        <v>7524</v>
      </c>
      <c r="C6953" s="335" t="s">
        <v>6807</v>
      </c>
      <c r="D6953" s="335">
        <v>62.1</v>
      </c>
    </row>
    <row r="6954" spans="1:4">
      <c r="A6954" s="338">
        <v>892</v>
      </c>
      <c r="B6954" s="336" t="s">
        <v>7525</v>
      </c>
      <c r="C6954" s="335" t="s">
        <v>6807</v>
      </c>
      <c r="D6954" s="335">
        <v>78.98</v>
      </c>
    </row>
    <row r="6955" spans="1:4">
      <c r="A6955" s="338">
        <v>857</v>
      </c>
      <c r="B6955" s="336" t="s">
        <v>7526</v>
      </c>
      <c r="C6955" s="335" t="s">
        <v>6807</v>
      </c>
      <c r="D6955" s="335">
        <v>8.0399999999999991</v>
      </c>
    </row>
    <row r="6956" spans="1:4">
      <c r="A6956" s="338">
        <v>37404</v>
      </c>
      <c r="B6956" s="336" t="s">
        <v>7527</v>
      </c>
      <c r="C6956" s="335" t="s">
        <v>6807</v>
      </c>
      <c r="D6956" s="335">
        <v>94.97</v>
      </c>
    </row>
    <row r="6957" spans="1:4">
      <c r="A6957" s="338">
        <v>868</v>
      </c>
      <c r="B6957" s="336" t="s">
        <v>7528</v>
      </c>
      <c r="C6957" s="335" t="s">
        <v>6807</v>
      </c>
      <c r="D6957" s="335">
        <v>12.41</v>
      </c>
    </row>
    <row r="6958" spans="1:4">
      <c r="A6958" s="338">
        <v>870</v>
      </c>
      <c r="B6958" s="336" t="s">
        <v>7529</v>
      </c>
      <c r="C6958" s="335" t="s">
        <v>6807</v>
      </c>
      <c r="D6958" s="335">
        <v>163.65</v>
      </c>
    </row>
    <row r="6959" spans="1:4">
      <c r="A6959" s="338">
        <v>863</v>
      </c>
      <c r="B6959" s="336" t="s">
        <v>7530</v>
      </c>
      <c r="C6959" s="335" t="s">
        <v>6807</v>
      </c>
      <c r="D6959" s="335">
        <v>17.149999999999999</v>
      </c>
    </row>
    <row r="6960" spans="1:4">
      <c r="A6960" s="338">
        <v>867</v>
      </c>
      <c r="B6960" s="336" t="s">
        <v>7531</v>
      </c>
      <c r="C6960" s="335" t="s">
        <v>6807</v>
      </c>
      <c r="D6960" s="335">
        <v>23.89</v>
      </c>
    </row>
    <row r="6961" spans="1:4">
      <c r="A6961" s="338">
        <v>891</v>
      </c>
      <c r="B6961" s="336" t="s">
        <v>7532</v>
      </c>
      <c r="C6961" s="335" t="s">
        <v>6807</v>
      </c>
      <c r="D6961" s="335">
        <v>274.83</v>
      </c>
    </row>
    <row r="6962" spans="1:4">
      <c r="A6962" s="338">
        <v>864</v>
      </c>
      <c r="B6962" s="336" t="s">
        <v>7533</v>
      </c>
      <c r="C6962" s="335" t="s">
        <v>6807</v>
      </c>
      <c r="D6962" s="335">
        <v>33.659999999999997</v>
      </c>
    </row>
    <row r="6963" spans="1:4">
      <c r="A6963" s="338">
        <v>865</v>
      </c>
      <c r="B6963" s="336" t="s">
        <v>7534</v>
      </c>
      <c r="C6963" s="335" t="s">
        <v>6807</v>
      </c>
      <c r="D6963" s="335">
        <v>47.41</v>
      </c>
    </row>
    <row r="6964" spans="1:4" ht="38.25">
      <c r="A6964" s="338">
        <v>1006</v>
      </c>
      <c r="B6964" s="336" t="s">
        <v>7535</v>
      </c>
      <c r="C6964" s="335" t="s">
        <v>6807</v>
      </c>
      <c r="D6964" s="335">
        <v>54.34</v>
      </c>
    </row>
    <row r="6965" spans="1:4" ht="25.5">
      <c r="A6965" s="338">
        <v>948</v>
      </c>
      <c r="B6965" s="336" t="s">
        <v>7536</v>
      </c>
      <c r="C6965" s="335" t="s">
        <v>6807</v>
      </c>
      <c r="D6965" s="335">
        <v>23.78</v>
      </c>
    </row>
    <row r="6966" spans="1:4" ht="25.5">
      <c r="A6966" s="338">
        <v>947</v>
      </c>
      <c r="B6966" s="336" t="s">
        <v>7537</v>
      </c>
      <c r="C6966" s="335" t="s">
        <v>6807</v>
      </c>
      <c r="D6966" s="335">
        <v>24.18</v>
      </c>
    </row>
    <row r="6967" spans="1:4" ht="25.5">
      <c r="A6967" s="338">
        <v>911</v>
      </c>
      <c r="B6967" s="336" t="s">
        <v>7538</v>
      </c>
      <c r="C6967" s="335" t="s">
        <v>6807</v>
      </c>
      <c r="D6967" s="335">
        <v>35.17</v>
      </c>
    </row>
    <row r="6968" spans="1:4" ht="25.5">
      <c r="A6968" s="338">
        <v>925</v>
      </c>
      <c r="B6968" s="336" t="s">
        <v>7539</v>
      </c>
      <c r="C6968" s="335" t="s">
        <v>6807</v>
      </c>
      <c r="D6968" s="335">
        <v>32.51</v>
      </c>
    </row>
    <row r="6969" spans="1:4" ht="25.5">
      <c r="A6969" s="338">
        <v>954</v>
      </c>
      <c r="B6969" s="336" t="s">
        <v>7540</v>
      </c>
      <c r="C6969" s="335" t="s">
        <v>6807</v>
      </c>
      <c r="D6969" s="335">
        <v>35.909999999999997</v>
      </c>
    </row>
    <row r="6970" spans="1:4" ht="25.5">
      <c r="A6970" s="338">
        <v>901</v>
      </c>
      <c r="B6970" s="336" t="s">
        <v>7541</v>
      </c>
      <c r="C6970" s="335" t="s">
        <v>6807</v>
      </c>
      <c r="D6970" s="335">
        <v>38.44</v>
      </c>
    </row>
    <row r="6971" spans="1:4" ht="25.5">
      <c r="A6971" s="338">
        <v>926</v>
      </c>
      <c r="B6971" s="336" t="s">
        <v>7542</v>
      </c>
      <c r="C6971" s="335" t="s">
        <v>6807</v>
      </c>
      <c r="D6971" s="335">
        <v>40.619999999999997</v>
      </c>
    </row>
    <row r="6972" spans="1:4" ht="25.5">
      <c r="A6972" s="338">
        <v>912</v>
      </c>
      <c r="B6972" s="336" t="s">
        <v>7543</v>
      </c>
      <c r="C6972" s="335" t="s">
        <v>6807</v>
      </c>
      <c r="D6972" s="335">
        <v>40.869999999999997</v>
      </c>
    </row>
    <row r="6973" spans="1:4" ht="25.5">
      <c r="A6973" s="338">
        <v>955</v>
      </c>
      <c r="B6973" s="336" t="s">
        <v>7544</v>
      </c>
      <c r="C6973" s="335" t="s">
        <v>6807</v>
      </c>
      <c r="D6973" s="335">
        <v>48.78</v>
      </c>
    </row>
    <row r="6974" spans="1:4" ht="25.5">
      <c r="A6974" s="338">
        <v>946</v>
      </c>
      <c r="B6974" s="336" t="s">
        <v>7545</v>
      </c>
      <c r="C6974" s="335" t="s">
        <v>6807</v>
      </c>
      <c r="D6974" s="335">
        <v>54.85</v>
      </c>
    </row>
    <row r="6975" spans="1:4" ht="25.5">
      <c r="A6975" s="338">
        <v>953</v>
      </c>
      <c r="B6975" s="336" t="s">
        <v>7546</v>
      </c>
      <c r="C6975" s="335" t="s">
        <v>6807</v>
      </c>
      <c r="D6975" s="335">
        <v>49.91</v>
      </c>
    </row>
    <row r="6976" spans="1:4" ht="25.5">
      <c r="A6976" s="338">
        <v>902</v>
      </c>
      <c r="B6976" s="336" t="s">
        <v>7547</v>
      </c>
      <c r="C6976" s="335" t="s">
        <v>6807</v>
      </c>
      <c r="D6976" s="335">
        <v>60.67</v>
      </c>
    </row>
    <row r="6977" spans="1:4" ht="25.5">
      <c r="A6977" s="338">
        <v>927</v>
      </c>
      <c r="B6977" s="336" t="s">
        <v>7548</v>
      </c>
      <c r="C6977" s="335" t="s">
        <v>6807</v>
      </c>
      <c r="D6977" s="335">
        <v>58.81</v>
      </c>
    </row>
    <row r="6978" spans="1:4" ht="25.5">
      <c r="A6978" s="338">
        <v>913</v>
      </c>
      <c r="B6978" s="336" t="s">
        <v>7549</v>
      </c>
      <c r="C6978" s="335" t="s">
        <v>6807</v>
      </c>
      <c r="D6978" s="335">
        <v>65.64</v>
      </c>
    </row>
    <row r="6979" spans="1:4" ht="25.5">
      <c r="A6979" s="338">
        <v>903</v>
      </c>
      <c r="B6979" s="336" t="s">
        <v>7550</v>
      </c>
      <c r="C6979" s="335" t="s">
        <v>6807</v>
      </c>
      <c r="D6979" s="335">
        <v>74.290000000000006</v>
      </c>
    </row>
    <row r="6980" spans="1:4" ht="25.5">
      <c r="A6980" s="338">
        <v>945</v>
      </c>
      <c r="B6980" s="336" t="s">
        <v>7551</v>
      </c>
      <c r="C6980" s="335" t="s">
        <v>6807</v>
      </c>
      <c r="D6980" s="335">
        <v>78.58</v>
      </c>
    </row>
    <row r="6981" spans="1:4" ht="25.5">
      <c r="A6981" s="338">
        <v>914</v>
      </c>
      <c r="B6981" s="336" t="s">
        <v>7552</v>
      </c>
      <c r="C6981" s="335" t="s">
        <v>6807</v>
      </c>
      <c r="D6981" s="335">
        <v>80.5</v>
      </c>
    </row>
    <row r="6982" spans="1:4" ht="51">
      <c r="A6982" s="338">
        <v>993</v>
      </c>
      <c r="B6982" s="336" t="s">
        <v>7553</v>
      </c>
      <c r="C6982" s="335" t="s">
        <v>6807</v>
      </c>
      <c r="D6982" s="335">
        <v>1.17</v>
      </c>
    </row>
    <row r="6983" spans="1:4" ht="51">
      <c r="A6983" s="338">
        <v>1020</v>
      </c>
      <c r="B6983" s="336" t="s">
        <v>7554</v>
      </c>
      <c r="C6983" s="335" t="s">
        <v>6807</v>
      </c>
      <c r="D6983" s="335">
        <v>5.09</v>
      </c>
    </row>
    <row r="6984" spans="1:4" ht="51">
      <c r="A6984" s="338">
        <v>1017</v>
      </c>
      <c r="B6984" s="336" t="s">
        <v>7555</v>
      </c>
      <c r="C6984" s="335" t="s">
        <v>6807</v>
      </c>
      <c r="D6984" s="335">
        <v>55.98</v>
      </c>
    </row>
    <row r="6985" spans="1:4" ht="51">
      <c r="A6985" s="338">
        <v>999</v>
      </c>
      <c r="B6985" s="336" t="s">
        <v>7556</v>
      </c>
      <c r="C6985" s="335" t="s">
        <v>6807</v>
      </c>
      <c r="D6985" s="335">
        <v>69.36</v>
      </c>
    </row>
    <row r="6986" spans="1:4" ht="51">
      <c r="A6986" s="338">
        <v>995</v>
      </c>
      <c r="B6986" s="336" t="s">
        <v>7557</v>
      </c>
      <c r="C6986" s="335" t="s">
        <v>6807</v>
      </c>
      <c r="D6986" s="335">
        <v>7.81</v>
      </c>
    </row>
    <row r="6987" spans="1:4" ht="51">
      <c r="A6987" s="338">
        <v>1000</v>
      </c>
      <c r="B6987" s="336" t="s">
        <v>7558</v>
      </c>
      <c r="C6987" s="335" t="s">
        <v>6807</v>
      </c>
      <c r="D6987" s="335">
        <v>85.02</v>
      </c>
    </row>
    <row r="6988" spans="1:4" ht="51">
      <c r="A6988" s="338">
        <v>1022</v>
      </c>
      <c r="B6988" s="336" t="s">
        <v>7559</v>
      </c>
      <c r="C6988" s="335" t="s">
        <v>6807</v>
      </c>
      <c r="D6988" s="335">
        <v>1.62</v>
      </c>
    </row>
    <row r="6989" spans="1:4" ht="51">
      <c r="A6989" s="338">
        <v>1015</v>
      </c>
      <c r="B6989" s="336" t="s">
        <v>7560</v>
      </c>
      <c r="C6989" s="335" t="s">
        <v>6807</v>
      </c>
      <c r="D6989" s="335">
        <v>111.96</v>
      </c>
    </row>
    <row r="6990" spans="1:4" ht="51">
      <c r="A6990" s="338">
        <v>996</v>
      </c>
      <c r="B6990" s="336" t="s">
        <v>7561</v>
      </c>
      <c r="C6990" s="335" t="s">
        <v>6807</v>
      </c>
      <c r="D6990" s="335">
        <v>11.89</v>
      </c>
    </row>
    <row r="6991" spans="1:4" ht="51">
      <c r="A6991" s="338">
        <v>1001</v>
      </c>
      <c r="B6991" s="336" t="s">
        <v>7562</v>
      </c>
      <c r="C6991" s="335" t="s">
        <v>6807</v>
      </c>
      <c r="D6991" s="335">
        <v>140.11000000000001</v>
      </c>
    </row>
    <row r="6992" spans="1:4" ht="51">
      <c r="A6992" s="338">
        <v>1019</v>
      </c>
      <c r="B6992" s="336" t="s">
        <v>7563</v>
      </c>
      <c r="C6992" s="335" t="s">
        <v>6807</v>
      </c>
      <c r="D6992" s="335">
        <v>16.39</v>
      </c>
    </row>
    <row r="6993" spans="1:4" ht="51">
      <c r="A6993" s="338">
        <v>1021</v>
      </c>
      <c r="B6993" s="336" t="s">
        <v>7564</v>
      </c>
      <c r="C6993" s="335" t="s">
        <v>6807</v>
      </c>
      <c r="D6993" s="335">
        <v>2.3199999999999998</v>
      </c>
    </row>
    <row r="6994" spans="1:4" ht="51">
      <c r="A6994" s="338">
        <v>39249</v>
      </c>
      <c r="B6994" s="336" t="s">
        <v>7565</v>
      </c>
      <c r="C6994" s="335" t="s">
        <v>6807</v>
      </c>
      <c r="D6994" s="335">
        <v>182.78</v>
      </c>
    </row>
    <row r="6995" spans="1:4" ht="51">
      <c r="A6995" s="338">
        <v>1018</v>
      </c>
      <c r="B6995" s="336" t="s">
        <v>7566</v>
      </c>
      <c r="C6995" s="335" t="s">
        <v>6807</v>
      </c>
      <c r="D6995" s="335">
        <v>23.37</v>
      </c>
    </row>
    <row r="6996" spans="1:4" ht="51">
      <c r="A6996" s="338">
        <v>39250</v>
      </c>
      <c r="B6996" s="336" t="s">
        <v>7567</v>
      </c>
      <c r="C6996" s="335" t="s">
        <v>6807</v>
      </c>
      <c r="D6996" s="335">
        <v>234.79</v>
      </c>
    </row>
    <row r="6997" spans="1:4" ht="51">
      <c r="A6997" s="338">
        <v>994</v>
      </c>
      <c r="B6997" s="336" t="s">
        <v>7568</v>
      </c>
      <c r="C6997" s="335" t="s">
        <v>6807</v>
      </c>
      <c r="D6997" s="335">
        <v>3.18</v>
      </c>
    </row>
    <row r="6998" spans="1:4" ht="51">
      <c r="A6998" s="338">
        <v>977</v>
      </c>
      <c r="B6998" s="336" t="s">
        <v>7569</v>
      </c>
      <c r="C6998" s="335" t="s">
        <v>6807</v>
      </c>
      <c r="D6998" s="335">
        <v>32.369999999999997</v>
      </c>
    </row>
    <row r="6999" spans="1:4" ht="51">
      <c r="A6999" s="338">
        <v>998</v>
      </c>
      <c r="B6999" s="336" t="s">
        <v>7570</v>
      </c>
      <c r="C6999" s="335" t="s">
        <v>6807</v>
      </c>
      <c r="D6999" s="335">
        <v>43</v>
      </c>
    </row>
    <row r="7000" spans="1:4" ht="38.25">
      <c r="A7000" s="338">
        <v>39251</v>
      </c>
      <c r="B7000" s="336" t="s">
        <v>7571</v>
      </c>
      <c r="C7000" s="335" t="s">
        <v>6807</v>
      </c>
      <c r="D7000" s="335">
        <v>0.31</v>
      </c>
    </row>
    <row r="7001" spans="1:4" ht="38.25">
      <c r="A7001" s="338">
        <v>1011</v>
      </c>
      <c r="B7001" s="336" t="s">
        <v>7572</v>
      </c>
      <c r="C7001" s="335" t="s">
        <v>6807</v>
      </c>
      <c r="D7001" s="335">
        <v>0.43</v>
      </c>
    </row>
    <row r="7002" spans="1:4" ht="38.25">
      <c r="A7002" s="338">
        <v>39252</v>
      </c>
      <c r="B7002" s="336" t="s">
        <v>7573</v>
      </c>
      <c r="C7002" s="335" t="s">
        <v>6807</v>
      </c>
      <c r="D7002" s="335">
        <v>0.51</v>
      </c>
    </row>
    <row r="7003" spans="1:4" ht="38.25">
      <c r="A7003" s="338">
        <v>1013</v>
      </c>
      <c r="B7003" s="336" t="s">
        <v>7574</v>
      </c>
      <c r="C7003" s="335" t="s">
        <v>6807</v>
      </c>
      <c r="D7003" s="335">
        <v>0.68</v>
      </c>
    </row>
    <row r="7004" spans="1:4" ht="38.25">
      <c r="A7004" s="338">
        <v>980</v>
      </c>
      <c r="B7004" s="336" t="s">
        <v>7575</v>
      </c>
      <c r="C7004" s="335" t="s">
        <v>6807</v>
      </c>
      <c r="D7004" s="335">
        <v>4.67</v>
      </c>
    </row>
    <row r="7005" spans="1:4" ht="38.25">
      <c r="A7005" s="338">
        <v>39237</v>
      </c>
      <c r="B7005" s="336" t="s">
        <v>7576</v>
      </c>
      <c r="C7005" s="335" t="s">
        <v>6807</v>
      </c>
      <c r="D7005" s="335">
        <v>55.39</v>
      </c>
    </row>
    <row r="7006" spans="1:4" ht="38.25">
      <c r="A7006" s="338">
        <v>39238</v>
      </c>
      <c r="B7006" s="336" t="s">
        <v>7577</v>
      </c>
      <c r="C7006" s="335" t="s">
        <v>6807</v>
      </c>
      <c r="D7006" s="335">
        <v>69.16</v>
      </c>
    </row>
    <row r="7007" spans="1:4" ht="38.25">
      <c r="A7007" s="338">
        <v>979</v>
      </c>
      <c r="B7007" s="336" t="s">
        <v>7578</v>
      </c>
      <c r="C7007" s="335" t="s">
        <v>6807</v>
      </c>
      <c r="D7007" s="335">
        <v>7.2</v>
      </c>
    </row>
    <row r="7008" spans="1:4" ht="38.25">
      <c r="A7008" s="338">
        <v>39239</v>
      </c>
      <c r="B7008" s="336" t="s">
        <v>7579</v>
      </c>
      <c r="C7008" s="335" t="s">
        <v>6807</v>
      </c>
      <c r="D7008" s="335">
        <v>84.16</v>
      </c>
    </row>
    <row r="7009" spans="1:4" ht="38.25">
      <c r="A7009" s="338">
        <v>1014</v>
      </c>
      <c r="B7009" s="336" t="s">
        <v>7580</v>
      </c>
      <c r="C7009" s="335" t="s">
        <v>6807</v>
      </c>
      <c r="D7009" s="335">
        <v>1.0900000000000001</v>
      </c>
    </row>
    <row r="7010" spans="1:4" ht="38.25">
      <c r="A7010" s="338">
        <v>39240</v>
      </c>
      <c r="B7010" s="336" t="s">
        <v>7581</v>
      </c>
      <c r="C7010" s="335" t="s">
        <v>6807</v>
      </c>
      <c r="D7010" s="335">
        <v>111.24</v>
      </c>
    </row>
    <row r="7011" spans="1:4" ht="38.25">
      <c r="A7011" s="338">
        <v>39232</v>
      </c>
      <c r="B7011" s="336" t="s">
        <v>7582</v>
      </c>
      <c r="C7011" s="335" t="s">
        <v>6807</v>
      </c>
      <c r="D7011" s="335">
        <v>11.55</v>
      </c>
    </row>
    <row r="7012" spans="1:4" ht="38.25">
      <c r="A7012" s="338">
        <v>39233</v>
      </c>
      <c r="B7012" s="336" t="s">
        <v>7583</v>
      </c>
      <c r="C7012" s="335" t="s">
        <v>6807</v>
      </c>
      <c r="D7012" s="335">
        <v>15.88</v>
      </c>
    </row>
    <row r="7013" spans="1:4" ht="38.25">
      <c r="A7013" s="338">
        <v>981</v>
      </c>
      <c r="B7013" s="336" t="s">
        <v>7584</v>
      </c>
      <c r="C7013" s="335" t="s">
        <v>6807</v>
      </c>
      <c r="D7013" s="335">
        <v>1.95</v>
      </c>
    </row>
    <row r="7014" spans="1:4" ht="38.25">
      <c r="A7014" s="338">
        <v>39234</v>
      </c>
      <c r="B7014" s="336" t="s">
        <v>7585</v>
      </c>
      <c r="C7014" s="335" t="s">
        <v>6807</v>
      </c>
      <c r="D7014" s="335">
        <v>23.3</v>
      </c>
    </row>
    <row r="7015" spans="1:4" ht="38.25">
      <c r="A7015" s="338">
        <v>982</v>
      </c>
      <c r="B7015" s="336" t="s">
        <v>7586</v>
      </c>
      <c r="C7015" s="335" t="s">
        <v>6807</v>
      </c>
      <c r="D7015" s="335">
        <v>2.73</v>
      </c>
    </row>
    <row r="7016" spans="1:4" ht="38.25">
      <c r="A7016" s="338">
        <v>39235</v>
      </c>
      <c r="B7016" s="336" t="s">
        <v>7587</v>
      </c>
      <c r="C7016" s="335" t="s">
        <v>6807</v>
      </c>
      <c r="D7016" s="335">
        <v>32.78</v>
      </c>
    </row>
    <row r="7017" spans="1:4" ht="38.25">
      <c r="A7017" s="338">
        <v>39236</v>
      </c>
      <c r="B7017" s="336" t="s">
        <v>7588</v>
      </c>
      <c r="C7017" s="335" t="s">
        <v>6807</v>
      </c>
      <c r="D7017" s="335">
        <v>42.97</v>
      </c>
    </row>
    <row r="7018" spans="1:4" ht="63.75">
      <c r="A7018" s="338">
        <v>876</v>
      </c>
      <c r="B7018" s="336" t="s">
        <v>7589</v>
      </c>
      <c r="C7018" s="335" t="s">
        <v>6807</v>
      </c>
      <c r="D7018" s="335">
        <v>110.93</v>
      </c>
    </row>
    <row r="7019" spans="1:4" ht="63.75">
      <c r="A7019" s="338">
        <v>877</v>
      </c>
      <c r="B7019" s="336" t="s">
        <v>7590</v>
      </c>
      <c r="C7019" s="335" t="s">
        <v>6807</v>
      </c>
      <c r="D7019" s="335">
        <v>130.41</v>
      </c>
    </row>
    <row r="7020" spans="1:4" ht="63.75">
      <c r="A7020" s="338">
        <v>882</v>
      </c>
      <c r="B7020" s="336" t="s">
        <v>7591</v>
      </c>
      <c r="C7020" s="335" t="s">
        <v>6807</v>
      </c>
      <c r="D7020" s="335">
        <v>142.1</v>
      </c>
    </row>
    <row r="7021" spans="1:4" ht="63.75">
      <c r="A7021" s="338">
        <v>878</v>
      </c>
      <c r="B7021" s="336" t="s">
        <v>7592</v>
      </c>
      <c r="C7021" s="335" t="s">
        <v>6807</v>
      </c>
      <c r="D7021" s="335">
        <v>176.66</v>
      </c>
    </row>
    <row r="7022" spans="1:4" ht="63.75">
      <c r="A7022" s="338">
        <v>879</v>
      </c>
      <c r="B7022" s="336" t="s">
        <v>7593</v>
      </c>
      <c r="C7022" s="335" t="s">
        <v>6807</v>
      </c>
      <c r="D7022" s="335">
        <v>208.23</v>
      </c>
    </row>
    <row r="7023" spans="1:4" ht="63.75">
      <c r="A7023" s="338">
        <v>880</v>
      </c>
      <c r="B7023" s="336" t="s">
        <v>7594</v>
      </c>
      <c r="C7023" s="335" t="s">
        <v>6807</v>
      </c>
      <c r="D7023" s="335">
        <v>245</v>
      </c>
    </row>
    <row r="7024" spans="1:4" ht="63.75">
      <c r="A7024" s="338">
        <v>873</v>
      </c>
      <c r="B7024" s="336" t="s">
        <v>7595</v>
      </c>
      <c r="C7024" s="335" t="s">
        <v>6807</v>
      </c>
      <c r="D7024" s="335">
        <v>74.489999999999995</v>
      </c>
    </row>
    <row r="7025" spans="1:4" ht="63.75">
      <c r="A7025" s="338">
        <v>881</v>
      </c>
      <c r="B7025" s="336" t="s">
        <v>7596</v>
      </c>
      <c r="C7025" s="335" t="s">
        <v>6807</v>
      </c>
      <c r="D7025" s="335">
        <v>334.88</v>
      </c>
    </row>
    <row r="7026" spans="1:4" ht="63.75">
      <c r="A7026" s="338">
        <v>874</v>
      </c>
      <c r="B7026" s="336" t="s">
        <v>7597</v>
      </c>
      <c r="C7026" s="335" t="s">
        <v>6807</v>
      </c>
      <c r="D7026" s="335">
        <v>88.41</v>
      </c>
    </row>
    <row r="7027" spans="1:4" ht="63.75">
      <c r="A7027" s="338">
        <v>875</v>
      </c>
      <c r="B7027" s="336" t="s">
        <v>7598</v>
      </c>
      <c r="C7027" s="335" t="s">
        <v>6807</v>
      </c>
      <c r="D7027" s="335">
        <v>105.48</v>
      </c>
    </row>
    <row r="7028" spans="1:4" ht="38.25">
      <c r="A7028" s="338">
        <v>983</v>
      </c>
      <c r="B7028" s="336" t="s">
        <v>7599</v>
      </c>
      <c r="C7028" s="335" t="s">
        <v>6807</v>
      </c>
      <c r="D7028" s="335">
        <v>0.66</v>
      </c>
    </row>
    <row r="7029" spans="1:4" ht="38.25">
      <c r="A7029" s="338">
        <v>985</v>
      </c>
      <c r="B7029" s="336" t="s">
        <v>7600</v>
      </c>
      <c r="C7029" s="335" t="s">
        <v>6807</v>
      </c>
      <c r="D7029" s="335">
        <v>4.95</v>
      </c>
    </row>
    <row r="7030" spans="1:4" ht="38.25">
      <c r="A7030" s="338">
        <v>990</v>
      </c>
      <c r="B7030" s="336" t="s">
        <v>7601</v>
      </c>
      <c r="C7030" s="335" t="s">
        <v>6807</v>
      </c>
      <c r="D7030" s="335">
        <v>67.81</v>
      </c>
    </row>
    <row r="7031" spans="1:4" ht="38.25">
      <c r="A7031" s="338">
        <v>39241</v>
      </c>
      <c r="B7031" s="336" t="s">
        <v>7602</v>
      </c>
      <c r="C7031" s="335" t="s">
        <v>6807</v>
      </c>
      <c r="D7031" s="335">
        <v>7.75</v>
      </c>
    </row>
    <row r="7032" spans="1:4" ht="38.25">
      <c r="A7032" s="338">
        <v>1005</v>
      </c>
      <c r="B7032" s="336" t="s">
        <v>7603</v>
      </c>
      <c r="C7032" s="335" t="s">
        <v>6807</v>
      </c>
      <c r="D7032" s="335">
        <v>83.22</v>
      </c>
    </row>
    <row r="7033" spans="1:4" ht="38.25">
      <c r="A7033" s="338">
        <v>984</v>
      </c>
      <c r="B7033" s="336" t="s">
        <v>7604</v>
      </c>
      <c r="C7033" s="335" t="s">
        <v>6807</v>
      </c>
      <c r="D7033" s="335">
        <v>1.71</v>
      </c>
    </row>
    <row r="7034" spans="1:4" ht="38.25">
      <c r="A7034" s="338">
        <v>991</v>
      </c>
      <c r="B7034" s="336" t="s">
        <v>7605</v>
      </c>
      <c r="C7034" s="335" t="s">
        <v>6807</v>
      </c>
      <c r="D7034" s="335">
        <v>109.97</v>
      </c>
    </row>
    <row r="7035" spans="1:4" ht="38.25">
      <c r="A7035" s="338">
        <v>986</v>
      </c>
      <c r="B7035" s="336" t="s">
        <v>7606</v>
      </c>
      <c r="C7035" s="335" t="s">
        <v>6807</v>
      </c>
      <c r="D7035" s="335">
        <v>11.84</v>
      </c>
    </row>
    <row r="7036" spans="1:4" ht="38.25">
      <c r="A7036" s="338">
        <v>1024</v>
      </c>
      <c r="B7036" s="336" t="s">
        <v>7607</v>
      </c>
      <c r="C7036" s="335" t="s">
        <v>6807</v>
      </c>
      <c r="D7036" s="335">
        <v>136.11000000000001</v>
      </c>
    </row>
    <row r="7037" spans="1:4" ht="38.25">
      <c r="A7037" s="338">
        <v>987</v>
      </c>
      <c r="B7037" s="336" t="s">
        <v>7608</v>
      </c>
      <c r="C7037" s="335" t="s">
        <v>6807</v>
      </c>
      <c r="D7037" s="335">
        <v>16.100000000000001</v>
      </c>
    </row>
    <row r="7038" spans="1:4" ht="38.25">
      <c r="A7038" s="338">
        <v>1003</v>
      </c>
      <c r="B7038" s="336" t="s">
        <v>7609</v>
      </c>
      <c r="C7038" s="335" t="s">
        <v>6807</v>
      </c>
      <c r="D7038" s="335">
        <v>2.5</v>
      </c>
    </row>
    <row r="7039" spans="1:4" ht="38.25">
      <c r="A7039" s="338">
        <v>992</v>
      </c>
      <c r="B7039" s="336" t="s">
        <v>7610</v>
      </c>
      <c r="C7039" s="335" t="s">
        <v>6807</v>
      </c>
      <c r="D7039" s="335">
        <v>176.1</v>
      </c>
    </row>
    <row r="7040" spans="1:4" ht="38.25">
      <c r="A7040" s="338">
        <v>1007</v>
      </c>
      <c r="B7040" s="336" t="s">
        <v>7611</v>
      </c>
      <c r="C7040" s="335" t="s">
        <v>6807</v>
      </c>
      <c r="D7040" s="335">
        <v>22.83</v>
      </c>
    </row>
    <row r="7041" spans="1:4" ht="38.25">
      <c r="A7041" s="338">
        <v>39242</v>
      </c>
      <c r="B7041" s="336" t="s">
        <v>7612</v>
      </c>
      <c r="C7041" s="335" t="s">
        <v>6807</v>
      </c>
      <c r="D7041" s="335">
        <v>218.19</v>
      </c>
    </row>
    <row r="7042" spans="1:4" ht="38.25">
      <c r="A7042" s="338">
        <v>1008</v>
      </c>
      <c r="B7042" s="336" t="s">
        <v>7613</v>
      </c>
      <c r="C7042" s="335" t="s">
        <v>6807</v>
      </c>
      <c r="D7042" s="335">
        <v>2.84</v>
      </c>
    </row>
    <row r="7043" spans="1:4" ht="38.25">
      <c r="A7043" s="338">
        <v>988</v>
      </c>
      <c r="B7043" s="336" t="s">
        <v>7614</v>
      </c>
      <c r="C7043" s="335" t="s">
        <v>6807</v>
      </c>
      <c r="D7043" s="335">
        <v>31.54</v>
      </c>
    </row>
    <row r="7044" spans="1:4" ht="38.25">
      <c r="A7044" s="338">
        <v>989</v>
      </c>
      <c r="B7044" s="336" t="s">
        <v>7615</v>
      </c>
      <c r="C7044" s="335" t="s">
        <v>6807</v>
      </c>
      <c r="D7044" s="335">
        <v>42.73</v>
      </c>
    </row>
    <row r="7045" spans="1:4" ht="25.5">
      <c r="A7045" s="338">
        <v>39598</v>
      </c>
      <c r="B7045" s="336" t="s">
        <v>7616</v>
      </c>
      <c r="C7045" s="335" t="s">
        <v>6807</v>
      </c>
      <c r="D7045" s="335">
        <v>1.02</v>
      </c>
    </row>
    <row r="7046" spans="1:4" ht="25.5">
      <c r="A7046" s="338">
        <v>39599</v>
      </c>
      <c r="B7046" s="336" t="s">
        <v>7617</v>
      </c>
      <c r="C7046" s="335" t="s">
        <v>6807</v>
      </c>
      <c r="D7046" s="335">
        <v>1.53</v>
      </c>
    </row>
    <row r="7047" spans="1:4" ht="25.5">
      <c r="A7047" s="338">
        <v>34602</v>
      </c>
      <c r="B7047" s="336" t="s">
        <v>7618</v>
      </c>
      <c r="C7047" s="335" t="s">
        <v>6807</v>
      </c>
      <c r="D7047" s="335">
        <v>2.2400000000000002</v>
      </c>
    </row>
    <row r="7048" spans="1:4" ht="25.5">
      <c r="A7048" s="338">
        <v>34603</v>
      </c>
      <c r="B7048" s="336" t="s">
        <v>7619</v>
      </c>
      <c r="C7048" s="335" t="s">
        <v>6807</v>
      </c>
      <c r="D7048" s="335">
        <v>10.77</v>
      </c>
    </row>
    <row r="7049" spans="1:4" ht="25.5">
      <c r="A7049" s="338">
        <v>34607</v>
      </c>
      <c r="B7049" s="336" t="s">
        <v>7620</v>
      </c>
      <c r="C7049" s="335" t="s">
        <v>6807</v>
      </c>
      <c r="D7049" s="335">
        <v>4.8</v>
      </c>
    </row>
    <row r="7050" spans="1:4" ht="25.5">
      <c r="A7050" s="338">
        <v>34609</v>
      </c>
      <c r="B7050" s="336" t="s">
        <v>7621</v>
      </c>
      <c r="C7050" s="335" t="s">
        <v>6807</v>
      </c>
      <c r="D7050" s="335">
        <v>7.2</v>
      </c>
    </row>
    <row r="7051" spans="1:4" ht="25.5">
      <c r="A7051" s="338">
        <v>34618</v>
      </c>
      <c r="B7051" s="336" t="s">
        <v>7622</v>
      </c>
      <c r="C7051" s="335" t="s">
        <v>6807</v>
      </c>
      <c r="D7051" s="335">
        <v>2.97</v>
      </c>
    </row>
    <row r="7052" spans="1:4" ht="25.5">
      <c r="A7052" s="338">
        <v>34620</v>
      </c>
      <c r="B7052" s="336" t="s">
        <v>7623</v>
      </c>
      <c r="C7052" s="335" t="s">
        <v>6807</v>
      </c>
      <c r="D7052" s="335">
        <v>14.86</v>
      </c>
    </row>
    <row r="7053" spans="1:4" ht="25.5">
      <c r="A7053" s="338">
        <v>34621</v>
      </c>
      <c r="B7053" s="336" t="s">
        <v>7624</v>
      </c>
      <c r="C7053" s="335" t="s">
        <v>6807</v>
      </c>
      <c r="D7053" s="335">
        <v>6.89</v>
      </c>
    </row>
    <row r="7054" spans="1:4" ht="25.5">
      <c r="A7054" s="338">
        <v>34622</v>
      </c>
      <c r="B7054" s="336" t="s">
        <v>7625</v>
      </c>
      <c r="C7054" s="335" t="s">
        <v>6807</v>
      </c>
      <c r="D7054" s="335">
        <v>9.77</v>
      </c>
    </row>
    <row r="7055" spans="1:4" ht="25.5">
      <c r="A7055" s="338">
        <v>34624</v>
      </c>
      <c r="B7055" s="336" t="s">
        <v>7626</v>
      </c>
      <c r="C7055" s="335" t="s">
        <v>6807</v>
      </c>
      <c r="D7055" s="335">
        <v>3.79</v>
      </c>
    </row>
    <row r="7056" spans="1:4" ht="25.5">
      <c r="A7056" s="338">
        <v>34626</v>
      </c>
      <c r="B7056" s="336" t="s">
        <v>7627</v>
      </c>
      <c r="C7056" s="335" t="s">
        <v>6807</v>
      </c>
      <c r="D7056" s="335">
        <v>20.43</v>
      </c>
    </row>
    <row r="7057" spans="1:4" ht="25.5">
      <c r="A7057" s="338">
        <v>34627</v>
      </c>
      <c r="B7057" s="336" t="s">
        <v>7628</v>
      </c>
      <c r="C7057" s="335" t="s">
        <v>6807</v>
      </c>
      <c r="D7057" s="335">
        <v>8.8000000000000007</v>
      </c>
    </row>
    <row r="7058" spans="1:4" ht="25.5">
      <c r="A7058" s="338">
        <v>34629</v>
      </c>
      <c r="B7058" s="336" t="s">
        <v>7629</v>
      </c>
      <c r="C7058" s="335" t="s">
        <v>6807</v>
      </c>
      <c r="D7058" s="335">
        <v>12.89</v>
      </c>
    </row>
    <row r="7059" spans="1:4" ht="51">
      <c r="A7059" s="338">
        <v>39257</v>
      </c>
      <c r="B7059" s="336" t="s">
        <v>7630</v>
      </c>
      <c r="C7059" s="335" t="s">
        <v>6807</v>
      </c>
      <c r="D7059" s="335">
        <v>2.98</v>
      </c>
    </row>
    <row r="7060" spans="1:4" ht="51">
      <c r="A7060" s="338">
        <v>39261</v>
      </c>
      <c r="B7060" s="336" t="s">
        <v>7631</v>
      </c>
      <c r="C7060" s="335" t="s">
        <v>6807</v>
      </c>
      <c r="D7060" s="335">
        <v>15.89</v>
      </c>
    </row>
    <row r="7061" spans="1:4" ht="51">
      <c r="A7061" s="338">
        <v>39268</v>
      </c>
      <c r="B7061" s="336" t="s">
        <v>7632</v>
      </c>
      <c r="C7061" s="335" t="s">
        <v>6807</v>
      </c>
      <c r="D7061" s="335">
        <v>183.4</v>
      </c>
    </row>
    <row r="7062" spans="1:4" ht="51">
      <c r="A7062" s="338">
        <v>39262</v>
      </c>
      <c r="B7062" s="336" t="s">
        <v>7633</v>
      </c>
      <c r="C7062" s="335" t="s">
        <v>6807</v>
      </c>
      <c r="D7062" s="335">
        <v>24.85</v>
      </c>
    </row>
    <row r="7063" spans="1:4" ht="51">
      <c r="A7063" s="338">
        <v>39258</v>
      </c>
      <c r="B7063" s="336" t="s">
        <v>7634</v>
      </c>
      <c r="C7063" s="335" t="s">
        <v>6807</v>
      </c>
      <c r="D7063" s="335">
        <v>4.42</v>
      </c>
    </row>
    <row r="7064" spans="1:4" ht="51">
      <c r="A7064" s="338">
        <v>39263</v>
      </c>
      <c r="B7064" s="336" t="s">
        <v>7635</v>
      </c>
      <c r="C7064" s="335" t="s">
        <v>6807</v>
      </c>
      <c r="D7064" s="335">
        <v>38.450000000000003</v>
      </c>
    </row>
    <row r="7065" spans="1:4" ht="51">
      <c r="A7065" s="338">
        <v>39264</v>
      </c>
      <c r="B7065" s="336" t="s">
        <v>7636</v>
      </c>
      <c r="C7065" s="335" t="s">
        <v>6807</v>
      </c>
      <c r="D7065" s="335">
        <v>52.07</v>
      </c>
    </row>
    <row r="7066" spans="1:4" ht="51">
      <c r="A7066" s="338">
        <v>39259</v>
      </c>
      <c r="B7066" s="336" t="s">
        <v>7637</v>
      </c>
      <c r="C7066" s="335" t="s">
        <v>6807</v>
      </c>
      <c r="D7066" s="335">
        <v>6.73</v>
      </c>
    </row>
    <row r="7067" spans="1:4" ht="51">
      <c r="A7067" s="338">
        <v>39265</v>
      </c>
      <c r="B7067" s="336" t="s">
        <v>7638</v>
      </c>
      <c r="C7067" s="335" t="s">
        <v>6807</v>
      </c>
      <c r="D7067" s="335">
        <v>76.7</v>
      </c>
    </row>
    <row r="7068" spans="1:4" ht="51">
      <c r="A7068" s="338">
        <v>39260</v>
      </c>
      <c r="B7068" s="336" t="s">
        <v>7639</v>
      </c>
      <c r="C7068" s="335" t="s">
        <v>6807</v>
      </c>
      <c r="D7068" s="335">
        <v>9.59</v>
      </c>
    </row>
    <row r="7069" spans="1:4" ht="51">
      <c r="A7069" s="338">
        <v>39266</v>
      </c>
      <c r="B7069" s="336" t="s">
        <v>7640</v>
      </c>
      <c r="C7069" s="335" t="s">
        <v>6807</v>
      </c>
      <c r="D7069" s="335">
        <v>107.63</v>
      </c>
    </row>
    <row r="7070" spans="1:4" ht="51">
      <c r="A7070" s="338">
        <v>39267</v>
      </c>
      <c r="B7070" s="336" t="s">
        <v>7641</v>
      </c>
      <c r="C7070" s="335" t="s">
        <v>6807</v>
      </c>
      <c r="D7070" s="335">
        <v>141.08000000000001</v>
      </c>
    </row>
    <row r="7071" spans="1:4" ht="25.5">
      <c r="A7071" s="338">
        <v>11901</v>
      </c>
      <c r="B7071" s="336" t="s">
        <v>7642</v>
      </c>
      <c r="C7071" s="335" t="s">
        <v>6807</v>
      </c>
      <c r="D7071" s="335">
        <v>0.82</v>
      </c>
    </row>
    <row r="7072" spans="1:4" ht="25.5">
      <c r="A7072" s="338">
        <v>11902</v>
      </c>
      <c r="B7072" s="336" t="s">
        <v>7643</v>
      </c>
      <c r="C7072" s="335" t="s">
        <v>6807</v>
      </c>
      <c r="D7072" s="335">
        <v>1.43</v>
      </c>
    </row>
    <row r="7073" spans="1:4" ht="25.5">
      <c r="A7073" s="338">
        <v>11903</v>
      </c>
      <c r="B7073" s="336" t="s">
        <v>7644</v>
      </c>
      <c r="C7073" s="335" t="s">
        <v>6807</v>
      </c>
      <c r="D7073" s="335">
        <v>2.21</v>
      </c>
    </row>
    <row r="7074" spans="1:4" ht="25.5">
      <c r="A7074" s="338">
        <v>11904</v>
      </c>
      <c r="B7074" s="336" t="s">
        <v>7645</v>
      </c>
      <c r="C7074" s="335" t="s">
        <v>6807</v>
      </c>
      <c r="D7074" s="335">
        <v>2.81</v>
      </c>
    </row>
    <row r="7075" spans="1:4" ht="25.5">
      <c r="A7075" s="338">
        <v>11905</v>
      </c>
      <c r="B7075" s="336" t="s">
        <v>7646</v>
      </c>
      <c r="C7075" s="335" t="s">
        <v>6807</v>
      </c>
      <c r="D7075" s="335">
        <v>3.78</v>
      </c>
    </row>
    <row r="7076" spans="1:4" ht="25.5">
      <c r="A7076" s="338">
        <v>11906</v>
      </c>
      <c r="B7076" s="336" t="s">
        <v>7647</v>
      </c>
      <c r="C7076" s="335" t="s">
        <v>6807</v>
      </c>
      <c r="D7076" s="335">
        <v>4.3499999999999996</v>
      </c>
    </row>
    <row r="7077" spans="1:4" ht="25.5">
      <c r="A7077" s="338">
        <v>11919</v>
      </c>
      <c r="B7077" s="336" t="s">
        <v>7648</v>
      </c>
      <c r="C7077" s="335" t="s">
        <v>6807</v>
      </c>
      <c r="D7077" s="335">
        <v>8.5399999999999991</v>
      </c>
    </row>
    <row r="7078" spans="1:4" ht="25.5">
      <c r="A7078" s="338">
        <v>11920</v>
      </c>
      <c r="B7078" s="336" t="s">
        <v>7649</v>
      </c>
      <c r="C7078" s="335" t="s">
        <v>6807</v>
      </c>
      <c r="D7078" s="335">
        <v>16.55</v>
      </c>
    </row>
    <row r="7079" spans="1:4" ht="25.5">
      <c r="A7079" s="338">
        <v>11924</v>
      </c>
      <c r="B7079" s="336" t="s">
        <v>7650</v>
      </c>
      <c r="C7079" s="335" t="s">
        <v>6807</v>
      </c>
      <c r="D7079" s="335">
        <v>160.91999999999999</v>
      </c>
    </row>
    <row r="7080" spans="1:4" ht="25.5">
      <c r="A7080" s="338">
        <v>11921</v>
      </c>
      <c r="B7080" s="336" t="s">
        <v>7651</v>
      </c>
      <c r="C7080" s="335" t="s">
        <v>6807</v>
      </c>
      <c r="D7080" s="335">
        <v>22.53</v>
      </c>
    </row>
    <row r="7081" spans="1:4" ht="25.5">
      <c r="A7081" s="338">
        <v>11922</v>
      </c>
      <c r="B7081" s="336" t="s">
        <v>7652</v>
      </c>
      <c r="C7081" s="335" t="s">
        <v>6807</v>
      </c>
      <c r="D7081" s="335">
        <v>40</v>
      </c>
    </row>
    <row r="7082" spans="1:4" ht="25.5">
      <c r="A7082" s="338">
        <v>11923</v>
      </c>
      <c r="B7082" s="336" t="s">
        <v>7653</v>
      </c>
      <c r="C7082" s="335" t="s">
        <v>6807</v>
      </c>
      <c r="D7082" s="335">
        <v>65.319999999999993</v>
      </c>
    </row>
    <row r="7083" spans="1:4" ht="25.5">
      <c r="A7083" s="338">
        <v>11916</v>
      </c>
      <c r="B7083" s="336" t="s">
        <v>7654</v>
      </c>
      <c r="C7083" s="335" t="s">
        <v>6807</v>
      </c>
      <c r="D7083" s="335">
        <v>11.08</v>
      </c>
    </row>
    <row r="7084" spans="1:4" ht="25.5">
      <c r="A7084" s="338">
        <v>11914</v>
      </c>
      <c r="B7084" s="336" t="s">
        <v>7655</v>
      </c>
      <c r="C7084" s="335" t="s">
        <v>6807</v>
      </c>
      <c r="D7084" s="335">
        <v>80.48</v>
      </c>
    </row>
    <row r="7085" spans="1:4" ht="25.5">
      <c r="A7085" s="338">
        <v>11917</v>
      </c>
      <c r="B7085" s="336" t="s">
        <v>7656</v>
      </c>
      <c r="C7085" s="335" t="s">
        <v>6807</v>
      </c>
      <c r="D7085" s="335">
        <v>19.29</v>
      </c>
    </row>
    <row r="7086" spans="1:4" ht="25.5">
      <c r="A7086" s="338">
        <v>11918</v>
      </c>
      <c r="B7086" s="336" t="s">
        <v>7657</v>
      </c>
      <c r="C7086" s="335" t="s">
        <v>6807</v>
      </c>
      <c r="D7086" s="335">
        <v>26.17</v>
      </c>
    </row>
    <row r="7087" spans="1:4" ht="38.25">
      <c r="A7087" s="338">
        <v>37734</v>
      </c>
      <c r="B7087" s="336" t="s">
        <v>7658</v>
      </c>
      <c r="C7087" s="335" t="s">
        <v>6747</v>
      </c>
      <c r="D7087" s="339">
        <v>36466.78</v>
      </c>
    </row>
    <row r="7088" spans="1:4" ht="38.25">
      <c r="A7088" s="338">
        <v>42251</v>
      </c>
      <c r="B7088" s="336" t="s">
        <v>7659</v>
      </c>
      <c r="C7088" s="335" t="s">
        <v>6747</v>
      </c>
      <c r="D7088" s="339">
        <v>41410.25</v>
      </c>
    </row>
    <row r="7089" spans="1:4" ht="38.25">
      <c r="A7089" s="338">
        <v>37733</v>
      </c>
      <c r="B7089" s="336" t="s">
        <v>7660</v>
      </c>
      <c r="C7089" s="335" t="s">
        <v>6747</v>
      </c>
      <c r="D7089" s="339">
        <v>27342.65</v>
      </c>
    </row>
    <row r="7090" spans="1:4" ht="38.25">
      <c r="A7090" s="338">
        <v>37735</v>
      </c>
      <c r="B7090" s="336" t="s">
        <v>7661</v>
      </c>
      <c r="C7090" s="335" t="s">
        <v>6747</v>
      </c>
      <c r="D7090" s="339">
        <v>32947.9</v>
      </c>
    </row>
    <row r="7091" spans="1:4" ht="38.25">
      <c r="A7091" s="338">
        <v>41758</v>
      </c>
      <c r="B7091" s="336" t="s">
        <v>7662</v>
      </c>
      <c r="C7091" s="335" t="s">
        <v>6747</v>
      </c>
      <c r="D7091" s="335">
        <v>135.13</v>
      </c>
    </row>
    <row r="7092" spans="1:4" ht="51">
      <c r="A7092" s="338">
        <v>5090</v>
      </c>
      <c r="B7092" s="336" t="s">
        <v>7663</v>
      </c>
      <c r="C7092" s="335" t="s">
        <v>6747</v>
      </c>
      <c r="D7092" s="335">
        <v>15.48</v>
      </c>
    </row>
    <row r="7093" spans="1:4" ht="51">
      <c r="A7093" s="338">
        <v>5085</v>
      </c>
      <c r="B7093" s="336" t="s">
        <v>7664</v>
      </c>
      <c r="C7093" s="335" t="s">
        <v>6747</v>
      </c>
      <c r="D7093" s="335">
        <v>17.260000000000002</v>
      </c>
    </row>
    <row r="7094" spans="1:4" ht="25.5">
      <c r="A7094" s="338">
        <v>38374</v>
      </c>
      <c r="B7094" s="336" t="s">
        <v>7665</v>
      </c>
      <c r="C7094" s="335" t="s">
        <v>6747</v>
      </c>
      <c r="D7094" s="335">
        <v>866.34</v>
      </c>
    </row>
    <row r="7095" spans="1:4" ht="38.25">
      <c r="A7095" s="338">
        <v>20212</v>
      </c>
      <c r="B7095" s="336" t="s">
        <v>7666</v>
      </c>
      <c r="C7095" s="335" t="s">
        <v>6807</v>
      </c>
      <c r="D7095" s="335">
        <v>4.95</v>
      </c>
    </row>
    <row r="7096" spans="1:4" ht="38.25">
      <c r="A7096" s="338">
        <v>4430</v>
      </c>
      <c r="B7096" s="336" t="s">
        <v>7667</v>
      </c>
      <c r="C7096" s="335" t="s">
        <v>6807</v>
      </c>
      <c r="D7096" s="335">
        <v>5.1100000000000003</v>
      </c>
    </row>
    <row r="7097" spans="1:4" ht="38.25">
      <c r="A7097" s="338">
        <v>4400</v>
      </c>
      <c r="B7097" s="336" t="s">
        <v>7668</v>
      </c>
      <c r="C7097" s="335" t="s">
        <v>6807</v>
      </c>
      <c r="D7097" s="335">
        <v>6.45</v>
      </c>
    </row>
    <row r="7098" spans="1:4" ht="25.5">
      <c r="A7098" s="338">
        <v>4496</v>
      </c>
      <c r="B7098" s="336" t="s">
        <v>7669</v>
      </c>
      <c r="C7098" s="335" t="s">
        <v>6807</v>
      </c>
      <c r="D7098" s="335">
        <v>2.59</v>
      </c>
    </row>
    <row r="7099" spans="1:4" ht="25.5">
      <c r="A7099" s="338">
        <v>11871</v>
      </c>
      <c r="B7099" s="336" t="s">
        <v>7670</v>
      </c>
      <c r="C7099" s="335" t="s">
        <v>6747</v>
      </c>
      <c r="D7099" s="335">
        <v>244.8</v>
      </c>
    </row>
    <row r="7100" spans="1:4" ht="25.5">
      <c r="A7100" s="338">
        <v>34636</v>
      </c>
      <c r="B7100" s="336" t="s">
        <v>7671</v>
      </c>
      <c r="C7100" s="335" t="s">
        <v>6747</v>
      </c>
      <c r="D7100" s="335">
        <v>281.04000000000002</v>
      </c>
    </row>
    <row r="7101" spans="1:4" ht="25.5">
      <c r="A7101" s="338">
        <v>34639</v>
      </c>
      <c r="B7101" s="336" t="s">
        <v>7672</v>
      </c>
      <c r="C7101" s="335" t="s">
        <v>6747</v>
      </c>
      <c r="D7101" s="335">
        <v>570.79</v>
      </c>
    </row>
    <row r="7102" spans="1:4" ht="25.5">
      <c r="A7102" s="338">
        <v>34640</v>
      </c>
      <c r="B7102" s="336" t="s">
        <v>7673</v>
      </c>
      <c r="C7102" s="335" t="s">
        <v>6747</v>
      </c>
      <c r="D7102" s="335">
        <v>641.14</v>
      </c>
    </row>
    <row r="7103" spans="1:4" ht="25.5">
      <c r="A7103" s="338">
        <v>34637</v>
      </c>
      <c r="B7103" s="336" t="s">
        <v>7674</v>
      </c>
      <c r="C7103" s="335" t="s">
        <v>6747</v>
      </c>
      <c r="D7103" s="335">
        <v>161.35</v>
      </c>
    </row>
    <row r="7104" spans="1:4" ht="25.5">
      <c r="A7104" s="338">
        <v>34638</v>
      </c>
      <c r="B7104" s="336" t="s">
        <v>7675</v>
      </c>
      <c r="C7104" s="335" t="s">
        <v>6747</v>
      </c>
      <c r="D7104" s="335">
        <v>276.7</v>
      </c>
    </row>
    <row r="7105" spans="1:4" ht="25.5">
      <c r="A7105" s="338">
        <v>11868</v>
      </c>
      <c r="B7105" s="336" t="s">
        <v>7676</v>
      </c>
      <c r="C7105" s="335" t="s">
        <v>6747</v>
      </c>
      <c r="D7105" s="335">
        <v>336.44</v>
      </c>
    </row>
    <row r="7106" spans="1:4" ht="25.5">
      <c r="A7106" s="338">
        <v>37106</v>
      </c>
      <c r="B7106" s="336" t="s">
        <v>7677</v>
      </c>
      <c r="C7106" s="335" t="s">
        <v>6747</v>
      </c>
      <c r="D7106" s="339">
        <v>3249.67</v>
      </c>
    </row>
    <row r="7107" spans="1:4" ht="25.5">
      <c r="A7107" s="338">
        <v>11869</v>
      </c>
      <c r="B7107" s="336" t="s">
        <v>7678</v>
      </c>
      <c r="C7107" s="335" t="s">
        <v>6747</v>
      </c>
      <c r="D7107" s="335">
        <v>545.87</v>
      </c>
    </row>
    <row r="7108" spans="1:4" ht="25.5">
      <c r="A7108" s="338">
        <v>37104</v>
      </c>
      <c r="B7108" s="336" t="s">
        <v>7679</v>
      </c>
      <c r="C7108" s="335" t="s">
        <v>6747</v>
      </c>
      <c r="D7108" s="335">
        <v>703.66</v>
      </c>
    </row>
    <row r="7109" spans="1:4" ht="25.5">
      <c r="A7109" s="338">
        <v>37105</v>
      </c>
      <c r="B7109" s="336" t="s">
        <v>7680</v>
      </c>
      <c r="C7109" s="335" t="s">
        <v>6747</v>
      </c>
      <c r="D7109" s="339">
        <v>1567.17</v>
      </c>
    </row>
    <row r="7110" spans="1:4" ht="38.25">
      <c r="A7110" s="338">
        <v>11638</v>
      </c>
      <c r="B7110" s="336" t="s">
        <v>7681</v>
      </c>
      <c r="C7110" s="335" t="s">
        <v>6747</v>
      </c>
      <c r="D7110" s="335">
        <v>99.87</v>
      </c>
    </row>
    <row r="7111" spans="1:4" ht="38.25">
      <c r="A7111" s="338">
        <v>1030</v>
      </c>
      <c r="B7111" s="336" t="s">
        <v>7682</v>
      </c>
      <c r="C7111" s="335" t="s">
        <v>6747</v>
      </c>
      <c r="D7111" s="335">
        <v>27.85</v>
      </c>
    </row>
    <row r="7112" spans="1:4" ht="38.25">
      <c r="A7112" s="338">
        <v>11694</v>
      </c>
      <c r="B7112" s="336" t="s">
        <v>7683</v>
      </c>
      <c r="C7112" s="335" t="s">
        <v>6747</v>
      </c>
      <c r="D7112" s="335">
        <v>615.63</v>
      </c>
    </row>
    <row r="7113" spans="1:4" ht="51">
      <c r="A7113" s="338">
        <v>35277</v>
      </c>
      <c r="B7113" s="336" t="s">
        <v>7684</v>
      </c>
      <c r="C7113" s="335" t="s">
        <v>6747</v>
      </c>
      <c r="D7113" s="335">
        <v>320.18</v>
      </c>
    </row>
    <row r="7114" spans="1:4" ht="76.5">
      <c r="A7114" s="338">
        <v>10521</v>
      </c>
      <c r="B7114" s="336" t="s">
        <v>7685</v>
      </c>
      <c r="C7114" s="335" t="s">
        <v>6747</v>
      </c>
      <c r="D7114" s="335">
        <v>195.2</v>
      </c>
    </row>
    <row r="7115" spans="1:4" ht="76.5">
      <c r="A7115" s="338">
        <v>10885</v>
      </c>
      <c r="B7115" s="336" t="s">
        <v>7686</v>
      </c>
      <c r="C7115" s="335" t="s">
        <v>6747</v>
      </c>
      <c r="D7115" s="335">
        <v>246.91</v>
      </c>
    </row>
    <row r="7116" spans="1:4" ht="76.5">
      <c r="A7116" s="338">
        <v>20962</v>
      </c>
      <c r="B7116" s="336" t="s">
        <v>7687</v>
      </c>
      <c r="C7116" s="335" t="s">
        <v>6747</v>
      </c>
      <c r="D7116" s="335">
        <v>204.5</v>
      </c>
    </row>
    <row r="7117" spans="1:4" ht="76.5">
      <c r="A7117" s="338">
        <v>20963</v>
      </c>
      <c r="B7117" s="336" t="s">
        <v>7688</v>
      </c>
      <c r="C7117" s="335" t="s">
        <v>6747</v>
      </c>
      <c r="D7117" s="335">
        <v>249.81</v>
      </c>
    </row>
    <row r="7118" spans="1:4">
      <c r="A7118" s="338">
        <v>2555</v>
      </c>
      <c r="B7118" s="336" t="s">
        <v>7689</v>
      </c>
      <c r="C7118" s="335" t="s">
        <v>6747</v>
      </c>
      <c r="D7118" s="335">
        <v>1.24</v>
      </c>
    </row>
    <row r="7119" spans="1:4">
      <c r="A7119" s="338">
        <v>2556</v>
      </c>
      <c r="B7119" s="336" t="s">
        <v>7690</v>
      </c>
      <c r="C7119" s="335" t="s">
        <v>6747</v>
      </c>
      <c r="D7119" s="335">
        <v>1.1499999999999999</v>
      </c>
    </row>
    <row r="7120" spans="1:4">
      <c r="A7120" s="338">
        <v>2557</v>
      </c>
      <c r="B7120" s="336" t="s">
        <v>7691</v>
      </c>
      <c r="C7120" s="335" t="s">
        <v>6747</v>
      </c>
      <c r="D7120" s="335">
        <v>2.42</v>
      </c>
    </row>
    <row r="7121" spans="1:4" ht="25.5">
      <c r="A7121" s="338">
        <v>39810</v>
      </c>
      <c r="B7121" s="336" t="s">
        <v>7692</v>
      </c>
      <c r="C7121" s="335" t="s">
        <v>6747</v>
      </c>
      <c r="D7121" s="335">
        <v>14.43</v>
      </c>
    </row>
    <row r="7122" spans="1:4" ht="25.5">
      <c r="A7122" s="338">
        <v>39811</v>
      </c>
      <c r="B7122" s="336" t="s">
        <v>7693</v>
      </c>
      <c r="C7122" s="335" t="s">
        <v>6747</v>
      </c>
      <c r="D7122" s="335">
        <v>18.27</v>
      </c>
    </row>
    <row r="7123" spans="1:4" ht="25.5">
      <c r="A7123" s="338">
        <v>39812</v>
      </c>
      <c r="B7123" s="336" t="s">
        <v>7694</v>
      </c>
      <c r="C7123" s="335" t="s">
        <v>6747</v>
      </c>
      <c r="D7123" s="335">
        <v>27.88</v>
      </c>
    </row>
    <row r="7124" spans="1:4" ht="38.25">
      <c r="A7124" s="338">
        <v>20254</v>
      </c>
      <c r="B7124" s="336" t="s">
        <v>7695</v>
      </c>
      <c r="C7124" s="335" t="s">
        <v>6747</v>
      </c>
      <c r="D7124" s="335">
        <v>13.36</v>
      </c>
    </row>
    <row r="7125" spans="1:4" ht="38.25">
      <c r="A7125" s="338">
        <v>39771</v>
      </c>
      <c r="B7125" s="336" t="s">
        <v>7696</v>
      </c>
      <c r="C7125" s="335" t="s">
        <v>6747</v>
      </c>
      <c r="D7125" s="335">
        <v>22.12</v>
      </c>
    </row>
    <row r="7126" spans="1:4" ht="38.25">
      <c r="A7126" s="338">
        <v>20255</v>
      </c>
      <c r="B7126" s="336" t="s">
        <v>7697</v>
      </c>
      <c r="C7126" s="335" t="s">
        <v>6747</v>
      </c>
      <c r="D7126" s="335">
        <v>36.549999999999997</v>
      </c>
    </row>
    <row r="7127" spans="1:4" ht="38.25">
      <c r="A7127" s="338">
        <v>39772</v>
      </c>
      <c r="B7127" s="336" t="s">
        <v>7698</v>
      </c>
      <c r="C7127" s="335" t="s">
        <v>6747</v>
      </c>
      <c r="D7127" s="335">
        <v>43.81</v>
      </c>
    </row>
    <row r="7128" spans="1:4" ht="38.25">
      <c r="A7128" s="338">
        <v>20253</v>
      </c>
      <c r="B7128" s="336" t="s">
        <v>7699</v>
      </c>
      <c r="C7128" s="335" t="s">
        <v>6747</v>
      </c>
      <c r="D7128" s="335">
        <v>76.38</v>
      </c>
    </row>
    <row r="7129" spans="1:4" ht="38.25">
      <c r="A7129" s="338">
        <v>39773</v>
      </c>
      <c r="B7129" s="336" t="s">
        <v>7700</v>
      </c>
      <c r="C7129" s="335" t="s">
        <v>6747</v>
      </c>
      <c r="D7129" s="335">
        <v>79.34</v>
      </c>
    </row>
    <row r="7130" spans="1:4" ht="38.25">
      <c r="A7130" s="338">
        <v>39774</v>
      </c>
      <c r="B7130" s="336" t="s">
        <v>7701</v>
      </c>
      <c r="C7130" s="335" t="s">
        <v>6747</v>
      </c>
      <c r="D7130" s="335">
        <v>103.08</v>
      </c>
    </row>
    <row r="7131" spans="1:4" ht="38.25">
      <c r="A7131" s="338">
        <v>39775</v>
      </c>
      <c r="B7131" s="336" t="s">
        <v>7702</v>
      </c>
      <c r="C7131" s="335" t="s">
        <v>6747</v>
      </c>
      <c r="D7131" s="335">
        <v>180.54</v>
      </c>
    </row>
    <row r="7132" spans="1:4" ht="38.25">
      <c r="A7132" s="338">
        <v>39776</v>
      </c>
      <c r="B7132" s="336" t="s">
        <v>7703</v>
      </c>
      <c r="C7132" s="335" t="s">
        <v>6747</v>
      </c>
      <c r="D7132" s="335">
        <v>222.2</v>
      </c>
    </row>
    <row r="7133" spans="1:4" ht="38.25">
      <c r="A7133" s="338">
        <v>39777</v>
      </c>
      <c r="B7133" s="336" t="s">
        <v>7704</v>
      </c>
      <c r="C7133" s="335" t="s">
        <v>6747</v>
      </c>
      <c r="D7133" s="335">
        <v>266.64</v>
      </c>
    </row>
    <row r="7134" spans="1:4" ht="38.25">
      <c r="A7134" s="338">
        <v>11250</v>
      </c>
      <c r="B7134" s="336" t="s">
        <v>7705</v>
      </c>
      <c r="C7134" s="335" t="s">
        <v>6747</v>
      </c>
      <c r="D7134" s="335">
        <v>39.6</v>
      </c>
    </row>
    <row r="7135" spans="1:4" ht="38.25">
      <c r="A7135" s="338">
        <v>39766</v>
      </c>
      <c r="B7135" s="336" t="s">
        <v>7706</v>
      </c>
      <c r="C7135" s="335" t="s">
        <v>6747</v>
      </c>
      <c r="D7135" s="335">
        <v>48.32</v>
      </c>
    </row>
    <row r="7136" spans="1:4" ht="38.25">
      <c r="A7136" s="338">
        <v>11251</v>
      </c>
      <c r="B7136" s="336" t="s">
        <v>7707</v>
      </c>
      <c r="C7136" s="335" t="s">
        <v>6747</v>
      </c>
      <c r="D7136" s="335">
        <v>83.32</v>
      </c>
    </row>
    <row r="7137" spans="1:4" ht="38.25">
      <c r="A7137" s="338">
        <v>39767</v>
      </c>
      <c r="B7137" s="336" t="s">
        <v>7708</v>
      </c>
      <c r="C7137" s="335" t="s">
        <v>6747</v>
      </c>
      <c r="D7137" s="335">
        <v>109.71</v>
      </c>
    </row>
    <row r="7138" spans="1:4" ht="38.25">
      <c r="A7138" s="338">
        <v>11253</v>
      </c>
      <c r="B7138" s="336" t="s">
        <v>7709</v>
      </c>
      <c r="C7138" s="335" t="s">
        <v>6747</v>
      </c>
      <c r="D7138" s="335">
        <v>163.87</v>
      </c>
    </row>
    <row r="7139" spans="1:4" ht="38.25">
      <c r="A7139" s="338">
        <v>11254</v>
      </c>
      <c r="B7139" s="336" t="s">
        <v>7710</v>
      </c>
      <c r="C7139" s="335" t="s">
        <v>6747</v>
      </c>
      <c r="D7139" s="335">
        <v>176.06</v>
      </c>
    </row>
    <row r="7140" spans="1:4" ht="38.25">
      <c r="A7140" s="338">
        <v>11255</v>
      </c>
      <c r="B7140" s="336" t="s">
        <v>7711</v>
      </c>
      <c r="C7140" s="335" t="s">
        <v>6747</v>
      </c>
      <c r="D7140" s="335">
        <v>266.64</v>
      </c>
    </row>
    <row r="7141" spans="1:4" ht="38.25">
      <c r="A7141" s="338">
        <v>11256</v>
      </c>
      <c r="B7141" s="336" t="s">
        <v>7712</v>
      </c>
      <c r="C7141" s="335" t="s">
        <v>6747</v>
      </c>
      <c r="D7141" s="335">
        <v>305.12</v>
      </c>
    </row>
    <row r="7142" spans="1:4" ht="38.25">
      <c r="A7142" s="338">
        <v>14055</v>
      </c>
      <c r="B7142" s="336" t="s">
        <v>7713</v>
      </c>
      <c r="C7142" s="335" t="s">
        <v>6747</v>
      </c>
      <c r="D7142" s="335">
        <v>541.29</v>
      </c>
    </row>
    <row r="7143" spans="1:4" ht="38.25">
      <c r="A7143" s="338">
        <v>39768</v>
      </c>
      <c r="B7143" s="336" t="s">
        <v>7714</v>
      </c>
      <c r="C7143" s="335" t="s">
        <v>6747</v>
      </c>
      <c r="D7143" s="335">
        <v>577.55999999999995</v>
      </c>
    </row>
    <row r="7144" spans="1:4" ht="38.25">
      <c r="A7144" s="338">
        <v>11247</v>
      </c>
      <c r="B7144" s="336" t="s">
        <v>7715</v>
      </c>
      <c r="C7144" s="335" t="s">
        <v>6747</v>
      </c>
      <c r="D7144" s="335">
        <v>775.45</v>
      </c>
    </row>
    <row r="7145" spans="1:4" ht="38.25">
      <c r="A7145" s="338">
        <v>39769</v>
      </c>
      <c r="B7145" s="336" t="s">
        <v>7716</v>
      </c>
      <c r="C7145" s="335" t="s">
        <v>6747</v>
      </c>
      <c r="D7145" s="335">
        <v>940.09</v>
      </c>
    </row>
    <row r="7146" spans="1:4" ht="38.25">
      <c r="A7146" s="338">
        <v>11249</v>
      </c>
      <c r="B7146" s="336" t="s">
        <v>7717</v>
      </c>
      <c r="C7146" s="335" t="s">
        <v>6747</v>
      </c>
      <c r="D7146" s="339">
        <v>2534.6799999999998</v>
      </c>
    </row>
    <row r="7147" spans="1:4" ht="38.25">
      <c r="A7147" s="338">
        <v>39770</v>
      </c>
      <c r="B7147" s="336" t="s">
        <v>7718</v>
      </c>
      <c r="C7147" s="335" t="s">
        <v>6747</v>
      </c>
      <c r="D7147" s="339">
        <v>3295.84</v>
      </c>
    </row>
    <row r="7148" spans="1:4" ht="25.5">
      <c r="A7148" s="338">
        <v>10569</v>
      </c>
      <c r="B7148" s="336" t="s">
        <v>7719</v>
      </c>
      <c r="C7148" s="335" t="s">
        <v>6747</v>
      </c>
      <c r="D7148" s="335">
        <v>2.4</v>
      </c>
    </row>
    <row r="7149" spans="1:4" ht="25.5">
      <c r="A7149" s="338">
        <v>1872</v>
      </c>
      <c r="B7149" s="336" t="s">
        <v>7720</v>
      </c>
      <c r="C7149" s="335" t="s">
        <v>6747</v>
      </c>
      <c r="D7149" s="335">
        <v>1.66</v>
      </c>
    </row>
    <row r="7150" spans="1:4" ht="25.5">
      <c r="A7150" s="338">
        <v>1873</v>
      </c>
      <c r="B7150" s="336" t="s">
        <v>7721</v>
      </c>
      <c r="C7150" s="335" t="s">
        <v>6747</v>
      </c>
      <c r="D7150" s="335">
        <v>3.3</v>
      </c>
    </row>
    <row r="7151" spans="1:4" ht="51">
      <c r="A7151" s="338">
        <v>39693</v>
      </c>
      <c r="B7151" s="336" t="s">
        <v>7722</v>
      </c>
      <c r="C7151" s="335" t="s">
        <v>6747</v>
      </c>
      <c r="D7151" s="339">
        <v>1446.43</v>
      </c>
    </row>
    <row r="7152" spans="1:4" ht="38.25">
      <c r="A7152" s="338">
        <v>39692</v>
      </c>
      <c r="B7152" s="336" t="s">
        <v>7723</v>
      </c>
      <c r="C7152" s="335" t="s">
        <v>6747</v>
      </c>
      <c r="D7152" s="335">
        <v>243.48</v>
      </c>
    </row>
    <row r="7153" spans="1:4" ht="38.25">
      <c r="A7153" s="338">
        <v>39681</v>
      </c>
      <c r="B7153" s="336" t="s">
        <v>7724</v>
      </c>
      <c r="C7153" s="335" t="s">
        <v>6747</v>
      </c>
      <c r="D7153" s="335">
        <v>137.47999999999999</v>
      </c>
    </row>
    <row r="7154" spans="1:4" ht="38.25">
      <c r="A7154" s="338">
        <v>39680</v>
      </c>
      <c r="B7154" s="336" t="s">
        <v>7725</v>
      </c>
      <c r="C7154" s="335" t="s">
        <v>6747</v>
      </c>
      <c r="D7154" s="335">
        <v>70.819999999999993</v>
      </c>
    </row>
    <row r="7155" spans="1:4" ht="38.25">
      <c r="A7155" s="338">
        <v>39682</v>
      </c>
      <c r="B7155" s="336" t="s">
        <v>7726</v>
      </c>
      <c r="C7155" s="335" t="s">
        <v>6747</v>
      </c>
      <c r="D7155" s="335">
        <v>138.87</v>
      </c>
    </row>
    <row r="7156" spans="1:4" ht="38.25">
      <c r="A7156" s="338">
        <v>39685</v>
      </c>
      <c r="B7156" s="336" t="s">
        <v>7727</v>
      </c>
      <c r="C7156" s="335" t="s">
        <v>6747</v>
      </c>
      <c r="D7156" s="335">
        <v>117.81</v>
      </c>
    </row>
    <row r="7157" spans="1:4" ht="38.25">
      <c r="A7157" s="338">
        <v>39687</v>
      </c>
      <c r="B7157" s="336" t="s">
        <v>7728</v>
      </c>
      <c r="C7157" s="335" t="s">
        <v>6747</v>
      </c>
      <c r="D7157" s="335">
        <v>222.09</v>
      </c>
    </row>
    <row r="7158" spans="1:4" ht="25.5">
      <c r="A7158" s="338">
        <v>3280</v>
      </c>
      <c r="B7158" s="336" t="s">
        <v>7729</v>
      </c>
      <c r="C7158" s="335" t="s">
        <v>6747</v>
      </c>
      <c r="D7158" s="335">
        <v>146.97</v>
      </c>
    </row>
    <row r="7159" spans="1:4" ht="25.5">
      <c r="A7159" s="338">
        <v>11881</v>
      </c>
      <c r="B7159" s="336" t="s">
        <v>7730</v>
      </c>
      <c r="C7159" s="335" t="s">
        <v>6747</v>
      </c>
      <c r="D7159" s="335">
        <v>68.25</v>
      </c>
    </row>
    <row r="7160" spans="1:4" ht="38.25">
      <c r="A7160" s="338">
        <v>34641</v>
      </c>
      <c r="B7160" s="336" t="s">
        <v>7731</v>
      </c>
      <c r="C7160" s="335" t="s">
        <v>6747</v>
      </c>
      <c r="D7160" s="335">
        <v>55.04</v>
      </c>
    </row>
    <row r="7161" spans="1:4" ht="38.25">
      <c r="A7161" s="338">
        <v>34643</v>
      </c>
      <c r="B7161" s="336" t="s">
        <v>7732</v>
      </c>
      <c r="C7161" s="335" t="s">
        <v>6747</v>
      </c>
      <c r="D7161" s="335">
        <v>10.36</v>
      </c>
    </row>
    <row r="7162" spans="1:4" ht="25.5">
      <c r="A7162" s="338">
        <v>3278</v>
      </c>
      <c r="B7162" s="336" t="s">
        <v>7733</v>
      </c>
      <c r="C7162" s="335" t="s">
        <v>6747</v>
      </c>
      <c r="D7162" s="335">
        <v>77.06</v>
      </c>
    </row>
    <row r="7163" spans="1:4" ht="25.5">
      <c r="A7163" s="338">
        <v>3279</v>
      </c>
      <c r="B7163" s="336" t="s">
        <v>7734</v>
      </c>
      <c r="C7163" s="335" t="s">
        <v>6747</v>
      </c>
      <c r="D7163" s="335">
        <v>127.15</v>
      </c>
    </row>
    <row r="7164" spans="1:4" ht="38.25">
      <c r="A7164" s="338">
        <v>1062</v>
      </c>
      <c r="B7164" s="336" t="s">
        <v>7735</v>
      </c>
      <c r="C7164" s="335" t="s">
        <v>6747</v>
      </c>
      <c r="D7164" s="335">
        <v>124.99</v>
      </c>
    </row>
    <row r="7165" spans="1:4" ht="38.25">
      <c r="A7165" s="338">
        <v>39686</v>
      </c>
      <c r="B7165" s="336" t="s">
        <v>7736</v>
      </c>
      <c r="C7165" s="335" t="s">
        <v>6747</v>
      </c>
      <c r="D7165" s="335">
        <v>213.2</v>
      </c>
    </row>
    <row r="7166" spans="1:4" ht="51">
      <c r="A7166" s="338">
        <v>39683</v>
      </c>
      <c r="B7166" s="336" t="s">
        <v>7737</v>
      </c>
      <c r="C7166" s="335" t="s">
        <v>6747</v>
      </c>
      <c r="D7166" s="335">
        <v>43.35</v>
      </c>
    </row>
    <row r="7167" spans="1:4" ht="38.25">
      <c r="A7167" s="338">
        <v>1871</v>
      </c>
      <c r="B7167" s="336" t="s">
        <v>7738</v>
      </c>
      <c r="C7167" s="335" t="s">
        <v>6747</v>
      </c>
      <c r="D7167" s="335">
        <v>2.97</v>
      </c>
    </row>
    <row r="7168" spans="1:4" ht="38.25">
      <c r="A7168" s="338">
        <v>12001</v>
      </c>
      <c r="B7168" s="336" t="s">
        <v>7739</v>
      </c>
      <c r="C7168" s="335" t="s">
        <v>6747</v>
      </c>
      <c r="D7168" s="335">
        <v>4.29</v>
      </c>
    </row>
    <row r="7169" spans="1:4" ht="25.5">
      <c r="A7169" s="338">
        <v>11882</v>
      </c>
      <c r="B7169" s="336" t="s">
        <v>7740</v>
      </c>
      <c r="C7169" s="335" t="s">
        <v>6747</v>
      </c>
      <c r="D7169" s="335">
        <v>77.06</v>
      </c>
    </row>
    <row r="7170" spans="1:4" ht="51">
      <c r="A7170" s="338">
        <v>39689</v>
      </c>
      <c r="B7170" s="336" t="s">
        <v>7741</v>
      </c>
      <c r="C7170" s="335" t="s">
        <v>6747</v>
      </c>
      <c r="D7170" s="339">
        <v>2777.55</v>
      </c>
    </row>
    <row r="7171" spans="1:4" ht="51">
      <c r="A7171" s="338">
        <v>39688</v>
      </c>
      <c r="B7171" s="336" t="s">
        <v>7742</v>
      </c>
      <c r="C7171" s="335" t="s">
        <v>6747</v>
      </c>
      <c r="D7171" s="335">
        <v>401.35</v>
      </c>
    </row>
    <row r="7172" spans="1:4" ht="51">
      <c r="A7172" s="338">
        <v>1068</v>
      </c>
      <c r="B7172" s="336" t="s">
        <v>7743</v>
      </c>
      <c r="C7172" s="335" t="s">
        <v>6747</v>
      </c>
      <c r="D7172" s="339">
        <v>1676.25</v>
      </c>
    </row>
    <row r="7173" spans="1:4" ht="51">
      <c r="A7173" s="338">
        <v>39690</v>
      </c>
      <c r="B7173" s="336" t="s">
        <v>7744</v>
      </c>
      <c r="C7173" s="335" t="s">
        <v>6747</v>
      </c>
      <c r="D7173" s="339">
        <v>3770.53</v>
      </c>
    </row>
    <row r="7174" spans="1:4" ht="51">
      <c r="A7174" s="338">
        <v>39691</v>
      </c>
      <c r="B7174" s="336" t="s">
        <v>7745</v>
      </c>
      <c r="C7174" s="335" t="s">
        <v>6747</v>
      </c>
      <c r="D7174" s="339">
        <v>4214.9399999999996</v>
      </c>
    </row>
    <row r="7175" spans="1:4" ht="38.25">
      <c r="A7175" s="338">
        <v>39808</v>
      </c>
      <c r="B7175" s="336" t="s">
        <v>7746</v>
      </c>
      <c r="C7175" s="335" t="s">
        <v>6747</v>
      </c>
      <c r="D7175" s="335">
        <v>53.26</v>
      </c>
    </row>
    <row r="7176" spans="1:4" ht="38.25">
      <c r="A7176" s="338">
        <v>39809</v>
      </c>
      <c r="B7176" s="336" t="s">
        <v>7747</v>
      </c>
      <c r="C7176" s="335" t="s">
        <v>6747</v>
      </c>
      <c r="D7176" s="335">
        <v>147.04</v>
      </c>
    </row>
    <row r="7177" spans="1:4" ht="25.5">
      <c r="A7177" s="338">
        <v>11713</v>
      </c>
      <c r="B7177" s="336" t="s">
        <v>7748</v>
      </c>
      <c r="C7177" s="335" t="s">
        <v>6747</v>
      </c>
      <c r="D7177" s="335">
        <v>22.49</v>
      </c>
    </row>
    <row r="7178" spans="1:4" ht="25.5">
      <c r="A7178" s="338">
        <v>11716</v>
      </c>
      <c r="B7178" s="336" t="s">
        <v>7749</v>
      </c>
      <c r="C7178" s="335" t="s">
        <v>6747</v>
      </c>
      <c r="D7178" s="335">
        <v>9.6</v>
      </c>
    </row>
    <row r="7179" spans="1:4" ht="25.5">
      <c r="A7179" s="338">
        <v>5103</v>
      </c>
      <c r="B7179" s="336" t="s">
        <v>7750</v>
      </c>
      <c r="C7179" s="335" t="s">
        <v>6747</v>
      </c>
      <c r="D7179" s="335">
        <v>9.74</v>
      </c>
    </row>
    <row r="7180" spans="1:4" ht="25.5">
      <c r="A7180" s="338">
        <v>11712</v>
      </c>
      <c r="B7180" s="336" t="s">
        <v>7751</v>
      </c>
      <c r="C7180" s="335" t="s">
        <v>6747</v>
      </c>
      <c r="D7180" s="335">
        <v>22.68</v>
      </c>
    </row>
    <row r="7181" spans="1:4" ht="25.5">
      <c r="A7181" s="338">
        <v>11717</v>
      </c>
      <c r="B7181" s="336" t="s">
        <v>7752</v>
      </c>
      <c r="C7181" s="335" t="s">
        <v>6747</v>
      </c>
      <c r="D7181" s="335">
        <v>24.64</v>
      </c>
    </row>
    <row r="7182" spans="1:4" ht="25.5">
      <c r="A7182" s="338">
        <v>11714</v>
      </c>
      <c r="B7182" s="336" t="s">
        <v>7753</v>
      </c>
      <c r="C7182" s="335" t="s">
        <v>6747</v>
      </c>
      <c r="D7182" s="335">
        <v>30.66</v>
      </c>
    </row>
    <row r="7183" spans="1:4" ht="25.5">
      <c r="A7183" s="338">
        <v>11715</v>
      </c>
      <c r="B7183" s="336" t="s">
        <v>7754</v>
      </c>
      <c r="C7183" s="335" t="s">
        <v>6747</v>
      </c>
      <c r="D7183" s="335">
        <v>35.28</v>
      </c>
    </row>
    <row r="7184" spans="1:4" ht="25.5">
      <c r="A7184" s="338">
        <v>11880</v>
      </c>
      <c r="B7184" s="336" t="s">
        <v>7755</v>
      </c>
      <c r="C7184" s="335" t="s">
        <v>6747</v>
      </c>
      <c r="D7184" s="335">
        <v>63.42</v>
      </c>
    </row>
    <row r="7185" spans="1:4">
      <c r="A7185" s="338">
        <v>1106</v>
      </c>
      <c r="B7185" s="336" t="s">
        <v>7756</v>
      </c>
      <c r="C7185" s="335" t="s">
        <v>6811</v>
      </c>
      <c r="D7185" s="335">
        <v>0.56000000000000005</v>
      </c>
    </row>
    <row r="7186" spans="1:4">
      <c r="A7186" s="338">
        <v>11161</v>
      </c>
      <c r="B7186" s="336" t="s">
        <v>7757</v>
      </c>
      <c r="C7186" s="335" t="s">
        <v>6811</v>
      </c>
      <c r="D7186" s="335">
        <v>0.93</v>
      </c>
    </row>
    <row r="7187" spans="1:4" ht="25.5">
      <c r="A7187" s="338">
        <v>1107</v>
      </c>
      <c r="B7187" s="336" t="s">
        <v>7758</v>
      </c>
      <c r="C7187" s="335" t="s">
        <v>6811</v>
      </c>
      <c r="D7187" s="335">
        <v>0.64</v>
      </c>
    </row>
    <row r="7188" spans="1:4">
      <c r="A7188" s="338">
        <v>4758</v>
      </c>
      <c r="B7188" s="336" t="s">
        <v>7759</v>
      </c>
      <c r="C7188" s="335" t="s">
        <v>6749</v>
      </c>
      <c r="D7188" s="335">
        <v>15.44</v>
      </c>
    </row>
    <row r="7189" spans="1:4">
      <c r="A7189" s="338">
        <v>41080</v>
      </c>
      <c r="B7189" s="336" t="s">
        <v>7760</v>
      </c>
      <c r="C7189" s="335" t="s">
        <v>6939</v>
      </c>
      <c r="D7189" s="339">
        <v>2724.65</v>
      </c>
    </row>
    <row r="7190" spans="1:4" ht="25.5">
      <c r="A7190" s="338">
        <v>25963</v>
      </c>
      <c r="B7190" s="336" t="s">
        <v>7761</v>
      </c>
      <c r="C7190" s="335" t="s">
        <v>6811</v>
      </c>
      <c r="D7190" s="335">
        <v>0.09</v>
      </c>
    </row>
    <row r="7191" spans="1:4">
      <c r="A7191" s="338">
        <v>4759</v>
      </c>
      <c r="B7191" s="336" t="s">
        <v>7762</v>
      </c>
      <c r="C7191" s="335" t="s">
        <v>6749</v>
      </c>
      <c r="D7191" s="335">
        <v>12.53</v>
      </c>
    </row>
    <row r="7192" spans="1:4">
      <c r="A7192" s="338">
        <v>41068</v>
      </c>
      <c r="B7192" s="336" t="s">
        <v>7763</v>
      </c>
      <c r="C7192" s="335" t="s">
        <v>6939</v>
      </c>
      <c r="D7192" s="339">
        <v>2211.71</v>
      </c>
    </row>
    <row r="7193" spans="1:4" ht="25.5">
      <c r="A7193" s="338">
        <v>1108</v>
      </c>
      <c r="B7193" s="336" t="s">
        <v>7764</v>
      </c>
      <c r="C7193" s="335" t="s">
        <v>6807</v>
      </c>
      <c r="D7193" s="335">
        <v>19.829999999999998</v>
      </c>
    </row>
    <row r="7194" spans="1:4" ht="25.5">
      <c r="A7194" s="338">
        <v>1117</v>
      </c>
      <c r="B7194" s="336" t="s">
        <v>7765</v>
      </c>
      <c r="C7194" s="335" t="s">
        <v>6807</v>
      </c>
      <c r="D7194" s="335">
        <v>23.02</v>
      </c>
    </row>
    <row r="7195" spans="1:4" ht="25.5">
      <c r="A7195" s="338">
        <v>1118</v>
      </c>
      <c r="B7195" s="336" t="s">
        <v>7766</v>
      </c>
      <c r="C7195" s="335" t="s">
        <v>6807</v>
      </c>
      <c r="D7195" s="335">
        <v>29.6</v>
      </c>
    </row>
    <row r="7196" spans="1:4" ht="25.5">
      <c r="A7196" s="338">
        <v>1110</v>
      </c>
      <c r="B7196" s="336" t="s">
        <v>7767</v>
      </c>
      <c r="C7196" s="335" t="s">
        <v>6807</v>
      </c>
      <c r="D7196" s="335">
        <v>29.6</v>
      </c>
    </row>
    <row r="7197" spans="1:4" ht="38.25">
      <c r="A7197" s="338">
        <v>12618</v>
      </c>
      <c r="B7197" s="336" t="s">
        <v>7768</v>
      </c>
      <c r="C7197" s="335" t="s">
        <v>6747</v>
      </c>
      <c r="D7197" s="335">
        <v>31.31</v>
      </c>
    </row>
    <row r="7198" spans="1:4" ht="38.25">
      <c r="A7198" s="338">
        <v>40871</v>
      </c>
      <c r="B7198" s="336" t="s">
        <v>7769</v>
      </c>
      <c r="C7198" s="335" t="s">
        <v>6807</v>
      </c>
      <c r="D7198" s="335">
        <v>52.35</v>
      </c>
    </row>
    <row r="7199" spans="1:4" ht="38.25">
      <c r="A7199" s="338">
        <v>40869</v>
      </c>
      <c r="B7199" s="336" t="s">
        <v>7770</v>
      </c>
      <c r="C7199" s="335" t="s">
        <v>6807</v>
      </c>
      <c r="D7199" s="335">
        <v>19.440000000000001</v>
      </c>
    </row>
    <row r="7200" spans="1:4" ht="38.25">
      <c r="A7200" s="338">
        <v>40870</v>
      </c>
      <c r="B7200" s="336" t="s">
        <v>7771</v>
      </c>
      <c r="C7200" s="335" t="s">
        <v>6807</v>
      </c>
      <c r="D7200" s="335">
        <v>26.36</v>
      </c>
    </row>
    <row r="7201" spans="1:4" ht="25.5">
      <c r="A7201" s="338">
        <v>1109</v>
      </c>
      <c r="B7201" s="336" t="s">
        <v>7772</v>
      </c>
      <c r="C7201" s="335" t="s">
        <v>6807</v>
      </c>
      <c r="D7201" s="335">
        <v>19.73</v>
      </c>
    </row>
    <row r="7202" spans="1:4" ht="25.5">
      <c r="A7202" s="338">
        <v>1119</v>
      </c>
      <c r="B7202" s="336" t="s">
        <v>7773</v>
      </c>
      <c r="C7202" s="335" t="s">
        <v>6807</v>
      </c>
      <c r="D7202" s="335">
        <v>14.8</v>
      </c>
    </row>
    <row r="7203" spans="1:4" ht="25.5">
      <c r="A7203" s="338">
        <v>13115</v>
      </c>
      <c r="B7203" s="336" t="s">
        <v>7774</v>
      </c>
      <c r="C7203" s="335" t="s">
        <v>6807</v>
      </c>
      <c r="D7203" s="335">
        <v>15.46</v>
      </c>
    </row>
    <row r="7204" spans="1:4" ht="25.5">
      <c r="A7204" s="338">
        <v>10541</v>
      </c>
      <c r="B7204" s="336" t="s">
        <v>7775</v>
      </c>
      <c r="C7204" s="335" t="s">
        <v>6807</v>
      </c>
      <c r="D7204" s="335">
        <v>17.95</v>
      </c>
    </row>
    <row r="7205" spans="1:4" ht="25.5">
      <c r="A7205" s="338">
        <v>10543</v>
      </c>
      <c r="B7205" s="336" t="s">
        <v>7776</v>
      </c>
      <c r="C7205" s="335" t="s">
        <v>6807</v>
      </c>
      <c r="D7205" s="335">
        <v>34.840000000000003</v>
      </c>
    </row>
    <row r="7206" spans="1:4" ht="25.5">
      <c r="A7206" s="338">
        <v>10544</v>
      </c>
      <c r="B7206" s="336" t="s">
        <v>7777</v>
      </c>
      <c r="C7206" s="335" t="s">
        <v>6807</v>
      </c>
      <c r="D7206" s="335">
        <v>41.9</v>
      </c>
    </row>
    <row r="7207" spans="1:4" ht="25.5">
      <c r="A7207" s="338">
        <v>10545</v>
      </c>
      <c r="B7207" s="336" t="s">
        <v>7778</v>
      </c>
      <c r="C7207" s="335" t="s">
        <v>6807</v>
      </c>
      <c r="D7207" s="335">
        <v>64.260000000000005</v>
      </c>
    </row>
    <row r="7208" spans="1:4" ht="25.5">
      <c r="A7208" s="338">
        <v>10542</v>
      </c>
      <c r="B7208" s="336" t="s">
        <v>7779</v>
      </c>
      <c r="C7208" s="335" t="s">
        <v>6807</v>
      </c>
      <c r="D7208" s="335">
        <v>24.74</v>
      </c>
    </row>
    <row r="7209" spans="1:4" ht="25.5">
      <c r="A7209" s="338">
        <v>38365</v>
      </c>
      <c r="B7209" s="336" t="s">
        <v>7780</v>
      </c>
      <c r="C7209" s="335" t="s">
        <v>6754</v>
      </c>
      <c r="D7209" s="335">
        <v>1.44</v>
      </c>
    </row>
    <row r="7210" spans="1:4" ht="51">
      <c r="A7210" s="338">
        <v>37745</v>
      </c>
      <c r="B7210" s="336" t="s">
        <v>7781</v>
      </c>
      <c r="C7210" s="335" t="s">
        <v>6747</v>
      </c>
      <c r="D7210" s="339">
        <v>214288</v>
      </c>
    </row>
    <row r="7211" spans="1:4" ht="51">
      <c r="A7211" s="338">
        <v>37754</v>
      </c>
      <c r="B7211" s="336" t="s">
        <v>7782</v>
      </c>
      <c r="C7211" s="335" t="s">
        <v>6747</v>
      </c>
      <c r="D7211" s="339">
        <v>223781.77</v>
      </c>
    </row>
    <row r="7212" spans="1:4" ht="51">
      <c r="A7212" s="338">
        <v>37748</v>
      </c>
      <c r="B7212" s="336" t="s">
        <v>7783</v>
      </c>
      <c r="C7212" s="335" t="s">
        <v>6747</v>
      </c>
      <c r="D7212" s="339">
        <v>227816.62</v>
      </c>
    </row>
    <row r="7213" spans="1:4" ht="51">
      <c r="A7213" s="338">
        <v>37761</v>
      </c>
      <c r="B7213" s="336" t="s">
        <v>7784</v>
      </c>
      <c r="C7213" s="335" t="s">
        <v>6747</v>
      </c>
      <c r="D7213" s="339">
        <v>188519.18</v>
      </c>
    </row>
    <row r="7214" spans="1:4" ht="51">
      <c r="A7214" s="338">
        <v>37757</v>
      </c>
      <c r="B7214" s="336" t="s">
        <v>7785</v>
      </c>
      <c r="C7214" s="335" t="s">
        <v>6747</v>
      </c>
      <c r="D7214" s="339">
        <v>262434.96999999997</v>
      </c>
    </row>
    <row r="7215" spans="1:4" ht="51">
      <c r="A7215" s="338">
        <v>37759</v>
      </c>
      <c r="B7215" s="336" t="s">
        <v>7786</v>
      </c>
      <c r="C7215" s="335" t="s">
        <v>6747</v>
      </c>
      <c r="D7215" s="339">
        <v>263452.18</v>
      </c>
    </row>
    <row r="7216" spans="1:4" ht="51">
      <c r="A7216" s="338">
        <v>37766</v>
      </c>
      <c r="B7216" s="336" t="s">
        <v>7787</v>
      </c>
      <c r="C7216" s="335" t="s">
        <v>6747</v>
      </c>
      <c r="D7216" s="339">
        <v>263452.15999999997</v>
      </c>
    </row>
    <row r="7217" spans="1:4" ht="51">
      <c r="A7217" s="338">
        <v>37752</v>
      </c>
      <c r="B7217" s="336" t="s">
        <v>7788</v>
      </c>
      <c r="C7217" s="335" t="s">
        <v>6747</v>
      </c>
      <c r="D7217" s="339">
        <v>238903.99</v>
      </c>
    </row>
    <row r="7218" spans="1:4" ht="51">
      <c r="A7218" s="338">
        <v>37760</v>
      </c>
      <c r="B7218" s="336" t="s">
        <v>7789</v>
      </c>
      <c r="C7218" s="335" t="s">
        <v>6747</v>
      </c>
      <c r="D7218" s="339">
        <v>251584.95</v>
      </c>
    </row>
    <row r="7219" spans="1:4" ht="51">
      <c r="A7219" s="338">
        <v>37765</v>
      </c>
      <c r="B7219" s="336" t="s">
        <v>7790</v>
      </c>
      <c r="C7219" s="335" t="s">
        <v>6747</v>
      </c>
      <c r="D7219" s="339">
        <v>175634.79</v>
      </c>
    </row>
    <row r="7220" spans="1:4" ht="51">
      <c r="A7220" s="338">
        <v>37746</v>
      </c>
      <c r="B7220" s="336" t="s">
        <v>7791</v>
      </c>
      <c r="C7220" s="335" t="s">
        <v>6747</v>
      </c>
      <c r="D7220" s="339">
        <v>192554.03</v>
      </c>
    </row>
    <row r="7221" spans="1:4" ht="51">
      <c r="A7221" s="338">
        <v>37750</v>
      </c>
      <c r="B7221" s="336" t="s">
        <v>7792</v>
      </c>
      <c r="C7221" s="335" t="s">
        <v>6747</v>
      </c>
      <c r="D7221" s="339">
        <v>191875.91</v>
      </c>
    </row>
    <row r="7222" spans="1:4" ht="51">
      <c r="A7222" s="338">
        <v>37753</v>
      </c>
      <c r="B7222" s="336" t="s">
        <v>7793</v>
      </c>
      <c r="C7222" s="335" t="s">
        <v>6747</v>
      </c>
      <c r="D7222" s="339">
        <v>191197.78</v>
      </c>
    </row>
    <row r="7223" spans="1:4" ht="51">
      <c r="A7223" s="338">
        <v>37756</v>
      </c>
      <c r="B7223" s="336" t="s">
        <v>7794</v>
      </c>
      <c r="C7223" s="335" t="s">
        <v>6747</v>
      </c>
      <c r="D7223" s="339">
        <v>188519.18</v>
      </c>
    </row>
    <row r="7224" spans="1:4" ht="51">
      <c r="A7224" s="338">
        <v>37755</v>
      </c>
      <c r="B7224" s="336" t="s">
        <v>7795</v>
      </c>
      <c r="C7224" s="335" t="s">
        <v>6747</v>
      </c>
      <c r="D7224" s="339">
        <v>273963.13</v>
      </c>
    </row>
    <row r="7225" spans="1:4" ht="51">
      <c r="A7225" s="338">
        <v>37758</v>
      </c>
      <c r="B7225" s="336" t="s">
        <v>7796</v>
      </c>
      <c r="C7225" s="335" t="s">
        <v>6747</v>
      </c>
      <c r="D7225" s="339">
        <v>309225.71999999997</v>
      </c>
    </row>
    <row r="7226" spans="1:4" ht="51">
      <c r="A7226" s="338">
        <v>37747</v>
      </c>
      <c r="B7226" s="336" t="s">
        <v>7797</v>
      </c>
      <c r="C7226" s="335" t="s">
        <v>6747</v>
      </c>
      <c r="D7226" s="339">
        <v>278235.33</v>
      </c>
    </row>
    <row r="7227" spans="1:4" ht="51">
      <c r="A7227" s="338">
        <v>37767</v>
      </c>
      <c r="B7227" s="336" t="s">
        <v>7798</v>
      </c>
      <c r="C7227" s="335" t="s">
        <v>6747</v>
      </c>
      <c r="D7227" s="339">
        <v>293628.81</v>
      </c>
    </row>
    <row r="7228" spans="1:4" ht="51">
      <c r="A7228" s="338">
        <v>37751</v>
      </c>
      <c r="B7228" s="336" t="s">
        <v>7799</v>
      </c>
      <c r="C7228" s="335" t="s">
        <v>6747</v>
      </c>
      <c r="D7228" s="339">
        <v>293628.81</v>
      </c>
    </row>
    <row r="7229" spans="1:4" ht="63.75">
      <c r="A7229" s="338">
        <v>37749</v>
      </c>
      <c r="B7229" s="336" t="s">
        <v>7800</v>
      </c>
      <c r="C7229" s="335" t="s">
        <v>6747</v>
      </c>
      <c r="D7229" s="339">
        <v>290238.18</v>
      </c>
    </row>
    <row r="7230" spans="1:4" ht="25.5">
      <c r="A7230" s="338">
        <v>12114</v>
      </c>
      <c r="B7230" s="336" t="s">
        <v>7801</v>
      </c>
      <c r="C7230" s="335" t="s">
        <v>6747</v>
      </c>
      <c r="D7230" s="335">
        <v>78.150000000000006</v>
      </c>
    </row>
    <row r="7231" spans="1:4" ht="25.5">
      <c r="A7231" s="338">
        <v>38106</v>
      </c>
      <c r="B7231" s="336" t="s">
        <v>7802</v>
      </c>
      <c r="C7231" s="335" t="s">
        <v>6747</v>
      </c>
      <c r="D7231" s="335">
        <v>10.62</v>
      </c>
    </row>
    <row r="7232" spans="1:4" ht="38.25">
      <c r="A7232" s="338">
        <v>38085</v>
      </c>
      <c r="B7232" s="336" t="s">
        <v>7803</v>
      </c>
      <c r="C7232" s="335" t="s">
        <v>6747</v>
      </c>
      <c r="D7232" s="335">
        <v>12.54</v>
      </c>
    </row>
    <row r="7233" spans="1:4" ht="25.5">
      <c r="A7233" s="338">
        <v>38599</v>
      </c>
      <c r="B7233" s="336" t="s">
        <v>7804</v>
      </c>
      <c r="C7233" s="335" t="s">
        <v>6747</v>
      </c>
      <c r="D7233" s="335">
        <v>3.47</v>
      </c>
    </row>
    <row r="7234" spans="1:4" ht="25.5">
      <c r="A7234" s="338">
        <v>38596</v>
      </c>
      <c r="B7234" s="336" t="s">
        <v>7805</v>
      </c>
      <c r="C7234" s="335" t="s">
        <v>6747</v>
      </c>
      <c r="D7234" s="335">
        <v>2.37</v>
      </c>
    </row>
    <row r="7235" spans="1:4" ht="25.5">
      <c r="A7235" s="338">
        <v>38600</v>
      </c>
      <c r="B7235" s="336" t="s">
        <v>7806</v>
      </c>
      <c r="C7235" s="335" t="s">
        <v>6747</v>
      </c>
      <c r="D7235" s="335">
        <v>4.08</v>
      </c>
    </row>
    <row r="7236" spans="1:4" ht="25.5">
      <c r="A7236" s="338">
        <v>38597</v>
      </c>
      <c r="B7236" s="336" t="s">
        <v>7807</v>
      </c>
      <c r="C7236" s="335" t="s">
        <v>6747</v>
      </c>
      <c r="D7236" s="335">
        <v>2.9</v>
      </c>
    </row>
    <row r="7237" spans="1:4" ht="25.5">
      <c r="A7237" s="338">
        <v>659</v>
      </c>
      <c r="B7237" s="336" t="s">
        <v>7808</v>
      </c>
      <c r="C7237" s="335" t="s">
        <v>6747</v>
      </c>
      <c r="D7237" s="335">
        <v>1.41</v>
      </c>
    </row>
    <row r="7238" spans="1:4" ht="25.5">
      <c r="A7238" s="338">
        <v>660</v>
      </c>
      <c r="B7238" s="336" t="s">
        <v>7809</v>
      </c>
      <c r="C7238" s="335" t="s">
        <v>6747</v>
      </c>
      <c r="D7238" s="335">
        <v>2.06</v>
      </c>
    </row>
    <row r="7239" spans="1:4" ht="25.5">
      <c r="A7239" s="338">
        <v>658</v>
      </c>
      <c r="B7239" s="336" t="s">
        <v>7810</v>
      </c>
      <c r="C7239" s="335" t="s">
        <v>6747</v>
      </c>
      <c r="D7239" s="335">
        <v>1.1299999999999999</v>
      </c>
    </row>
    <row r="7240" spans="1:4" ht="25.5">
      <c r="A7240" s="338">
        <v>38548</v>
      </c>
      <c r="B7240" s="336" t="s">
        <v>7811</v>
      </c>
      <c r="C7240" s="335" t="s">
        <v>6747</v>
      </c>
      <c r="D7240" s="335">
        <v>1.1100000000000001</v>
      </c>
    </row>
    <row r="7241" spans="1:4" ht="25.5">
      <c r="A7241" s="338">
        <v>34647</v>
      </c>
      <c r="B7241" s="336" t="s">
        <v>7812</v>
      </c>
      <c r="C7241" s="335" t="s">
        <v>6747</v>
      </c>
      <c r="D7241" s="335">
        <v>1.92</v>
      </c>
    </row>
    <row r="7242" spans="1:4" ht="25.5">
      <c r="A7242" s="338">
        <v>34649</v>
      </c>
      <c r="B7242" s="336" t="s">
        <v>7813</v>
      </c>
      <c r="C7242" s="335" t="s">
        <v>6747</v>
      </c>
      <c r="D7242" s="335">
        <v>1.98</v>
      </c>
    </row>
    <row r="7243" spans="1:4" ht="25.5">
      <c r="A7243" s="338">
        <v>34652</v>
      </c>
      <c r="B7243" s="336" t="s">
        <v>7814</v>
      </c>
      <c r="C7243" s="335" t="s">
        <v>6747</v>
      </c>
      <c r="D7243" s="335">
        <v>2.7</v>
      </c>
    </row>
    <row r="7244" spans="1:4" ht="25.5">
      <c r="A7244" s="338">
        <v>34655</v>
      </c>
      <c r="B7244" s="336" t="s">
        <v>7815</v>
      </c>
      <c r="C7244" s="335" t="s">
        <v>6747</v>
      </c>
      <c r="D7244" s="335">
        <v>2.61</v>
      </c>
    </row>
    <row r="7245" spans="1:4" ht="25.5">
      <c r="A7245" s="338">
        <v>40607</v>
      </c>
      <c r="B7245" s="336" t="s">
        <v>7816</v>
      </c>
      <c r="C7245" s="335" t="s">
        <v>6747</v>
      </c>
      <c r="D7245" s="335">
        <v>2.98</v>
      </c>
    </row>
    <row r="7246" spans="1:4" ht="25.5">
      <c r="A7246" s="338">
        <v>585</v>
      </c>
      <c r="B7246" s="336" t="s">
        <v>7817</v>
      </c>
      <c r="C7246" s="335" t="s">
        <v>6811</v>
      </c>
      <c r="D7246" s="335">
        <v>16.23</v>
      </c>
    </row>
    <row r="7247" spans="1:4" ht="25.5">
      <c r="A7247" s="338">
        <v>4777</v>
      </c>
      <c r="B7247" s="336" t="s">
        <v>7818</v>
      </c>
      <c r="C7247" s="335" t="s">
        <v>6811</v>
      </c>
      <c r="D7247" s="335">
        <v>3.32</v>
      </c>
    </row>
    <row r="7248" spans="1:4" ht="25.5">
      <c r="A7248" s="338">
        <v>587</v>
      </c>
      <c r="B7248" s="336" t="s">
        <v>7819</v>
      </c>
      <c r="C7248" s="335" t="s">
        <v>6811</v>
      </c>
      <c r="D7248" s="335">
        <v>17.399999999999999</v>
      </c>
    </row>
    <row r="7249" spans="1:4" ht="25.5">
      <c r="A7249" s="338">
        <v>590</v>
      </c>
      <c r="B7249" s="336" t="s">
        <v>7820</v>
      </c>
      <c r="C7249" s="335" t="s">
        <v>6811</v>
      </c>
      <c r="D7249" s="335">
        <v>16.809999999999999</v>
      </c>
    </row>
    <row r="7250" spans="1:4" ht="25.5">
      <c r="A7250" s="338">
        <v>592</v>
      </c>
      <c r="B7250" s="336" t="s">
        <v>7821</v>
      </c>
      <c r="C7250" s="335" t="s">
        <v>6811</v>
      </c>
      <c r="D7250" s="335">
        <v>17.399999999999999</v>
      </c>
    </row>
    <row r="7251" spans="1:4" ht="25.5">
      <c r="A7251" s="338">
        <v>586</v>
      </c>
      <c r="B7251" s="336" t="s">
        <v>7822</v>
      </c>
      <c r="C7251" s="335" t="s">
        <v>6807</v>
      </c>
      <c r="D7251" s="335">
        <v>10.23</v>
      </c>
    </row>
    <row r="7252" spans="1:4" ht="25.5">
      <c r="A7252" s="338">
        <v>591</v>
      </c>
      <c r="B7252" s="336" t="s">
        <v>7823</v>
      </c>
      <c r="C7252" s="335" t="s">
        <v>6811</v>
      </c>
      <c r="D7252" s="335">
        <v>16.23</v>
      </c>
    </row>
    <row r="7253" spans="1:4" ht="25.5">
      <c r="A7253" s="338">
        <v>588</v>
      </c>
      <c r="B7253" s="336" t="s">
        <v>7824</v>
      </c>
      <c r="C7253" s="335" t="s">
        <v>6807</v>
      </c>
      <c r="D7253" s="335">
        <v>16.18</v>
      </c>
    </row>
    <row r="7254" spans="1:4">
      <c r="A7254" s="338">
        <v>589</v>
      </c>
      <c r="B7254" s="336" t="s">
        <v>7825</v>
      </c>
      <c r="C7254" s="335" t="s">
        <v>6807</v>
      </c>
      <c r="D7254" s="335">
        <v>27.35</v>
      </c>
    </row>
    <row r="7255" spans="1:4">
      <c r="A7255" s="338">
        <v>584</v>
      </c>
      <c r="B7255" s="336" t="s">
        <v>7826</v>
      </c>
      <c r="C7255" s="335" t="s">
        <v>6807</v>
      </c>
      <c r="D7255" s="335">
        <v>17.28</v>
      </c>
    </row>
    <row r="7256" spans="1:4">
      <c r="A7256" s="338">
        <v>4912</v>
      </c>
      <c r="B7256" s="336" t="s">
        <v>7827</v>
      </c>
      <c r="C7256" s="335" t="s">
        <v>6811</v>
      </c>
      <c r="D7256" s="335">
        <v>3.86</v>
      </c>
    </row>
    <row r="7257" spans="1:4" ht="25.5">
      <c r="A7257" s="338">
        <v>574</v>
      </c>
      <c r="B7257" s="336" t="s">
        <v>7828</v>
      </c>
      <c r="C7257" s="335" t="s">
        <v>6807</v>
      </c>
      <c r="D7257" s="335">
        <v>18.739999999999998</v>
      </c>
    </row>
    <row r="7258" spans="1:4" ht="25.5">
      <c r="A7258" s="338">
        <v>567</v>
      </c>
      <c r="B7258" s="336" t="s">
        <v>7829</v>
      </c>
      <c r="C7258" s="335" t="s">
        <v>6807</v>
      </c>
      <c r="D7258" s="335">
        <v>6.94</v>
      </c>
    </row>
    <row r="7259" spans="1:4" ht="25.5">
      <c r="A7259" s="338">
        <v>568</v>
      </c>
      <c r="B7259" s="336" t="s">
        <v>7830</v>
      </c>
      <c r="C7259" s="335" t="s">
        <v>6807</v>
      </c>
      <c r="D7259" s="335">
        <v>42.05</v>
      </c>
    </row>
    <row r="7260" spans="1:4" ht="25.5">
      <c r="A7260" s="338">
        <v>569</v>
      </c>
      <c r="B7260" s="336" t="s">
        <v>7831</v>
      </c>
      <c r="C7260" s="335" t="s">
        <v>6811</v>
      </c>
      <c r="D7260" s="335">
        <v>5.85</v>
      </c>
    </row>
    <row r="7261" spans="1:4" ht="25.5">
      <c r="A7261" s="338">
        <v>1165</v>
      </c>
      <c r="B7261" s="336" t="s">
        <v>7832</v>
      </c>
      <c r="C7261" s="335" t="s">
        <v>6747</v>
      </c>
      <c r="D7261" s="335">
        <v>9.6999999999999993</v>
      </c>
    </row>
    <row r="7262" spans="1:4" ht="25.5">
      <c r="A7262" s="338">
        <v>1164</v>
      </c>
      <c r="B7262" s="336" t="s">
        <v>7833</v>
      </c>
      <c r="C7262" s="335" t="s">
        <v>6747</v>
      </c>
      <c r="D7262" s="335">
        <v>7.85</v>
      </c>
    </row>
    <row r="7263" spans="1:4" ht="25.5">
      <c r="A7263" s="338">
        <v>1162</v>
      </c>
      <c r="B7263" s="336" t="s">
        <v>7834</v>
      </c>
      <c r="C7263" s="335" t="s">
        <v>6747</v>
      </c>
      <c r="D7263" s="335">
        <v>2.73</v>
      </c>
    </row>
    <row r="7264" spans="1:4" ht="25.5">
      <c r="A7264" s="338">
        <v>12395</v>
      </c>
      <c r="B7264" s="336" t="s">
        <v>7835</v>
      </c>
      <c r="C7264" s="335" t="s">
        <v>6747</v>
      </c>
      <c r="D7264" s="335">
        <v>2.65</v>
      </c>
    </row>
    <row r="7265" spans="1:4" ht="25.5">
      <c r="A7265" s="338">
        <v>1170</v>
      </c>
      <c r="B7265" s="336" t="s">
        <v>7836</v>
      </c>
      <c r="C7265" s="335" t="s">
        <v>6747</v>
      </c>
      <c r="D7265" s="335">
        <v>5.15</v>
      </c>
    </row>
    <row r="7266" spans="1:4" ht="25.5">
      <c r="A7266" s="338">
        <v>1169</v>
      </c>
      <c r="B7266" s="336" t="s">
        <v>7837</v>
      </c>
      <c r="C7266" s="335" t="s">
        <v>6747</v>
      </c>
      <c r="D7266" s="335">
        <v>25.28</v>
      </c>
    </row>
    <row r="7267" spans="1:4" ht="25.5">
      <c r="A7267" s="338">
        <v>1166</v>
      </c>
      <c r="B7267" s="336" t="s">
        <v>7838</v>
      </c>
      <c r="C7267" s="335" t="s">
        <v>6747</v>
      </c>
      <c r="D7267" s="335">
        <v>14.01</v>
      </c>
    </row>
    <row r="7268" spans="1:4" ht="25.5">
      <c r="A7268" s="338">
        <v>1163</v>
      </c>
      <c r="B7268" s="336" t="s">
        <v>7839</v>
      </c>
      <c r="C7268" s="335" t="s">
        <v>6747</v>
      </c>
      <c r="D7268" s="335">
        <v>3.53</v>
      </c>
    </row>
    <row r="7269" spans="1:4" ht="25.5">
      <c r="A7269" s="338">
        <v>12396</v>
      </c>
      <c r="B7269" s="336" t="s">
        <v>7840</v>
      </c>
      <c r="C7269" s="335" t="s">
        <v>6747</v>
      </c>
      <c r="D7269" s="335">
        <v>2.65</v>
      </c>
    </row>
    <row r="7270" spans="1:4" ht="25.5">
      <c r="A7270" s="338">
        <v>1168</v>
      </c>
      <c r="B7270" s="336" t="s">
        <v>7841</v>
      </c>
      <c r="C7270" s="335" t="s">
        <v>6747</v>
      </c>
      <c r="D7270" s="335">
        <v>36.03</v>
      </c>
    </row>
    <row r="7271" spans="1:4" ht="25.5">
      <c r="A7271" s="338">
        <v>1167</v>
      </c>
      <c r="B7271" s="336" t="s">
        <v>7842</v>
      </c>
      <c r="C7271" s="335" t="s">
        <v>6747</v>
      </c>
      <c r="D7271" s="335">
        <v>60.27</v>
      </c>
    </row>
    <row r="7272" spans="1:4" ht="25.5">
      <c r="A7272" s="338">
        <v>36331</v>
      </c>
      <c r="B7272" s="336" t="s">
        <v>7843</v>
      </c>
      <c r="C7272" s="335" t="s">
        <v>6747</v>
      </c>
      <c r="D7272" s="335">
        <v>0.94</v>
      </c>
    </row>
    <row r="7273" spans="1:4" ht="25.5">
      <c r="A7273" s="338">
        <v>36346</v>
      </c>
      <c r="B7273" s="336" t="s">
        <v>7844</v>
      </c>
      <c r="C7273" s="335" t="s">
        <v>6747</v>
      </c>
      <c r="D7273" s="335">
        <v>1.63</v>
      </c>
    </row>
    <row r="7274" spans="1:4" ht="25.5">
      <c r="A7274" s="338">
        <v>1210</v>
      </c>
      <c r="B7274" s="336" t="s">
        <v>7845</v>
      </c>
      <c r="C7274" s="335" t="s">
        <v>6747</v>
      </c>
      <c r="D7274" s="335">
        <v>5.78</v>
      </c>
    </row>
    <row r="7275" spans="1:4" ht="25.5">
      <c r="A7275" s="338">
        <v>1203</v>
      </c>
      <c r="B7275" s="336" t="s">
        <v>7846</v>
      </c>
      <c r="C7275" s="335" t="s">
        <v>6747</v>
      </c>
      <c r="D7275" s="335">
        <v>4.41</v>
      </c>
    </row>
    <row r="7276" spans="1:4" ht="25.5">
      <c r="A7276" s="338">
        <v>1197</v>
      </c>
      <c r="B7276" s="336" t="s">
        <v>7847</v>
      </c>
      <c r="C7276" s="335" t="s">
        <v>6747</v>
      </c>
      <c r="D7276" s="335">
        <v>0.9</v>
      </c>
    </row>
    <row r="7277" spans="1:4" ht="25.5">
      <c r="A7277" s="338">
        <v>1202</v>
      </c>
      <c r="B7277" s="336" t="s">
        <v>7848</v>
      </c>
      <c r="C7277" s="335" t="s">
        <v>6747</v>
      </c>
      <c r="D7277" s="335">
        <v>2.4300000000000002</v>
      </c>
    </row>
    <row r="7278" spans="1:4" ht="25.5">
      <c r="A7278" s="338">
        <v>1188</v>
      </c>
      <c r="B7278" s="336" t="s">
        <v>7849</v>
      </c>
      <c r="C7278" s="335" t="s">
        <v>6747</v>
      </c>
      <c r="D7278" s="335">
        <v>14.62</v>
      </c>
    </row>
    <row r="7279" spans="1:4">
      <c r="A7279" s="338">
        <v>1211</v>
      </c>
      <c r="B7279" s="336" t="s">
        <v>7850</v>
      </c>
      <c r="C7279" s="335" t="s">
        <v>6747</v>
      </c>
      <c r="D7279" s="335">
        <v>8.09</v>
      </c>
    </row>
    <row r="7280" spans="1:4" ht="25.5">
      <c r="A7280" s="338">
        <v>1198</v>
      </c>
      <c r="B7280" s="336" t="s">
        <v>7851</v>
      </c>
      <c r="C7280" s="335" t="s">
        <v>6747</v>
      </c>
      <c r="D7280" s="335">
        <v>1.39</v>
      </c>
    </row>
    <row r="7281" spans="1:4">
      <c r="A7281" s="338">
        <v>1199</v>
      </c>
      <c r="B7281" s="336" t="s">
        <v>7852</v>
      </c>
      <c r="C7281" s="335" t="s">
        <v>6747</v>
      </c>
      <c r="D7281" s="335">
        <v>22.65</v>
      </c>
    </row>
    <row r="7282" spans="1:4" ht="25.5">
      <c r="A7282" s="338">
        <v>20088</v>
      </c>
      <c r="B7282" s="336" t="s">
        <v>7853</v>
      </c>
      <c r="C7282" s="335" t="s">
        <v>6747</v>
      </c>
      <c r="D7282" s="335">
        <v>9.0399999999999991</v>
      </c>
    </row>
    <row r="7283" spans="1:4" ht="25.5">
      <c r="A7283" s="338">
        <v>20089</v>
      </c>
      <c r="B7283" s="336" t="s">
        <v>7854</v>
      </c>
      <c r="C7283" s="335" t="s">
        <v>6747</v>
      </c>
      <c r="D7283" s="335">
        <v>44.99</v>
      </c>
    </row>
    <row r="7284" spans="1:4" ht="25.5">
      <c r="A7284" s="338">
        <v>20087</v>
      </c>
      <c r="B7284" s="336" t="s">
        <v>7855</v>
      </c>
      <c r="C7284" s="335" t="s">
        <v>6747</v>
      </c>
      <c r="D7284" s="335">
        <v>6.1</v>
      </c>
    </row>
    <row r="7285" spans="1:4" ht="25.5">
      <c r="A7285" s="338">
        <v>1200</v>
      </c>
      <c r="B7285" s="336" t="s">
        <v>7856</v>
      </c>
      <c r="C7285" s="335" t="s">
        <v>6747</v>
      </c>
      <c r="D7285" s="335">
        <v>5.66</v>
      </c>
    </row>
    <row r="7286" spans="1:4" ht="25.5">
      <c r="A7286" s="338">
        <v>12909</v>
      </c>
      <c r="B7286" s="336" t="s">
        <v>7857</v>
      </c>
      <c r="C7286" s="335" t="s">
        <v>6747</v>
      </c>
      <c r="D7286" s="335">
        <v>2.5099999999999998</v>
      </c>
    </row>
    <row r="7287" spans="1:4" ht="25.5">
      <c r="A7287" s="338">
        <v>12910</v>
      </c>
      <c r="B7287" s="336" t="s">
        <v>7858</v>
      </c>
      <c r="C7287" s="335" t="s">
        <v>6747</v>
      </c>
      <c r="D7287" s="335">
        <v>4.28</v>
      </c>
    </row>
    <row r="7288" spans="1:4" ht="25.5">
      <c r="A7288" s="338">
        <v>1184</v>
      </c>
      <c r="B7288" s="336" t="s">
        <v>7859</v>
      </c>
      <c r="C7288" s="335" t="s">
        <v>6747</v>
      </c>
      <c r="D7288" s="335">
        <v>51.17</v>
      </c>
    </row>
    <row r="7289" spans="1:4" ht="25.5">
      <c r="A7289" s="338">
        <v>1191</v>
      </c>
      <c r="B7289" s="336" t="s">
        <v>7860</v>
      </c>
      <c r="C7289" s="335" t="s">
        <v>6747</v>
      </c>
      <c r="D7289" s="335">
        <v>0.83</v>
      </c>
    </row>
    <row r="7290" spans="1:4" ht="25.5">
      <c r="A7290" s="338">
        <v>1185</v>
      </c>
      <c r="B7290" s="336" t="s">
        <v>7861</v>
      </c>
      <c r="C7290" s="335" t="s">
        <v>6747</v>
      </c>
      <c r="D7290" s="335">
        <v>0.89</v>
      </c>
    </row>
    <row r="7291" spans="1:4" ht="25.5">
      <c r="A7291" s="338">
        <v>1189</v>
      </c>
      <c r="B7291" s="336" t="s">
        <v>7862</v>
      </c>
      <c r="C7291" s="335" t="s">
        <v>6747</v>
      </c>
      <c r="D7291" s="335">
        <v>1.27</v>
      </c>
    </row>
    <row r="7292" spans="1:4" ht="25.5">
      <c r="A7292" s="338">
        <v>1193</v>
      </c>
      <c r="B7292" s="336" t="s">
        <v>7863</v>
      </c>
      <c r="C7292" s="335" t="s">
        <v>6747</v>
      </c>
      <c r="D7292" s="335">
        <v>2.5099999999999998</v>
      </c>
    </row>
    <row r="7293" spans="1:4" ht="25.5">
      <c r="A7293" s="338">
        <v>1194</v>
      </c>
      <c r="B7293" s="336" t="s">
        <v>7864</v>
      </c>
      <c r="C7293" s="335" t="s">
        <v>6747</v>
      </c>
      <c r="D7293" s="335">
        <v>4.6399999999999997</v>
      </c>
    </row>
    <row r="7294" spans="1:4" ht="25.5">
      <c r="A7294" s="338">
        <v>1195</v>
      </c>
      <c r="B7294" s="336" t="s">
        <v>7865</v>
      </c>
      <c r="C7294" s="335" t="s">
        <v>6747</v>
      </c>
      <c r="D7294" s="335">
        <v>7.09</v>
      </c>
    </row>
    <row r="7295" spans="1:4" ht="25.5">
      <c r="A7295" s="338">
        <v>1204</v>
      </c>
      <c r="B7295" s="336" t="s">
        <v>7866</v>
      </c>
      <c r="C7295" s="335" t="s">
        <v>6747</v>
      </c>
      <c r="D7295" s="335">
        <v>13.1</v>
      </c>
    </row>
    <row r="7296" spans="1:4" ht="25.5">
      <c r="A7296" s="338">
        <v>1205</v>
      </c>
      <c r="B7296" s="336" t="s">
        <v>7867</v>
      </c>
      <c r="C7296" s="335" t="s">
        <v>6747</v>
      </c>
      <c r="D7296" s="335">
        <v>29.54</v>
      </c>
    </row>
    <row r="7297" spans="1:4" ht="25.5">
      <c r="A7297" s="338">
        <v>1207</v>
      </c>
      <c r="B7297" s="336" t="s">
        <v>7868</v>
      </c>
      <c r="C7297" s="335" t="s">
        <v>6747</v>
      </c>
      <c r="D7297" s="335">
        <v>23.2</v>
      </c>
    </row>
    <row r="7298" spans="1:4" ht="25.5">
      <c r="A7298" s="338">
        <v>1206</v>
      </c>
      <c r="B7298" s="336" t="s">
        <v>7869</v>
      </c>
      <c r="C7298" s="335" t="s">
        <v>6747</v>
      </c>
      <c r="D7298" s="335">
        <v>5.57</v>
      </c>
    </row>
    <row r="7299" spans="1:4" ht="25.5">
      <c r="A7299" s="338">
        <v>1183</v>
      </c>
      <c r="B7299" s="336" t="s">
        <v>7870</v>
      </c>
      <c r="C7299" s="335" t="s">
        <v>6747</v>
      </c>
      <c r="D7299" s="335">
        <v>12.45</v>
      </c>
    </row>
    <row r="7300" spans="1:4" ht="25.5">
      <c r="A7300" s="338">
        <v>26047</v>
      </c>
      <c r="B7300" s="336" t="s">
        <v>7871</v>
      </c>
      <c r="C7300" s="335" t="s">
        <v>6747</v>
      </c>
      <c r="D7300" s="335">
        <v>100.02</v>
      </c>
    </row>
    <row r="7301" spans="1:4" ht="25.5">
      <c r="A7301" s="338">
        <v>26048</v>
      </c>
      <c r="B7301" s="336" t="s">
        <v>7872</v>
      </c>
      <c r="C7301" s="335" t="s">
        <v>6747</v>
      </c>
      <c r="D7301" s="335">
        <v>149.03</v>
      </c>
    </row>
    <row r="7302" spans="1:4" ht="25.5">
      <c r="A7302" s="338">
        <v>12894</v>
      </c>
      <c r="B7302" s="336" t="s">
        <v>7873</v>
      </c>
      <c r="C7302" s="335" t="s">
        <v>6747</v>
      </c>
      <c r="D7302" s="335">
        <v>15.6</v>
      </c>
    </row>
    <row r="7303" spans="1:4" ht="38.25">
      <c r="A7303" s="338">
        <v>12895</v>
      </c>
      <c r="B7303" s="336" t="s">
        <v>7874</v>
      </c>
      <c r="C7303" s="335" t="s">
        <v>6747</v>
      </c>
      <c r="D7303" s="335">
        <v>12</v>
      </c>
    </row>
    <row r="7304" spans="1:4" ht="51">
      <c r="A7304" s="338">
        <v>1631</v>
      </c>
      <c r="B7304" s="336" t="s">
        <v>7875</v>
      </c>
      <c r="C7304" s="335" t="s">
        <v>6747</v>
      </c>
      <c r="D7304" s="335">
        <v>100.14</v>
      </c>
    </row>
    <row r="7305" spans="1:4" ht="51">
      <c r="A7305" s="338">
        <v>1633</v>
      </c>
      <c r="B7305" s="336" t="s">
        <v>7876</v>
      </c>
      <c r="C7305" s="335" t="s">
        <v>6747</v>
      </c>
      <c r="D7305" s="335">
        <v>170.15</v>
      </c>
    </row>
    <row r="7306" spans="1:4" ht="25.5">
      <c r="A7306" s="338">
        <v>10818</v>
      </c>
      <c r="B7306" s="336" t="s">
        <v>7877</v>
      </c>
      <c r="C7306" s="335" t="s">
        <v>6811</v>
      </c>
      <c r="D7306" s="335">
        <v>24.64</v>
      </c>
    </row>
    <row r="7307" spans="1:4" ht="76.5">
      <c r="A7307" s="338">
        <v>39359</v>
      </c>
      <c r="B7307" s="336" t="s">
        <v>7878</v>
      </c>
      <c r="C7307" s="335" t="s">
        <v>6747</v>
      </c>
      <c r="D7307" s="335">
        <v>20.07</v>
      </c>
    </row>
    <row r="7308" spans="1:4" ht="76.5">
      <c r="A7308" s="338">
        <v>39360</v>
      </c>
      <c r="B7308" s="336" t="s">
        <v>7879</v>
      </c>
      <c r="C7308" s="335" t="s">
        <v>6747</v>
      </c>
      <c r="D7308" s="335">
        <v>18.239999999999998</v>
      </c>
    </row>
    <row r="7309" spans="1:4" ht="25.5">
      <c r="A7309" s="338">
        <v>10710</v>
      </c>
      <c r="B7309" s="336" t="s">
        <v>7880</v>
      </c>
      <c r="C7309" s="335" t="s">
        <v>6754</v>
      </c>
      <c r="D7309" s="335">
        <v>67.42</v>
      </c>
    </row>
    <row r="7310" spans="1:4" ht="25.5">
      <c r="A7310" s="338">
        <v>10709</v>
      </c>
      <c r="B7310" s="336" t="s">
        <v>7881</v>
      </c>
      <c r="C7310" s="335" t="s">
        <v>6754</v>
      </c>
      <c r="D7310" s="335">
        <v>82.83</v>
      </c>
    </row>
    <row r="7311" spans="1:4" ht="38.25">
      <c r="A7311" s="338">
        <v>39636</v>
      </c>
      <c r="B7311" s="336" t="s">
        <v>7882</v>
      </c>
      <c r="C7311" s="335" t="s">
        <v>6754</v>
      </c>
      <c r="D7311" s="335">
        <v>84.58</v>
      </c>
    </row>
    <row r="7312" spans="1:4" ht="38.25">
      <c r="A7312" s="338">
        <v>10708</v>
      </c>
      <c r="B7312" s="336" t="s">
        <v>7883</v>
      </c>
      <c r="C7312" s="335" t="s">
        <v>6754</v>
      </c>
      <c r="D7312" s="335">
        <v>26.1</v>
      </c>
    </row>
    <row r="7313" spans="1:4" ht="38.25">
      <c r="A7313" s="338">
        <v>39635</v>
      </c>
      <c r="B7313" s="336" t="s">
        <v>7884</v>
      </c>
      <c r="C7313" s="335" t="s">
        <v>6754</v>
      </c>
      <c r="D7313" s="335">
        <v>44.43</v>
      </c>
    </row>
    <row r="7314" spans="1:4">
      <c r="A7314" s="338">
        <v>6117</v>
      </c>
      <c r="B7314" s="336" t="s">
        <v>7885</v>
      </c>
      <c r="C7314" s="335" t="s">
        <v>6749</v>
      </c>
      <c r="D7314" s="335">
        <v>11.87</v>
      </c>
    </row>
    <row r="7315" spans="1:4">
      <c r="A7315" s="338">
        <v>40913</v>
      </c>
      <c r="B7315" s="336" t="s">
        <v>7886</v>
      </c>
      <c r="C7315" s="335" t="s">
        <v>6939</v>
      </c>
      <c r="D7315" s="339">
        <v>2093.89</v>
      </c>
    </row>
    <row r="7316" spans="1:4">
      <c r="A7316" s="338">
        <v>1214</v>
      </c>
      <c r="B7316" s="336" t="s">
        <v>7887</v>
      </c>
      <c r="C7316" s="335" t="s">
        <v>6749</v>
      </c>
      <c r="D7316" s="335">
        <v>13.83</v>
      </c>
    </row>
    <row r="7317" spans="1:4">
      <c r="A7317" s="338">
        <v>40915</v>
      </c>
      <c r="B7317" s="336" t="s">
        <v>7888</v>
      </c>
      <c r="C7317" s="335" t="s">
        <v>6939</v>
      </c>
      <c r="D7317" s="339">
        <v>2442.09</v>
      </c>
    </row>
    <row r="7318" spans="1:4">
      <c r="A7318" s="338">
        <v>1213</v>
      </c>
      <c r="B7318" s="336" t="s">
        <v>7889</v>
      </c>
      <c r="C7318" s="335" t="s">
        <v>6749</v>
      </c>
      <c r="D7318" s="335">
        <v>12.68</v>
      </c>
    </row>
    <row r="7319" spans="1:4">
      <c r="A7319" s="338">
        <v>40914</v>
      </c>
      <c r="B7319" s="336" t="s">
        <v>7890</v>
      </c>
      <c r="C7319" s="335" t="s">
        <v>6939</v>
      </c>
      <c r="D7319" s="339">
        <v>2236.52</v>
      </c>
    </row>
    <row r="7320" spans="1:4" ht="38.25">
      <c r="A7320" s="338">
        <v>5091</v>
      </c>
      <c r="B7320" s="336" t="s">
        <v>7891</v>
      </c>
      <c r="C7320" s="335" t="s">
        <v>6747</v>
      </c>
      <c r="D7320" s="335">
        <v>15.11</v>
      </c>
    </row>
    <row r="7321" spans="1:4" ht="51">
      <c r="A7321" s="338">
        <v>14615</v>
      </c>
      <c r="B7321" s="336" t="s">
        <v>7892</v>
      </c>
      <c r="C7321" s="335" t="s">
        <v>6747</v>
      </c>
      <c r="D7321" s="339">
        <v>3272.36</v>
      </c>
    </row>
    <row r="7322" spans="1:4" ht="25.5">
      <c r="A7322" s="338">
        <v>2711</v>
      </c>
      <c r="B7322" s="336" t="s">
        <v>7893</v>
      </c>
      <c r="C7322" s="335" t="s">
        <v>6747</v>
      </c>
      <c r="D7322" s="335">
        <v>103.29</v>
      </c>
    </row>
    <row r="7323" spans="1:4" ht="51">
      <c r="A7323" s="338">
        <v>37727</v>
      </c>
      <c r="B7323" s="336" t="s">
        <v>7894</v>
      </c>
      <c r="C7323" s="335" t="s">
        <v>6747</v>
      </c>
      <c r="D7323" s="339">
        <v>8500</v>
      </c>
    </row>
    <row r="7324" spans="1:4" ht="51">
      <c r="A7324" s="338">
        <v>37728</v>
      </c>
      <c r="B7324" s="336" t="s">
        <v>7895</v>
      </c>
      <c r="C7324" s="335" t="s">
        <v>6747</v>
      </c>
      <c r="D7324" s="339">
        <v>11531.46</v>
      </c>
    </row>
    <row r="7325" spans="1:4" ht="51">
      <c r="A7325" s="338">
        <v>37729</v>
      </c>
      <c r="B7325" s="336" t="s">
        <v>7896</v>
      </c>
      <c r="C7325" s="335" t="s">
        <v>6747</v>
      </c>
      <c r="D7325" s="339">
        <v>12482.51</v>
      </c>
    </row>
    <row r="7326" spans="1:4" ht="51">
      <c r="A7326" s="338">
        <v>37730</v>
      </c>
      <c r="B7326" s="336" t="s">
        <v>7897</v>
      </c>
      <c r="C7326" s="335" t="s">
        <v>6747</v>
      </c>
      <c r="D7326" s="339">
        <v>13433.56</v>
      </c>
    </row>
    <row r="7327" spans="1:4" ht="51">
      <c r="A7327" s="338">
        <v>37731</v>
      </c>
      <c r="B7327" s="336" t="s">
        <v>7898</v>
      </c>
      <c r="C7327" s="335" t="s">
        <v>6747</v>
      </c>
      <c r="D7327" s="339">
        <v>14384.61</v>
      </c>
    </row>
    <row r="7328" spans="1:4" ht="51">
      <c r="A7328" s="338">
        <v>37732</v>
      </c>
      <c r="B7328" s="336" t="s">
        <v>7899</v>
      </c>
      <c r="C7328" s="335" t="s">
        <v>6747</v>
      </c>
      <c r="D7328" s="339">
        <v>16405.59</v>
      </c>
    </row>
    <row r="7329" spans="1:4" ht="38.25">
      <c r="A7329" s="338">
        <v>42250</v>
      </c>
      <c r="B7329" s="336" t="s">
        <v>7900</v>
      </c>
      <c r="C7329" s="335" t="s">
        <v>7901</v>
      </c>
      <c r="D7329" s="339">
        <v>1704.87</v>
      </c>
    </row>
    <row r="7330" spans="1:4" ht="51">
      <c r="A7330" s="338">
        <v>42256</v>
      </c>
      <c r="B7330" s="336" t="s">
        <v>7902</v>
      </c>
      <c r="C7330" s="335" t="s">
        <v>6811</v>
      </c>
      <c r="D7330" s="335">
        <v>3.57</v>
      </c>
    </row>
    <row r="7331" spans="1:4">
      <c r="A7331" s="338">
        <v>4743</v>
      </c>
      <c r="B7331" s="336" t="s">
        <v>7903</v>
      </c>
      <c r="C7331" s="335" t="s">
        <v>6759</v>
      </c>
      <c r="D7331" s="335">
        <v>29.56</v>
      </c>
    </row>
    <row r="7332" spans="1:4">
      <c r="A7332" s="338">
        <v>4744</v>
      </c>
      <c r="B7332" s="336" t="s">
        <v>7904</v>
      </c>
      <c r="C7332" s="335" t="s">
        <v>6759</v>
      </c>
      <c r="D7332" s="335">
        <v>38.65</v>
      </c>
    </row>
    <row r="7333" spans="1:4">
      <c r="A7333" s="338">
        <v>4745</v>
      </c>
      <c r="B7333" s="336" t="s">
        <v>7905</v>
      </c>
      <c r="C7333" s="335" t="s">
        <v>6759</v>
      </c>
      <c r="D7333" s="335">
        <v>51.78</v>
      </c>
    </row>
    <row r="7334" spans="1:4" ht="76.5">
      <c r="A7334" s="338">
        <v>36496</v>
      </c>
      <c r="B7334" s="336" t="s">
        <v>7906</v>
      </c>
      <c r="C7334" s="335" t="s">
        <v>6747</v>
      </c>
      <c r="D7334" s="339">
        <v>8308.4599999999991</v>
      </c>
    </row>
    <row r="7335" spans="1:4" ht="63.75">
      <c r="A7335" s="338">
        <v>10630</v>
      </c>
      <c r="B7335" s="336" t="s">
        <v>7907</v>
      </c>
      <c r="C7335" s="335" t="s">
        <v>6747</v>
      </c>
      <c r="D7335" s="339">
        <v>404662.75</v>
      </c>
    </row>
    <row r="7336" spans="1:4" ht="63.75">
      <c r="A7336" s="338">
        <v>37762</v>
      </c>
      <c r="B7336" s="336" t="s">
        <v>7908</v>
      </c>
      <c r="C7336" s="335" t="s">
        <v>6747</v>
      </c>
      <c r="D7336" s="339">
        <v>347054.55</v>
      </c>
    </row>
    <row r="7337" spans="1:4" ht="63.75">
      <c r="A7337" s="338">
        <v>37763</v>
      </c>
      <c r="B7337" s="336" t="s">
        <v>7909</v>
      </c>
      <c r="C7337" s="335" t="s">
        <v>6747</v>
      </c>
      <c r="D7337" s="339">
        <v>351269.77</v>
      </c>
    </row>
    <row r="7338" spans="1:4" ht="51">
      <c r="A7338" s="338">
        <v>41992</v>
      </c>
      <c r="B7338" s="336" t="s">
        <v>7910</v>
      </c>
      <c r="C7338" s="335" t="s">
        <v>6747</v>
      </c>
      <c r="D7338" s="339">
        <v>399323.48</v>
      </c>
    </row>
    <row r="7339" spans="1:4" ht="63.75">
      <c r="A7339" s="338">
        <v>13215</v>
      </c>
      <c r="B7339" s="336" t="s">
        <v>7911</v>
      </c>
      <c r="C7339" s="335" t="s">
        <v>6747</v>
      </c>
      <c r="D7339" s="339">
        <v>489670.05</v>
      </c>
    </row>
    <row r="7340" spans="1:4" ht="25.5">
      <c r="A7340" s="338">
        <v>4235</v>
      </c>
      <c r="B7340" s="336" t="s">
        <v>7912</v>
      </c>
      <c r="C7340" s="335" t="s">
        <v>6749</v>
      </c>
      <c r="D7340" s="335">
        <v>7.79</v>
      </c>
    </row>
    <row r="7341" spans="1:4" ht="25.5">
      <c r="A7341" s="338">
        <v>40976</v>
      </c>
      <c r="B7341" s="336" t="s">
        <v>7913</v>
      </c>
      <c r="C7341" s="335" t="s">
        <v>6939</v>
      </c>
      <c r="D7341" s="339">
        <v>1376.45</v>
      </c>
    </row>
    <row r="7342" spans="1:4" ht="38.25">
      <c r="A7342" s="338">
        <v>39013</v>
      </c>
      <c r="B7342" s="336" t="s">
        <v>7914</v>
      </c>
      <c r="C7342" s="335" t="s">
        <v>6747</v>
      </c>
      <c r="D7342" s="335">
        <v>0.99</v>
      </c>
    </row>
    <row r="7343" spans="1:4">
      <c r="A7343" s="338">
        <v>41967</v>
      </c>
      <c r="B7343" s="336" t="s">
        <v>7915</v>
      </c>
      <c r="C7343" s="335" t="s">
        <v>6813</v>
      </c>
      <c r="D7343" s="335">
        <v>4.53</v>
      </c>
    </row>
    <row r="7344" spans="1:4" ht="38.25">
      <c r="A7344" s="338">
        <v>12760</v>
      </c>
      <c r="B7344" s="336" t="s">
        <v>7916</v>
      </c>
      <c r="C7344" s="335" t="s">
        <v>6754</v>
      </c>
      <c r="D7344" s="335">
        <v>859.45</v>
      </c>
    </row>
    <row r="7345" spans="1:4" ht="38.25">
      <c r="A7345" s="338">
        <v>12759</v>
      </c>
      <c r="B7345" s="336" t="s">
        <v>7917</v>
      </c>
      <c r="C7345" s="335" t="s">
        <v>6754</v>
      </c>
      <c r="D7345" s="335">
        <v>572.96</v>
      </c>
    </row>
    <row r="7346" spans="1:4" ht="38.25">
      <c r="A7346" s="338">
        <v>40424</v>
      </c>
      <c r="B7346" s="336" t="s">
        <v>7918</v>
      </c>
      <c r="C7346" s="335" t="s">
        <v>6811</v>
      </c>
      <c r="D7346" s="335">
        <v>4.76</v>
      </c>
    </row>
    <row r="7347" spans="1:4" ht="25.5">
      <c r="A7347" s="338">
        <v>1325</v>
      </c>
      <c r="B7347" s="336" t="s">
        <v>7919</v>
      </c>
      <c r="C7347" s="335" t="s">
        <v>6811</v>
      </c>
      <c r="D7347" s="335">
        <v>5.8</v>
      </c>
    </row>
    <row r="7348" spans="1:4" ht="25.5">
      <c r="A7348" s="338">
        <v>1327</v>
      </c>
      <c r="B7348" s="336" t="s">
        <v>7920</v>
      </c>
      <c r="C7348" s="335" t="s">
        <v>6811</v>
      </c>
      <c r="D7348" s="335">
        <v>5.19</v>
      </c>
    </row>
    <row r="7349" spans="1:4" ht="25.5">
      <c r="A7349" s="338">
        <v>1328</v>
      </c>
      <c r="B7349" s="336" t="s">
        <v>7921</v>
      </c>
      <c r="C7349" s="335" t="s">
        <v>6811</v>
      </c>
      <c r="D7349" s="335">
        <v>5.43</v>
      </c>
    </row>
    <row r="7350" spans="1:4" ht="25.5">
      <c r="A7350" s="338">
        <v>1321</v>
      </c>
      <c r="B7350" s="336" t="s">
        <v>7922</v>
      </c>
      <c r="C7350" s="335" t="s">
        <v>6811</v>
      </c>
      <c r="D7350" s="335">
        <v>5.82</v>
      </c>
    </row>
    <row r="7351" spans="1:4" ht="25.5">
      <c r="A7351" s="338">
        <v>1318</v>
      </c>
      <c r="B7351" s="336" t="s">
        <v>7923</v>
      </c>
      <c r="C7351" s="335" t="s">
        <v>6811</v>
      </c>
      <c r="D7351" s="335">
        <v>5.6</v>
      </c>
    </row>
    <row r="7352" spans="1:4" ht="25.5">
      <c r="A7352" s="338">
        <v>1322</v>
      </c>
      <c r="B7352" s="336" t="s">
        <v>7924</v>
      </c>
      <c r="C7352" s="335" t="s">
        <v>6811</v>
      </c>
      <c r="D7352" s="335">
        <v>6.17</v>
      </c>
    </row>
    <row r="7353" spans="1:4" ht="25.5">
      <c r="A7353" s="338">
        <v>1323</v>
      </c>
      <c r="B7353" s="336" t="s">
        <v>7925</v>
      </c>
      <c r="C7353" s="335" t="s">
        <v>6811</v>
      </c>
      <c r="D7353" s="335">
        <v>6.04</v>
      </c>
    </row>
    <row r="7354" spans="1:4" ht="25.5">
      <c r="A7354" s="338">
        <v>1319</v>
      </c>
      <c r="B7354" s="336" t="s">
        <v>7926</v>
      </c>
      <c r="C7354" s="335" t="s">
        <v>6811</v>
      </c>
      <c r="D7354" s="335">
        <v>5.34</v>
      </c>
    </row>
    <row r="7355" spans="1:4" ht="25.5">
      <c r="A7355" s="338">
        <v>11026</v>
      </c>
      <c r="B7355" s="336" t="s">
        <v>7927</v>
      </c>
      <c r="C7355" s="335" t="s">
        <v>6811</v>
      </c>
      <c r="D7355" s="335">
        <v>7.15</v>
      </c>
    </row>
    <row r="7356" spans="1:4" ht="25.5">
      <c r="A7356" s="338">
        <v>11027</v>
      </c>
      <c r="B7356" s="336" t="s">
        <v>7928</v>
      </c>
      <c r="C7356" s="335" t="s">
        <v>6811</v>
      </c>
      <c r="D7356" s="335">
        <v>7.59</v>
      </c>
    </row>
    <row r="7357" spans="1:4" ht="25.5">
      <c r="A7357" s="338">
        <v>11046</v>
      </c>
      <c r="B7357" s="336" t="s">
        <v>7929</v>
      </c>
      <c r="C7357" s="335" t="s">
        <v>6811</v>
      </c>
      <c r="D7357" s="335">
        <v>7.37</v>
      </c>
    </row>
    <row r="7358" spans="1:4" ht="25.5">
      <c r="A7358" s="338">
        <v>11047</v>
      </c>
      <c r="B7358" s="336" t="s">
        <v>7930</v>
      </c>
      <c r="C7358" s="335" t="s">
        <v>6811</v>
      </c>
      <c r="D7358" s="335">
        <v>5.57</v>
      </c>
    </row>
    <row r="7359" spans="1:4" ht="25.5">
      <c r="A7359" s="338">
        <v>39630</v>
      </c>
      <c r="B7359" s="336" t="s">
        <v>7931</v>
      </c>
      <c r="C7359" s="335" t="s">
        <v>6754</v>
      </c>
      <c r="D7359" s="335">
        <v>51.78</v>
      </c>
    </row>
    <row r="7360" spans="1:4" ht="25.5">
      <c r="A7360" s="338">
        <v>11049</v>
      </c>
      <c r="B7360" s="336" t="s">
        <v>7932</v>
      </c>
      <c r="C7360" s="335" t="s">
        <v>6811</v>
      </c>
      <c r="D7360" s="335">
        <v>6.87</v>
      </c>
    </row>
    <row r="7361" spans="1:4" ht="25.5">
      <c r="A7361" s="338">
        <v>39632</v>
      </c>
      <c r="B7361" s="336" t="s">
        <v>7933</v>
      </c>
      <c r="C7361" s="335" t="s">
        <v>6754</v>
      </c>
      <c r="D7361" s="335">
        <v>36.130000000000003</v>
      </c>
    </row>
    <row r="7362" spans="1:4" ht="25.5">
      <c r="A7362" s="338">
        <v>11051</v>
      </c>
      <c r="B7362" s="336" t="s">
        <v>7934</v>
      </c>
      <c r="C7362" s="335" t="s">
        <v>6811</v>
      </c>
      <c r="D7362" s="335">
        <v>7.38</v>
      </c>
    </row>
    <row r="7363" spans="1:4" ht="25.5">
      <c r="A7363" s="338">
        <v>11061</v>
      </c>
      <c r="B7363" s="336" t="s">
        <v>7935</v>
      </c>
      <c r="C7363" s="335" t="s">
        <v>6811</v>
      </c>
      <c r="D7363" s="335">
        <v>5.16</v>
      </c>
    </row>
    <row r="7364" spans="1:4" ht="25.5">
      <c r="A7364" s="338">
        <v>1336</v>
      </c>
      <c r="B7364" s="336" t="s">
        <v>7936</v>
      </c>
      <c r="C7364" s="335" t="s">
        <v>6754</v>
      </c>
      <c r="D7364" s="339">
        <v>1381.67</v>
      </c>
    </row>
    <row r="7365" spans="1:4" ht="25.5">
      <c r="A7365" s="338">
        <v>1333</v>
      </c>
      <c r="B7365" s="336" t="s">
        <v>7937</v>
      </c>
      <c r="C7365" s="335" t="s">
        <v>6811</v>
      </c>
      <c r="D7365" s="335">
        <v>5.37</v>
      </c>
    </row>
    <row r="7366" spans="1:4" ht="25.5">
      <c r="A7366" s="338">
        <v>1330</v>
      </c>
      <c r="B7366" s="336" t="s">
        <v>7938</v>
      </c>
      <c r="C7366" s="335" t="s">
        <v>6811</v>
      </c>
      <c r="D7366" s="335">
        <v>5.51</v>
      </c>
    </row>
    <row r="7367" spans="1:4" ht="25.5">
      <c r="A7367" s="338">
        <v>10957</v>
      </c>
      <c r="B7367" s="336" t="s">
        <v>7939</v>
      </c>
      <c r="C7367" s="335" t="s">
        <v>6811</v>
      </c>
      <c r="D7367" s="335">
        <v>6.87</v>
      </c>
    </row>
    <row r="7368" spans="1:4" ht="25.5">
      <c r="A7368" s="338">
        <v>1332</v>
      </c>
      <c r="B7368" s="336" t="s">
        <v>7940</v>
      </c>
      <c r="C7368" s="335" t="s">
        <v>6811</v>
      </c>
      <c r="D7368" s="335">
        <v>5.72</v>
      </c>
    </row>
    <row r="7369" spans="1:4" ht="25.5">
      <c r="A7369" s="338">
        <v>1334</v>
      </c>
      <c r="B7369" s="336" t="s">
        <v>7941</v>
      </c>
      <c r="C7369" s="335" t="s">
        <v>6811</v>
      </c>
      <c r="D7369" s="335">
        <v>6.34</v>
      </c>
    </row>
    <row r="7370" spans="1:4" ht="25.5">
      <c r="A7370" s="338">
        <v>1335</v>
      </c>
      <c r="B7370" s="336" t="s">
        <v>7942</v>
      </c>
      <c r="C7370" s="335" t="s">
        <v>6811</v>
      </c>
      <c r="D7370" s="335">
        <v>6.43</v>
      </c>
    </row>
    <row r="7371" spans="1:4" ht="25.5">
      <c r="A7371" s="338">
        <v>40425</v>
      </c>
      <c r="B7371" s="336" t="s">
        <v>7943</v>
      </c>
      <c r="C7371" s="335" t="s">
        <v>6811</v>
      </c>
      <c r="D7371" s="335">
        <v>4.78</v>
      </c>
    </row>
    <row r="7372" spans="1:4" ht="25.5">
      <c r="A7372" s="338">
        <v>1337</v>
      </c>
      <c r="B7372" s="336" t="s">
        <v>7944</v>
      </c>
      <c r="C7372" s="335" t="s">
        <v>6811</v>
      </c>
      <c r="D7372" s="335">
        <v>6.77</v>
      </c>
    </row>
    <row r="7373" spans="1:4" ht="25.5">
      <c r="A7373" s="338">
        <v>11122</v>
      </c>
      <c r="B7373" s="336" t="s">
        <v>7945</v>
      </c>
      <c r="C7373" s="335" t="s">
        <v>6811</v>
      </c>
      <c r="D7373" s="335">
        <v>36.17</v>
      </c>
    </row>
    <row r="7374" spans="1:4" ht="25.5">
      <c r="A7374" s="338">
        <v>11123</v>
      </c>
      <c r="B7374" s="336" t="s">
        <v>7946</v>
      </c>
      <c r="C7374" s="335" t="s">
        <v>6811</v>
      </c>
      <c r="D7374" s="335">
        <v>36.17</v>
      </c>
    </row>
    <row r="7375" spans="1:4" ht="25.5">
      <c r="A7375" s="338">
        <v>11125</v>
      </c>
      <c r="B7375" s="336" t="s">
        <v>7947</v>
      </c>
      <c r="C7375" s="335" t="s">
        <v>6811</v>
      </c>
      <c r="D7375" s="335">
        <v>36.17</v>
      </c>
    </row>
    <row r="7376" spans="1:4" ht="38.25">
      <c r="A7376" s="338">
        <v>39416</v>
      </c>
      <c r="B7376" s="336" t="s">
        <v>7948</v>
      </c>
      <c r="C7376" s="335" t="s">
        <v>6754</v>
      </c>
      <c r="D7376" s="335">
        <v>27.29</v>
      </c>
    </row>
    <row r="7377" spans="1:4" ht="38.25">
      <c r="A7377" s="338">
        <v>39417</v>
      </c>
      <c r="B7377" s="336" t="s">
        <v>7949</v>
      </c>
      <c r="C7377" s="335" t="s">
        <v>6754</v>
      </c>
      <c r="D7377" s="335">
        <v>28.61</v>
      </c>
    </row>
    <row r="7378" spans="1:4" ht="38.25">
      <c r="A7378" s="338">
        <v>39414</v>
      </c>
      <c r="B7378" s="336" t="s">
        <v>7950</v>
      </c>
      <c r="C7378" s="335" t="s">
        <v>6754</v>
      </c>
      <c r="D7378" s="335">
        <v>25.63</v>
      </c>
    </row>
    <row r="7379" spans="1:4" ht="38.25">
      <c r="A7379" s="338">
        <v>39415</v>
      </c>
      <c r="B7379" s="336" t="s">
        <v>7951</v>
      </c>
      <c r="C7379" s="335" t="s">
        <v>6754</v>
      </c>
      <c r="D7379" s="335">
        <v>27.16</v>
      </c>
    </row>
    <row r="7380" spans="1:4" ht="38.25">
      <c r="A7380" s="338">
        <v>39412</v>
      </c>
      <c r="B7380" s="336" t="s">
        <v>7952</v>
      </c>
      <c r="C7380" s="335" t="s">
        <v>6754</v>
      </c>
      <c r="D7380" s="335">
        <v>19.3</v>
      </c>
    </row>
    <row r="7381" spans="1:4" ht="38.25">
      <c r="A7381" s="338">
        <v>39413</v>
      </c>
      <c r="B7381" s="336" t="s">
        <v>7953</v>
      </c>
      <c r="C7381" s="335" t="s">
        <v>6754</v>
      </c>
      <c r="D7381" s="335">
        <v>19.11</v>
      </c>
    </row>
    <row r="7382" spans="1:4" ht="25.5">
      <c r="A7382" s="338">
        <v>1338</v>
      </c>
      <c r="B7382" s="336" t="s">
        <v>7954</v>
      </c>
      <c r="C7382" s="335" t="s">
        <v>6754</v>
      </c>
      <c r="D7382" s="335">
        <v>22.31</v>
      </c>
    </row>
    <row r="7383" spans="1:4" ht="25.5">
      <c r="A7383" s="338">
        <v>1340</v>
      </c>
      <c r="B7383" s="336" t="s">
        <v>7955</v>
      </c>
      <c r="C7383" s="335" t="s">
        <v>6754</v>
      </c>
      <c r="D7383" s="335">
        <v>25.79</v>
      </c>
    </row>
    <row r="7384" spans="1:4" ht="25.5">
      <c r="A7384" s="338">
        <v>1341</v>
      </c>
      <c r="B7384" s="336" t="s">
        <v>7956</v>
      </c>
      <c r="C7384" s="335" t="s">
        <v>6754</v>
      </c>
      <c r="D7384" s="335">
        <v>24.84</v>
      </c>
    </row>
    <row r="7385" spans="1:4" ht="38.25">
      <c r="A7385" s="338">
        <v>1364</v>
      </c>
      <c r="B7385" s="336" t="s">
        <v>7957</v>
      </c>
      <c r="C7385" s="335" t="s">
        <v>6754</v>
      </c>
      <c r="D7385" s="335">
        <v>19.45</v>
      </c>
    </row>
    <row r="7386" spans="1:4" ht="38.25">
      <c r="A7386" s="338">
        <v>1361</v>
      </c>
      <c r="B7386" s="336" t="s">
        <v>7958</v>
      </c>
      <c r="C7386" s="335" t="s">
        <v>6747</v>
      </c>
      <c r="D7386" s="335">
        <v>81.13</v>
      </c>
    </row>
    <row r="7387" spans="1:4" ht="38.25">
      <c r="A7387" s="338">
        <v>1362</v>
      </c>
      <c r="B7387" s="336" t="s">
        <v>7959</v>
      </c>
      <c r="C7387" s="335" t="s">
        <v>6754</v>
      </c>
      <c r="D7387" s="335">
        <v>27.08</v>
      </c>
    </row>
    <row r="7388" spans="1:4" ht="38.25">
      <c r="A7388" s="338">
        <v>11131</v>
      </c>
      <c r="B7388" s="336" t="s">
        <v>7960</v>
      </c>
      <c r="C7388" s="335" t="s">
        <v>6754</v>
      </c>
      <c r="D7388" s="335">
        <v>34.659999999999997</v>
      </c>
    </row>
    <row r="7389" spans="1:4" ht="38.25">
      <c r="A7389" s="338">
        <v>11132</v>
      </c>
      <c r="B7389" s="336" t="s">
        <v>7961</v>
      </c>
      <c r="C7389" s="335" t="s">
        <v>6754</v>
      </c>
      <c r="D7389" s="335">
        <v>40.98</v>
      </c>
    </row>
    <row r="7390" spans="1:4" ht="38.25">
      <c r="A7390" s="338">
        <v>1363</v>
      </c>
      <c r="B7390" s="336" t="s">
        <v>7962</v>
      </c>
      <c r="C7390" s="335" t="s">
        <v>6754</v>
      </c>
      <c r="D7390" s="335">
        <v>13.78</v>
      </c>
    </row>
    <row r="7391" spans="1:4" ht="38.25">
      <c r="A7391" s="338">
        <v>11130</v>
      </c>
      <c r="B7391" s="336" t="s">
        <v>7963</v>
      </c>
      <c r="C7391" s="335" t="s">
        <v>6754</v>
      </c>
      <c r="D7391" s="335">
        <v>17.45</v>
      </c>
    </row>
    <row r="7392" spans="1:4" ht="25.5">
      <c r="A7392" s="338">
        <v>11134</v>
      </c>
      <c r="B7392" s="336" t="s">
        <v>7964</v>
      </c>
      <c r="C7392" s="335" t="s">
        <v>6754</v>
      </c>
      <c r="D7392" s="335">
        <v>27.77</v>
      </c>
    </row>
    <row r="7393" spans="1:4" ht="25.5">
      <c r="A7393" s="338">
        <v>11135</v>
      </c>
      <c r="B7393" s="336" t="s">
        <v>7965</v>
      </c>
      <c r="C7393" s="335" t="s">
        <v>6754</v>
      </c>
      <c r="D7393" s="335">
        <v>33.85</v>
      </c>
    </row>
    <row r="7394" spans="1:4" ht="25.5">
      <c r="A7394" s="338">
        <v>11136</v>
      </c>
      <c r="B7394" s="336" t="s">
        <v>7966</v>
      </c>
      <c r="C7394" s="335" t="s">
        <v>6754</v>
      </c>
      <c r="D7394" s="335">
        <v>36.61</v>
      </c>
    </row>
    <row r="7395" spans="1:4" ht="25.5">
      <c r="A7395" s="338">
        <v>34743</v>
      </c>
      <c r="B7395" s="336" t="s">
        <v>7967</v>
      </c>
      <c r="C7395" s="335" t="s">
        <v>6754</v>
      </c>
      <c r="D7395" s="335">
        <v>46.61</v>
      </c>
    </row>
    <row r="7396" spans="1:4" ht="25.5">
      <c r="A7396" s="338">
        <v>11137</v>
      </c>
      <c r="B7396" s="336" t="s">
        <v>7968</v>
      </c>
      <c r="C7396" s="335" t="s">
        <v>6754</v>
      </c>
      <c r="D7396" s="335">
        <v>51.98</v>
      </c>
    </row>
    <row r="7397" spans="1:4" ht="25.5">
      <c r="A7397" s="338">
        <v>34745</v>
      </c>
      <c r="B7397" s="336" t="s">
        <v>7969</v>
      </c>
      <c r="C7397" s="335" t="s">
        <v>6754</v>
      </c>
      <c r="D7397" s="335">
        <v>59.24</v>
      </c>
    </row>
    <row r="7398" spans="1:4" ht="25.5">
      <c r="A7398" s="338">
        <v>34746</v>
      </c>
      <c r="B7398" s="336" t="s">
        <v>7970</v>
      </c>
      <c r="C7398" s="335" t="s">
        <v>6754</v>
      </c>
      <c r="D7398" s="335">
        <v>15.25</v>
      </c>
    </row>
    <row r="7399" spans="1:4" ht="25.5">
      <c r="A7399" s="338">
        <v>1360</v>
      </c>
      <c r="B7399" s="336" t="s">
        <v>7971</v>
      </c>
      <c r="C7399" s="335" t="s">
        <v>6754</v>
      </c>
      <c r="D7399" s="335">
        <v>18.84</v>
      </c>
    </row>
    <row r="7400" spans="1:4" ht="38.25">
      <c r="A7400" s="338">
        <v>1346</v>
      </c>
      <c r="B7400" s="336" t="s">
        <v>7972</v>
      </c>
      <c r="C7400" s="335" t="s">
        <v>6754</v>
      </c>
      <c r="D7400" s="335">
        <v>20.67</v>
      </c>
    </row>
    <row r="7401" spans="1:4" ht="38.25">
      <c r="A7401" s="338">
        <v>1345</v>
      </c>
      <c r="B7401" s="336" t="s">
        <v>7973</v>
      </c>
      <c r="C7401" s="335" t="s">
        <v>6754</v>
      </c>
      <c r="D7401" s="335">
        <v>33.49</v>
      </c>
    </row>
    <row r="7402" spans="1:4" ht="38.25">
      <c r="A7402" s="338">
        <v>1344</v>
      </c>
      <c r="B7402" s="336" t="s">
        <v>7974</v>
      </c>
      <c r="C7402" s="335" t="s">
        <v>6747</v>
      </c>
      <c r="D7402" s="335">
        <v>36.020000000000003</v>
      </c>
    </row>
    <row r="7403" spans="1:4" ht="38.25">
      <c r="A7403" s="338">
        <v>1342</v>
      </c>
      <c r="B7403" s="336" t="s">
        <v>7975</v>
      </c>
      <c r="C7403" s="335" t="s">
        <v>6747</v>
      </c>
      <c r="D7403" s="335">
        <v>63.67</v>
      </c>
    </row>
    <row r="7404" spans="1:4" ht="38.25">
      <c r="A7404" s="338">
        <v>1347</v>
      </c>
      <c r="B7404" s="336" t="s">
        <v>7976</v>
      </c>
      <c r="C7404" s="335" t="s">
        <v>6754</v>
      </c>
      <c r="D7404" s="335">
        <v>24.7</v>
      </c>
    </row>
    <row r="7405" spans="1:4" ht="38.25">
      <c r="A7405" s="338">
        <v>1349</v>
      </c>
      <c r="B7405" s="336" t="s">
        <v>7977</v>
      </c>
      <c r="C7405" s="335" t="s">
        <v>6747</v>
      </c>
      <c r="D7405" s="335">
        <v>90.8</v>
      </c>
    </row>
    <row r="7406" spans="1:4" ht="38.25">
      <c r="A7406" s="338">
        <v>1350</v>
      </c>
      <c r="B7406" s="336" t="s">
        <v>7978</v>
      </c>
      <c r="C7406" s="335" t="s">
        <v>6747</v>
      </c>
      <c r="D7406" s="335">
        <v>37.18</v>
      </c>
    </row>
    <row r="7407" spans="1:4" ht="38.25">
      <c r="A7407" s="338">
        <v>1357</v>
      </c>
      <c r="B7407" s="336" t="s">
        <v>7979</v>
      </c>
      <c r="C7407" s="335" t="s">
        <v>6747</v>
      </c>
      <c r="D7407" s="335">
        <v>47.36</v>
      </c>
    </row>
    <row r="7408" spans="1:4" ht="38.25">
      <c r="A7408" s="338">
        <v>1355</v>
      </c>
      <c r="B7408" s="336" t="s">
        <v>7980</v>
      </c>
      <c r="C7408" s="335" t="s">
        <v>6754</v>
      </c>
      <c r="D7408" s="335">
        <v>21.79</v>
      </c>
    </row>
    <row r="7409" spans="1:4" ht="38.25">
      <c r="A7409" s="338">
        <v>1358</v>
      </c>
      <c r="B7409" s="336" t="s">
        <v>7981</v>
      </c>
      <c r="C7409" s="335" t="s">
        <v>6754</v>
      </c>
      <c r="D7409" s="335">
        <v>25.25</v>
      </c>
    </row>
    <row r="7410" spans="1:4" ht="38.25">
      <c r="A7410" s="338">
        <v>1359</v>
      </c>
      <c r="B7410" s="336" t="s">
        <v>7982</v>
      </c>
      <c r="C7410" s="335" t="s">
        <v>6747</v>
      </c>
      <c r="D7410" s="335">
        <v>73.17</v>
      </c>
    </row>
    <row r="7411" spans="1:4" ht="38.25">
      <c r="A7411" s="338">
        <v>1351</v>
      </c>
      <c r="B7411" s="336" t="s">
        <v>7983</v>
      </c>
      <c r="C7411" s="335" t="s">
        <v>6747</v>
      </c>
      <c r="D7411" s="335">
        <v>23.58</v>
      </c>
    </row>
    <row r="7412" spans="1:4" ht="25.5">
      <c r="A7412" s="338">
        <v>34659</v>
      </c>
      <c r="B7412" s="336" t="s">
        <v>7984</v>
      </c>
      <c r="C7412" s="335" t="s">
        <v>6754</v>
      </c>
      <c r="D7412" s="335">
        <v>19.670000000000002</v>
      </c>
    </row>
    <row r="7413" spans="1:4" ht="25.5">
      <c r="A7413" s="338">
        <v>34514</v>
      </c>
      <c r="B7413" s="336" t="s">
        <v>7985</v>
      </c>
      <c r="C7413" s="335" t="s">
        <v>6754</v>
      </c>
      <c r="D7413" s="335">
        <v>21.79</v>
      </c>
    </row>
    <row r="7414" spans="1:4" ht="25.5">
      <c r="A7414" s="338">
        <v>34660</v>
      </c>
      <c r="B7414" s="336" t="s">
        <v>7986</v>
      </c>
      <c r="C7414" s="335" t="s">
        <v>6754</v>
      </c>
      <c r="D7414" s="335">
        <v>27.65</v>
      </c>
    </row>
    <row r="7415" spans="1:4" ht="25.5">
      <c r="A7415" s="338">
        <v>34661</v>
      </c>
      <c r="B7415" s="336" t="s">
        <v>7987</v>
      </c>
      <c r="C7415" s="335" t="s">
        <v>6754</v>
      </c>
      <c r="D7415" s="335">
        <v>39.71</v>
      </c>
    </row>
    <row r="7416" spans="1:4" ht="25.5">
      <c r="A7416" s="338">
        <v>34667</v>
      </c>
      <c r="B7416" s="336" t="s">
        <v>7988</v>
      </c>
      <c r="C7416" s="335" t="s">
        <v>6754</v>
      </c>
      <c r="D7416" s="335">
        <v>14.38</v>
      </c>
    </row>
    <row r="7417" spans="1:4" ht="25.5">
      <c r="A7417" s="338">
        <v>34668</v>
      </c>
      <c r="B7417" s="336" t="s">
        <v>7989</v>
      </c>
      <c r="C7417" s="335" t="s">
        <v>6754</v>
      </c>
      <c r="D7417" s="335">
        <v>18.79</v>
      </c>
    </row>
    <row r="7418" spans="1:4" ht="25.5">
      <c r="A7418" s="338">
        <v>34741</v>
      </c>
      <c r="B7418" s="336" t="s">
        <v>7990</v>
      </c>
      <c r="C7418" s="335" t="s">
        <v>6754</v>
      </c>
      <c r="D7418" s="335">
        <v>20.68</v>
      </c>
    </row>
    <row r="7419" spans="1:4" ht="25.5">
      <c r="A7419" s="338">
        <v>34664</v>
      </c>
      <c r="B7419" s="336" t="s">
        <v>7991</v>
      </c>
      <c r="C7419" s="335" t="s">
        <v>6754</v>
      </c>
      <c r="D7419" s="335">
        <v>22.56</v>
      </c>
    </row>
    <row r="7420" spans="1:4" ht="25.5">
      <c r="A7420" s="338">
        <v>34665</v>
      </c>
      <c r="B7420" s="336" t="s">
        <v>7992</v>
      </c>
      <c r="C7420" s="335" t="s">
        <v>6754</v>
      </c>
      <c r="D7420" s="335">
        <v>28.01</v>
      </c>
    </row>
    <row r="7421" spans="1:4" ht="25.5">
      <c r="A7421" s="338">
        <v>34666</v>
      </c>
      <c r="B7421" s="336" t="s">
        <v>7993</v>
      </c>
      <c r="C7421" s="335" t="s">
        <v>6754</v>
      </c>
      <c r="D7421" s="335">
        <v>42.31</v>
      </c>
    </row>
    <row r="7422" spans="1:4" ht="25.5">
      <c r="A7422" s="338">
        <v>34669</v>
      </c>
      <c r="B7422" s="336" t="s">
        <v>7994</v>
      </c>
      <c r="C7422" s="335" t="s">
        <v>6754</v>
      </c>
      <c r="D7422" s="335">
        <v>15.51</v>
      </c>
    </row>
    <row r="7423" spans="1:4" ht="25.5">
      <c r="A7423" s="338">
        <v>34670</v>
      </c>
      <c r="B7423" s="336" t="s">
        <v>7995</v>
      </c>
      <c r="C7423" s="335" t="s">
        <v>6754</v>
      </c>
      <c r="D7423" s="335">
        <v>18.97</v>
      </c>
    </row>
    <row r="7424" spans="1:4" ht="25.5">
      <c r="A7424" s="338">
        <v>34671</v>
      </c>
      <c r="B7424" s="336" t="s">
        <v>7996</v>
      </c>
      <c r="C7424" s="335" t="s">
        <v>6754</v>
      </c>
      <c r="D7424" s="335">
        <v>15.84</v>
      </c>
    </row>
    <row r="7425" spans="1:4" ht="25.5">
      <c r="A7425" s="338">
        <v>34672</v>
      </c>
      <c r="B7425" s="336" t="s">
        <v>7997</v>
      </c>
      <c r="C7425" s="335" t="s">
        <v>6754</v>
      </c>
      <c r="D7425" s="335">
        <v>16.7</v>
      </c>
    </row>
    <row r="7426" spans="1:4" ht="25.5">
      <c r="A7426" s="338">
        <v>34673</v>
      </c>
      <c r="B7426" s="336" t="s">
        <v>7998</v>
      </c>
      <c r="C7426" s="335" t="s">
        <v>6754</v>
      </c>
      <c r="D7426" s="335">
        <v>20.38</v>
      </c>
    </row>
    <row r="7427" spans="1:4" ht="25.5">
      <c r="A7427" s="338">
        <v>34674</v>
      </c>
      <c r="B7427" s="336" t="s">
        <v>7999</v>
      </c>
      <c r="C7427" s="335" t="s">
        <v>6754</v>
      </c>
      <c r="D7427" s="335">
        <v>27.09</v>
      </c>
    </row>
    <row r="7428" spans="1:4" ht="25.5">
      <c r="A7428" s="338">
        <v>34675</v>
      </c>
      <c r="B7428" s="336" t="s">
        <v>8000</v>
      </c>
      <c r="C7428" s="335" t="s">
        <v>6754</v>
      </c>
      <c r="D7428" s="335">
        <v>33.03</v>
      </c>
    </row>
    <row r="7429" spans="1:4">
      <c r="A7429" s="338">
        <v>34676</v>
      </c>
      <c r="B7429" s="336" t="s">
        <v>8001</v>
      </c>
      <c r="C7429" s="335" t="s">
        <v>6754</v>
      </c>
      <c r="D7429" s="335">
        <v>9.51</v>
      </c>
    </row>
    <row r="7430" spans="1:4">
      <c r="A7430" s="338">
        <v>34677</v>
      </c>
      <c r="B7430" s="336" t="s">
        <v>8002</v>
      </c>
      <c r="C7430" s="335" t="s">
        <v>6754</v>
      </c>
      <c r="D7430" s="335">
        <v>12.78</v>
      </c>
    </row>
    <row r="7431" spans="1:4" ht="51">
      <c r="A7431" s="338">
        <v>40623</v>
      </c>
      <c r="B7431" s="336" t="s">
        <v>8003</v>
      </c>
      <c r="C7431" s="335" t="s">
        <v>7207</v>
      </c>
      <c r="D7431" s="335">
        <v>30.19</v>
      </c>
    </row>
    <row r="7432" spans="1:4" ht="38.25">
      <c r="A7432" s="338">
        <v>11584</v>
      </c>
      <c r="B7432" s="336" t="s">
        <v>8004</v>
      </c>
      <c r="C7432" s="335" t="s">
        <v>6747</v>
      </c>
      <c r="D7432" s="335">
        <v>78.69</v>
      </c>
    </row>
    <row r="7433" spans="1:4" ht="25.5">
      <c r="A7433" s="338">
        <v>11112</v>
      </c>
      <c r="B7433" s="336" t="s">
        <v>8005</v>
      </c>
      <c r="C7433" s="335" t="s">
        <v>6811</v>
      </c>
      <c r="D7433" s="335">
        <v>36.17</v>
      </c>
    </row>
    <row r="7434" spans="1:4" ht="25.5">
      <c r="A7434" s="338">
        <v>11115</v>
      </c>
      <c r="B7434" s="336" t="s">
        <v>8006</v>
      </c>
      <c r="C7434" s="335" t="s">
        <v>6807</v>
      </c>
      <c r="D7434" s="335">
        <v>16.739999999999998</v>
      </c>
    </row>
    <row r="7435" spans="1:4" ht="25.5">
      <c r="A7435" s="338">
        <v>11113</v>
      </c>
      <c r="B7435" s="336" t="s">
        <v>8007</v>
      </c>
      <c r="C7435" s="335" t="s">
        <v>6811</v>
      </c>
      <c r="D7435" s="335">
        <v>36.17</v>
      </c>
    </row>
    <row r="7436" spans="1:4" ht="25.5">
      <c r="A7436" s="338">
        <v>11114</v>
      </c>
      <c r="B7436" s="336" t="s">
        <v>8008</v>
      </c>
      <c r="C7436" s="335" t="s">
        <v>6807</v>
      </c>
      <c r="D7436" s="335">
        <v>27.82</v>
      </c>
    </row>
    <row r="7437" spans="1:4" ht="51">
      <c r="A7437" s="338">
        <v>12083</v>
      </c>
      <c r="B7437" s="336" t="s">
        <v>8009</v>
      </c>
      <c r="C7437" s="335" t="s">
        <v>6747</v>
      </c>
      <c r="D7437" s="335">
        <v>561.29</v>
      </c>
    </row>
    <row r="7438" spans="1:4" ht="51">
      <c r="A7438" s="338">
        <v>12081</v>
      </c>
      <c r="B7438" s="336" t="s">
        <v>8010</v>
      </c>
      <c r="C7438" s="335" t="s">
        <v>6747</v>
      </c>
      <c r="D7438" s="335">
        <v>189.81</v>
      </c>
    </row>
    <row r="7439" spans="1:4" ht="51">
      <c r="A7439" s="338">
        <v>12082</v>
      </c>
      <c r="B7439" s="336" t="s">
        <v>8011</v>
      </c>
      <c r="C7439" s="335" t="s">
        <v>6747</v>
      </c>
      <c r="D7439" s="335">
        <v>298.31</v>
      </c>
    </row>
    <row r="7440" spans="1:4" ht="51">
      <c r="A7440" s="338">
        <v>13354</v>
      </c>
      <c r="B7440" s="336" t="s">
        <v>8012</v>
      </c>
      <c r="C7440" s="335" t="s">
        <v>6747</v>
      </c>
      <c r="D7440" s="335">
        <v>445.53</v>
      </c>
    </row>
    <row r="7441" spans="1:4" ht="51">
      <c r="A7441" s="338">
        <v>14057</v>
      </c>
      <c r="B7441" s="336" t="s">
        <v>8013</v>
      </c>
      <c r="C7441" s="335" t="s">
        <v>6747</v>
      </c>
      <c r="D7441" s="335">
        <v>248.75</v>
      </c>
    </row>
    <row r="7442" spans="1:4" ht="51">
      <c r="A7442" s="338">
        <v>14058</v>
      </c>
      <c r="B7442" s="336" t="s">
        <v>8014</v>
      </c>
      <c r="C7442" s="335" t="s">
        <v>6747</v>
      </c>
      <c r="D7442" s="335">
        <v>392.39</v>
      </c>
    </row>
    <row r="7443" spans="1:4" ht="38.25">
      <c r="A7443" s="338">
        <v>20971</v>
      </c>
      <c r="B7443" s="336" t="s">
        <v>8015</v>
      </c>
      <c r="C7443" s="335" t="s">
        <v>6747</v>
      </c>
      <c r="D7443" s="335">
        <v>11.09</v>
      </c>
    </row>
    <row r="7444" spans="1:4" ht="76.5">
      <c r="A7444" s="338">
        <v>5047</v>
      </c>
      <c r="B7444" s="336" t="s">
        <v>8016</v>
      </c>
      <c r="C7444" s="335" t="s">
        <v>6747</v>
      </c>
      <c r="D7444" s="335">
        <v>267.33999999999997</v>
      </c>
    </row>
    <row r="7445" spans="1:4" ht="51">
      <c r="A7445" s="338">
        <v>13369</v>
      </c>
      <c r="B7445" s="336" t="s">
        <v>8017</v>
      </c>
      <c r="C7445" s="335" t="s">
        <v>6747</v>
      </c>
      <c r="D7445" s="335">
        <v>289.99</v>
      </c>
    </row>
    <row r="7446" spans="1:4" ht="51">
      <c r="A7446" s="338">
        <v>13370</v>
      </c>
      <c r="B7446" s="336" t="s">
        <v>8018</v>
      </c>
      <c r="C7446" s="335" t="s">
        <v>6747</v>
      </c>
      <c r="D7446" s="335">
        <v>402</v>
      </c>
    </row>
    <row r="7447" spans="1:4" ht="25.5">
      <c r="A7447" s="338">
        <v>13279</v>
      </c>
      <c r="B7447" s="336" t="s">
        <v>8019</v>
      </c>
      <c r="C7447" s="335" t="s">
        <v>6811</v>
      </c>
      <c r="D7447" s="335">
        <v>11</v>
      </c>
    </row>
    <row r="7448" spans="1:4" ht="25.5">
      <c r="A7448" s="338">
        <v>11977</v>
      </c>
      <c r="B7448" s="336" t="s">
        <v>8020</v>
      </c>
      <c r="C7448" s="335" t="s">
        <v>6747</v>
      </c>
      <c r="D7448" s="335">
        <v>5.69</v>
      </c>
    </row>
    <row r="7449" spans="1:4" ht="25.5">
      <c r="A7449" s="338">
        <v>11975</v>
      </c>
      <c r="B7449" s="336" t="s">
        <v>8021</v>
      </c>
      <c r="C7449" s="335" t="s">
        <v>6747</v>
      </c>
      <c r="D7449" s="335">
        <v>12.49</v>
      </c>
    </row>
    <row r="7450" spans="1:4" ht="38.25">
      <c r="A7450" s="338">
        <v>39746</v>
      </c>
      <c r="B7450" s="336" t="s">
        <v>8022</v>
      </c>
      <c r="C7450" s="335" t="s">
        <v>6747</v>
      </c>
      <c r="D7450" s="335">
        <v>138.97</v>
      </c>
    </row>
    <row r="7451" spans="1:4" ht="25.5">
      <c r="A7451" s="338">
        <v>11976</v>
      </c>
      <c r="B7451" s="336" t="s">
        <v>8023</v>
      </c>
      <c r="C7451" s="335" t="s">
        <v>6747</v>
      </c>
      <c r="D7451" s="335">
        <v>0.63</v>
      </c>
    </row>
    <row r="7452" spans="1:4" ht="25.5">
      <c r="A7452" s="338">
        <v>1368</v>
      </c>
      <c r="B7452" s="336" t="s">
        <v>8024</v>
      </c>
      <c r="C7452" s="335" t="s">
        <v>6747</v>
      </c>
      <c r="D7452" s="335">
        <v>54.59</v>
      </c>
    </row>
    <row r="7453" spans="1:4" ht="25.5">
      <c r="A7453" s="338">
        <v>1367</v>
      </c>
      <c r="B7453" s="336" t="s">
        <v>8025</v>
      </c>
      <c r="C7453" s="335" t="s">
        <v>6747</v>
      </c>
      <c r="D7453" s="335">
        <v>176.58</v>
      </c>
    </row>
    <row r="7454" spans="1:4" ht="25.5">
      <c r="A7454" s="338">
        <v>7608</v>
      </c>
      <c r="B7454" s="336" t="s">
        <v>8026</v>
      </c>
      <c r="C7454" s="335" t="s">
        <v>6747</v>
      </c>
      <c r="D7454" s="335">
        <v>3.89</v>
      </c>
    </row>
    <row r="7455" spans="1:4" ht="38.25">
      <c r="A7455" s="338">
        <v>41900</v>
      </c>
      <c r="B7455" s="336" t="s">
        <v>8027</v>
      </c>
      <c r="C7455" s="335" t="s">
        <v>6811</v>
      </c>
      <c r="D7455" s="335">
        <v>2.1</v>
      </c>
    </row>
    <row r="7456" spans="1:4" ht="38.25">
      <c r="A7456" s="338">
        <v>41899</v>
      </c>
      <c r="B7456" s="336" t="s">
        <v>8028</v>
      </c>
      <c r="C7456" s="335" t="s">
        <v>7901</v>
      </c>
      <c r="D7456" s="339">
        <v>2490.4699999999998</v>
      </c>
    </row>
    <row r="7457" spans="1:4">
      <c r="A7457" s="338">
        <v>1380</v>
      </c>
      <c r="B7457" s="336" t="s">
        <v>8029</v>
      </c>
      <c r="C7457" s="335" t="s">
        <v>6811</v>
      </c>
      <c r="D7457" s="335">
        <v>2.92</v>
      </c>
    </row>
    <row r="7458" spans="1:4" ht="25.5">
      <c r="A7458" s="338">
        <v>1375</v>
      </c>
      <c r="B7458" s="336" t="s">
        <v>8030</v>
      </c>
      <c r="C7458" s="335" t="s">
        <v>6811</v>
      </c>
      <c r="D7458" s="335">
        <v>9.1999999999999993</v>
      </c>
    </row>
    <row r="7459" spans="1:4">
      <c r="A7459" s="338">
        <v>1379</v>
      </c>
      <c r="B7459" s="336" t="s">
        <v>8031</v>
      </c>
      <c r="C7459" s="335" t="s">
        <v>6811</v>
      </c>
      <c r="D7459" s="335">
        <v>0.49</v>
      </c>
    </row>
    <row r="7460" spans="1:4" ht="25.5">
      <c r="A7460" s="338">
        <v>10511</v>
      </c>
      <c r="B7460" s="336" t="s">
        <v>8032</v>
      </c>
      <c r="C7460" s="335" t="s">
        <v>8033</v>
      </c>
      <c r="D7460" s="335">
        <v>24.9</v>
      </c>
    </row>
    <row r="7461" spans="1:4" ht="25.5">
      <c r="A7461" s="338">
        <v>13284</v>
      </c>
      <c r="B7461" s="336" t="s">
        <v>8034</v>
      </c>
      <c r="C7461" s="335" t="s">
        <v>6811</v>
      </c>
      <c r="D7461" s="335">
        <v>0.42</v>
      </c>
    </row>
    <row r="7462" spans="1:4" ht="25.5">
      <c r="A7462" s="338">
        <v>25974</v>
      </c>
      <c r="B7462" s="336" t="s">
        <v>8035</v>
      </c>
      <c r="C7462" s="335" t="s">
        <v>6811</v>
      </c>
      <c r="D7462" s="335">
        <v>1.67</v>
      </c>
    </row>
    <row r="7463" spans="1:4">
      <c r="A7463" s="338">
        <v>1382</v>
      </c>
      <c r="B7463" s="336" t="s">
        <v>8036</v>
      </c>
      <c r="C7463" s="335" t="s">
        <v>8033</v>
      </c>
      <c r="D7463" s="335">
        <v>23.99</v>
      </c>
    </row>
    <row r="7464" spans="1:4">
      <c r="A7464" s="338">
        <v>34753</v>
      </c>
      <c r="B7464" s="336" t="s">
        <v>8037</v>
      </c>
      <c r="C7464" s="335" t="s">
        <v>6811</v>
      </c>
      <c r="D7464" s="335">
        <v>0.47</v>
      </c>
    </row>
    <row r="7465" spans="1:4" ht="38.25">
      <c r="A7465" s="338">
        <v>420</v>
      </c>
      <c r="B7465" s="336" t="s">
        <v>8038</v>
      </c>
      <c r="C7465" s="335" t="s">
        <v>6747</v>
      </c>
      <c r="D7465" s="335">
        <v>17.46</v>
      </c>
    </row>
    <row r="7466" spans="1:4" ht="38.25">
      <c r="A7466" s="338">
        <v>12327</v>
      </c>
      <c r="B7466" s="336" t="s">
        <v>8039</v>
      </c>
      <c r="C7466" s="335" t="s">
        <v>6747</v>
      </c>
      <c r="D7466" s="335">
        <v>20.8</v>
      </c>
    </row>
    <row r="7467" spans="1:4" ht="38.25">
      <c r="A7467" s="338">
        <v>36148</v>
      </c>
      <c r="B7467" s="336" t="s">
        <v>8040</v>
      </c>
      <c r="C7467" s="335" t="s">
        <v>6747</v>
      </c>
      <c r="D7467" s="335">
        <v>57.6</v>
      </c>
    </row>
    <row r="7468" spans="1:4">
      <c r="A7468" s="338">
        <v>12329</v>
      </c>
      <c r="B7468" s="336" t="s">
        <v>8041</v>
      </c>
      <c r="C7468" s="335" t="s">
        <v>6811</v>
      </c>
      <c r="D7468" s="335">
        <v>73.739999999999995</v>
      </c>
    </row>
    <row r="7469" spans="1:4" ht="25.5">
      <c r="A7469" s="338">
        <v>1339</v>
      </c>
      <c r="B7469" s="336" t="s">
        <v>8042</v>
      </c>
      <c r="C7469" s="335" t="s">
        <v>6811</v>
      </c>
      <c r="D7469" s="335">
        <v>22.37</v>
      </c>
    </row>
    <row r="7470" spans="1:4">
      <c r="A7470" s="338">
        <v>11849</v>
      </c>
      <c r="B7470" s="336" t="s">
        <v>8043</v>
      </c>
      <c r="C7470" s="335" t="s">
        <v>6813</v>
      </c>
      <c r="D7470" s="335">
        <v>9.6199999999999992</v>
      </c>
    </row>
    <row r="7471" spans="1:4" ht="38.25">
      <c r="A7471" s="338">
        <v>37418</v>
      </c>
      <c r="B7471" s="336" t="s">
        <v>8044</v>
      </c>
      <c r="C7471" s="335" t="s">
        <v>6747</v>
      </c>
      <c r="D7471" s="335">
        <v>12.41</v>
      </c>
    </row>
    <row r="7472" spans="1:4" ht="38.25">
      <c r="A7472" s="338">
        <v>37419</v>
      </c>
      <c r="B7472" s="336" t="s">
        <v>8045</v>
      </c>
      <c r="C7472" s="335" t="s">
        <v>6747</v>
      </c>
      <c r="D7472" s="335">
        <v>12.75</v>
      </c>
    </row>
    <row r="7473" spans="1:4" ht="38.25">
      <c r="A7473" s="338">
        <v>1427</v>
      </c>
      <c r="B7473" s="336" t="s">
        <v>8046</v>
      </c>
      <c r="C7473" s="335" t="s">
        <v>6747</v>
      </c>
      <c r="D7473" s="335">
        <v>18.34</v>
      </c>
    </row>
    <row r="7474" spans="1:4" ht="38.25">
      <c r="A7474" s="338">
        <v>1402</v>
      </c>
      <c r="B7474" s="336" t="s">
        <v>8047</v>
      </c>
      <c r="C7474" s="335" t="s">
        <v>6747</v>
      </c>
      <c r="D7474" s="335">
        <v>9.68</v>
      </c>
    </row>
    <row r="7475" spans="1:4" ht="38.25">
      <c r="A7475" s="338">
        <v>1420</v>
      </c>
      <c r="B7475" s="336" t="s">
        <v>8048</v>
      </c>
      <c r="C7475" s="335" t="s">
        <v>6747</v>
      </c>
      <c r="D7475" s="335">
        <v>10.039999999999999</v>
      </c>
    </row>
    <row r="7476" spans="1:4" ht="38.25">
      <c r="A7476" s="338">
        <v>1419</v>
      </c>
      <c r="B7476" s="336" t="s">
        <v>8049</v>
      </c>
      <c r="C7476" s="335" t="s">
        <v>6747</v>
      </c>
      <c r="D7476" s="335">
        <v>10.88</v>
      </c>
    </row>
    <row r="7477" spans="1:4" ht="38.25">
      <c r="A7477" s="338">
        <v>1414</v>
      </c>
      <c r="B7477" s="336" t="s">
        <v>8050</v>
      </c>
      <c r="C7477" s="335" t="s">
        <v>6747</v>
      </c>
      <c r="D7477" s="335">
        <v>12.21</v>
      </c>
    </row>
    <row r="7478" spans="1:4" ht="38.25">
      <c r="A7478" s="338">
        <v>1413</v>
      </c>
      <c r="B7478" s="336" t="s">
        <v>8051</v>
      </c>
      <c r="C7478" s="335" t="s">
        <v>6747</v>
      </c>
      <c r="D7478" s="335">
        <v>14.78</v>
      </c>
    </row>
    <row r="7479" spans="1:4" ht="38.25">
      <c r="A7479" s="338">
        <v>1412</v>
      </c>
      <c r="B7479" s="336" t="s">
        <v>8052</v>
      </c>
      <c r="C7479" s="335" t="s">
        <v>6747</v>
      </c>
      <c r="D7479" s="335">
        <v>15.33</v>
      </c>
    </row>
    <row r="7480" spans="1:4" ht="51">
      <c r="A7480" s="338">
        <v>1411</v>
      </c>
      <c r="B7480" s="336" t="s">
        <v>8053</v>
      </c>
      <c r="C7480" s="335" t="s">
        <v>6747</v>
      </c>
      <c r="D7480" s="335">
        <v>27.86</v>
      </c>
    </row>
    <row r="7481" spans="1:4" ht="51">
      <c r="A7481" s="338">
        <v>1406</v>
      </c>
      <c r="B7481" s="336" t="s">
        <v>8054</v>
      </c>
      <c r="C7481" s="335" t="s">
        <v>6747</v>
      </c>
      <c r="D7481" s="335">
        <v>18.52</v>
      </c>
    </row>
    <row r="7482" spans="1:4" ht="51">
      <c r="A7482" s="338">
        <v>1407</v>
      </c>
      <c r="B7482" s="336" t="s">
        <v>8055</v>
      </c>
      <c r="C7482" s="335" t="s">
        <v>6747</v>
      </c>
      <c r="D7482" s="335">
        <v>23.07</v>
      </c>
    </row>
    <row r="7483" spans="1:4" ht="51">
      <c r="A7483" s="338">
        <v>1404</v>
      </c>
      <c r="B7483" s="336" t="s">
        <v>8056</v>
      </c>
      <c r="C7483" s="335" t="s">
        <v>6747</v>
      </c>
      <c r="D7483" s="335">
        <v>24.46</v>
      </c>
    </row>
    <row r="7484" spans="1:4" ht="89.25">
      <c r="A7484" s="338">
        <v>11281</v>
      </c>
      <c r="B7484" s="336" t="s">
        <v>8057</v>
      </c>
      <c r="C7484" s="335" t="s">
        <v>6747</v>
      </c>
      <c r="D7484" s="339">
        <v>9661</v>
      </c>
    </row>
    <row r="7485" spans="1:4" ht="102">
      <c r="A7485" s="338">
        <v>40699</v>
      </c>
      <c r="B7485" s="336" t="s">
        <v>8058</v>
      </c>
      <c r="C7485" s="335" t="s">
        <v>6747</v>
      </c>
      <c r="D7485" s="339">
        <v>5411.82</v>
      </c>
    </row>
    <row r="7486" spans="1:4" ht="102">
      <c r="A7486" s="338">
        <v>40701</v>
      </c>
      <c r="B7486" s="336" t="s">
        <v>8059</v>
      </c>
      <c r="C7486" s="335" t="s">
        <v>6747</v>
      </c>
      <c r="D7486" s="339">
        <v>95688.49</v>
      </c>
    </row>
    <row r="7487" spans="1:4" ht="102">
      <c r="A7487" s="338">
        <v>1442</v>
      </c>
      <c r="B7487" s="336" t="s">
        <v>8060</v>
      </c>
      <c r="C7487" s="335" t="s">
        <v>6747</v>
      </c>
      <c r="D7487" s="339">
        <v>8110.33</v>
      </c>
    </row>
    <row r="7488" spans="1:4" ht="102">
      <c r="A7488" s="338">
        <v>13457</v>
      </c>
      <c r="B7488" s="336" t="s">
        <v>8061</v>
      </c>
      <c r="C7488" s="335" t="s">
        <v>6747</v>
      </c>
      <c r="D7488" s="339">
        <v>7000.72</v>
      </c>
    </row>
    <row r="7489" spans="1:4" ht="102">
      <c r="A7489" s="338">
        <v>40700</v>
      </c>
      <c r="B7489" s="336" t="s">
        <v>8062</v>
      </c>
      <c r="C7489" s="335" t="s">
        <v>6747</v>
      </c>
      <c r="D7489" s="339">
        <v>12598.02</v>
      </c>
    </row>
    <row r="7490" spans="1:4" ht="38.25">
      <c r="A7490" s="338">
        <v>13458</v>
      </c>
      <c r="B7490" s="336" t="s">
        <v>8063</v>
      </c>
      <c r="C7490" s="335" t="s">
        <v>6747</v>
      </c>
      <c r="D7490" s="339">
        <v>11971.23</v>
      </c>
    </row>
    <row r="7491" spans="1:4" ht="38.25">
      <c r="A7491" s="338">
        <v>36524</v>
      </c>
      <c r="B7491" s="336" t="s">
        <v>8064</v>
      </c>
      <c r="C7491" s="335" t="s">
        <v>6747</v>
      </c>
      <c r="D7491" s="339">
        <v>71134.19</v>
      </c>
    </row>
    <row r="7492" spans="1:4" ht="38.25">
      <c r="A7492" s="338">
        <v>36526</v>
      </c>
      <c r="B7492" s="336" t="s">
        <v>8065</v>
      </c>
      <c r="C7492" s="335" t="s">
        <v>6747</v>
      </c>
      <c r="D7492" s="339">
        <v>57322.82</v>
      </c>
    </row>
    <row r="7493" spans="1:4" ht="38.25">
      <c r="A7493" s="338">
        <v>36523</v>
      </c>
      <c r="B7493" s="336" t="s">
        <v>8066</v>
      </c>
      <c r="C7493" s="335" t="s">
        <v>6747</v>
      </c>
      <c r="D7493" s="339">
        <v>122720.43</v>
      </c>
    </row>
    <row r="7494" spans="1:4" ht="38.25">
      <c r="A7494" s="338">
        <v>36527</v>
      </c>
      <c r="B7494" s="336" t="s">
        <v>8067</v>
      </c>
      <c r="C7494" s="335" t="s">
        <v>6747</v>
      </c>
      <c r="D7494" s="339">
        <v>133299.67000000001</v>
      </c>
    </row>
    <row r="7495" spans="1:4" ht="38.25">
      <c r="A7495" s="338">
        <v>13803</v>
      </c>
      <c r="B7495" s="336" t="s">
        <v>8068</v>
      </c>
      <c r="C7495" s="335" t="s">
        <v>6747</v>
      </c>
      <c r="D7495" s="339">
        <v>48200</v>
      </c>
    </row>
    <row r="7496" spans="1:4" ht="38.25">
      <c r="A7496" s="338">
        <v>38642</v>
      </c>
      <c r="B7496" s="336" t="s">
        <v>8069</v>
      </c>
      <c r="C7496" s="335" t="s">
        <v>6747</v>
      </c>
      <c r="D7496" s="339">
        <v>31035.58</v>
      </c>
    </row>
    <row r="7497" spans="1:4" ht="38.25">
      <c r="A7497" s="338">
        <v>36522</v>
      </c>
      <c r="B7497" s="336" t="s">
        <v>8070</v>
      </c>
      <c r="C7497" s="335" t="s">
        <v>6747</v>
      </c>
      <c r="D7497" s="339">
        <v>36094.01</v>
      </c>
    </row>
    <row r="7498" spans="1:4" ht="38.25">
      <c r="A7498" s="338">
        <v>36525</v>
      </c>
      <c r="B7498" s="336" t="s">
        <v>8071</v>
      </c>
      <c r="C7498" s="335" t="s">
        <v>6747</v>
      </c>
      <c r="D7498" s="339">
        <v>48338.31</v>
      </c>
    </row>
    <row r="7499" spans="1:4" ht="51">
      <c r="A7499" s="338">
        <v>41991</v>
      </c>
      <c r="B7499" s="336" t="s">
        <v>8072</v>
      </c>
      <c r="C7499" s="335" t="s">
        <v>6747</v>
      </c>
      <c r="D7499" s="339">
        <v>1786.17</v>
      </c>
    </row>
    <row r="7500" spans="1:4" ht="38.25">
      <c r="A7500" s="338">
        <v>34348</v>
      </c>
      <c r="B7500" s="336" t="s">
        <v>8073</v>
      </c>
      <c r="C7500" s="335" t="s">
        <v>6807</v>
      </c>
      <c r="D7500" s="335">
        <v>30.63</v>
      </c>
    </row>
    <row r="7501" spans="1:4" ht="38.25">
      <c r="A7501" s="338">
        <v>34347</v>
      </c>
      <c r="B7501" s="336" t="s">
        <v>8074</v>
      </c>
      <c r="C7501" s="335" t="s">
        <v>6807</v>
      </c>
      <c r="D7501" s="335">
        <v>15.82</v>
      </c>
    </row>
    <row r="7502" spans="1:4" ht="38.25">
      <c r="A7502" s="338">
        <v>11146</v>
      </c>
      <c r="B7502" s="336" t="s">
        <v>8075</v>
      </c>
      <c r="C7502" s="335" t="s">
        <v>6759</v>
      </c>
      <c r="D7502" s="335">
        <v>312.63</v>
      </c>
    </row>
    <row r="7503" spans="1:4" ht="38.25">
      <c r="A7503" s="338">
        <v>11147</v>
      </c>
      <c r="B7503" s="336" t="s">
        <v>8076</v>
      </c>
      <c r="C7503" s="335" t="s">
        <v>6759</v>
      </c>
      <c r="D7503" s="335">
        <v>324.20999999999998</v>
      </c>
    </row>
    <row r="7504" spans="1:4" ht="38.25">
      <c r="A7504" s="338">
        <v>34872</v>
      </c>
      <c r="B7504" s="336" t="s">
        <v>8077</v>
      </c>
      <c r="C7504" s="335" t="s">
        <v>6759</v>
      </c>
      <c r="D7504" s="335">
        <v>335.78</v>
      </c>
    </row>
    <row r="7505" spans="1:4" ht="38.25">
      <c r="A7505" s="338">
        <v>34491</v>
      </c>
      <c r="B7505" s="336" t="s">
        <v>8078</v>
      </c>
      <c r="C7505" s="335" t="s">
        <v>6759</v>
      </c>
      <c r="D7505" s="335">
        <v>342.58</v>
      </c>
    </row>
    <row r="7506" spans="1:4" ht="51">
      <c r="A7506" s="338">
        <v>34770</v>
      </c>
      <c r="B7506" s="336" t="s">
        <v>8079</v>
      </c>
      <c r="C7506" s="335" t="s">
        <v>7901</v>
      </c>
      <c r="D7506" s="335">
        <v>240.91</v>
      </c>
    </row>
    <row r="7507" spans="1:4" ht="51">
      <c r="A7507" s="338">
        <v>1518</v>
      </c>
      <c r="B7507" s="336" t="s">
        <v>8080</v>
      </c>
      <c r="C7507" s="335" t="s">
        <v>7901</v>
      </c>
      <c r="D7507" s="335">
        <v>260</v>
      </c>
    </row>
    <row r="7508" spans="1:4" ht="51">
      <c r="A7508" s="338">
        <v>41965</v>
      </c>
      <c r="B7508" s="336" t="s">
        <v>8081</v>
      </c>
      <c r="C7508" s="335" t="s">
        <v>7901</v>
      </c>
      <c r="D7508" s="335">
        <v>251.88</v>
      </c>
    </row>
    <row r="7509" spans="1:4" ht="51">
      <c r="A7509" s="338">
        <v>34492</v>
      </c>
      <c r="B7509" s="336" t="s">
        <v>8082</v>
      </c>
      <c r="C7509" s="335" t="s">
        <v>6759</v>
      </c>
      <c r="D7509" s="335">
        <v>283.68</v>
      </c>
    </row>
    <row r="7510" spans="1:4" ht="51">
      <c r="A7510" s="338">
        <v>1524</v>
      </c>
      <c r="B7510" s="336" t="s">
        <v>8083</v>
      </c>
      <c r="C7510" s="335" t="s">
        <v>6759</v>
      </c>
      <c r="D7510" s="335">
        <v>330</v>
      </c>
    </row>
    <row r="7511" spans="1:4" ht="51">
      <c r="A7511" s="338">
        <v>38404</v>
      </c>
      <c r="B7511" s="336" t="s">
        <v>8084</v>
      </c>
      <c r="C7511" s="335" t="s">
        <v>6759</v>
      </c>
      <c r="D7511" s="335">
        <v>348.3</v>
      </c>
    </row>
    <row r="7512" spans="1:4" ht="51">
      <c r="A7512" s="338">
        <v>39849</v>
      </c>
      <c r="B7512" s="336" t="s">
        <v>8085</v>
      </c>
      <c r="C7512" s="335" t="s">
        <v>6759</v>
      </c>
      <c r="D7512" s="335">
        <v>347.55</v>
      </c>
    </row>
    <row r="7513" spans="1:4" ht="51">
      <c r="A7513" s="338">
        <v>38464</v>
      </c>
      <c r="B7513" s="336" t="s">
        <v>8086</v>
      </c>
      <c r="C7513" s="335" t="s">
        <v>6759</v>
      </c>
      <c r="D7513" s="335">
        <v>420.75</v>
      </c>
    </row>
    <row r="7514" spans="1:4" ht="51">
      <c r="A7514" s="338">
        <v>34493</v>
      </c>
      <c r="B7514" s="336" t="s">
        <v>8087</v>
      </c>
      <c r="C7514" s="335" t="s">
        <v>6759</v>
      </c>
      <c r="D7514" s="335">
        <v>294.68</v>
      </c>
    </row>
    <row r="7515" spans="1:4" ht="51">
      <c r="A7515" s="338">
        <v>1527</v>
      </c>
      <c r="B7515" s="336" t="s">
        <v>8088</v>
      </c>
      <c r="C7515" s="335" t="s">
        <v>6759</v>
      </c>
      <c r="D7515" s="335">
        <v>343.89</v>
      </c>
    </row>
    <row r="7516" spans="1:4" ht="51">
      <c r="A7516" s="338">
        <v>38405</v>
      </c>
      <c r="B7516" s="336" t="s">
        <v>8089</v>
      </c>
      <c r="C7516" s="335" t="s">
        <v>6759</v>
      </c>
      <c r="D7516" s="335">
        <v>369.2</v>
      </c>
    </row>
    <row r="7517" spans="1:4" ht="51">
      <c r="A7517" s="338">
        <v>38408</v>
      </c>
      <c r="B7517" s="336" t="s">
        <v>8090</v>
      </c>
      <c r="C7517" s="335" t="s">
        <v>6759</v>
      </c>
      <c r="D7517" s="335">
        <v>383.91</v>
      </c>
    </row>
    <row r="7518" spans="1:4" ht="51">
      <c r="A7518" s="338">
        <v>34494</v>
      </c>
      <c r="B7518" s="336" t="s">
        <v>8091</v>
      </c>
      <c r="C7518" s="335" t="s">
        <v>6759</v>
      </c>
      <c r="D7518" s="335">
        <v>307.76</v>
      </c>
    </row>
    <row r="7519" spans="1:4" ht="51">
      <c r="A7519" s="338">
        <v>1525</v>
      </c>
      <c r="B7519" s="336" t="s">
        <v>8092</v>
      </c>
      <c r="C7519" s="335" t="s">
        <v>6759</v>
      </c>
      <c r="D7519" s="335">
        <v>355.47</v>
      </c>
    </row>
    <row r="7520" spans="1:4" ht="51">
      <c r="A7520" s="338">
        <v>38406</v>
      </c>
      <c r="B7520" s="336" t="s">
        <v>8093</v>
      </c>
      <c r="C7520" s="335" t="s">
        <v>6759</v>
      </c>
      <c r="D7520" s="335">
        <v>387.91</v>
      </c>
    </row>
    <row r="7521" spans="1:4" ht="51">
      <c r="A7521" s="338">
        <v>38409</v>
      </c>
      <c r="B7521" s="336" t="s">
        <v>8094</v>
      </c>
      <c r="C7521" s="335" t="s">
        <v>6759</v>
      </c>
      <c r="D7521" s="335">
        <v>413.83</v>
      </c>
    </row>
    <row r="7522" spans="1:4" ht="51">
      <c r="A7522" s="338">
        <v>34495</v>
      </c>
      <c r="B7522" s="336" t="s">
        <v>8095</v>
      </c>
      <c r="C7522" s="335" t="s">
        <v>6759</v>
      </c>
      <c r="D7522" s="335">
        <v>320.91000000000003</v>
      </c>
    </row>
    <row r="7523" spans="1:4" ht="51">
      <c r="A7523" s="338">
        <v>11145</v>
      </c>
      <c r="B7523" s="336" t="s">
        <v>8096</v>
      </c>
      <c r="C7523" s="335" t="s">
        <v>6759</v>
      </c>
      <c r="D7523" s="335">
        <v>368.21</v>
      </c>
    </row>
    <row r="7524" spans="1:4" ht="51">
      <c r="A7524" s="338">
        <v>34496</v>
      </c>
      <c r="B7524" s="336" t="s">
        <v>8097</v>
      </c>
      <c r="C7524" s="335" t="s">
        <v>6759</v>
      </c>
      <c r="D7524" s="335">
        <v>335.21</v>
      </c>
    </row>
    <row r="7525" spans="1:4" ht="51">
      <c r="A7525" s="338">
        <v>34479</v>
      </c>
      <c r="B7525" s="336" t="s">
        <v>8098</v>
      </c>
      <c r="C7525" s="335" t="s">
        <v>6759</v>
      </c>
      <c r="D7525" s="335">
        <v>382.1</v>
      </c>
    </row>
    <row r="7526" spans="1:4" ht="51">
      <c r="A7526" s="338">
        <v>34481</v>
      </c>
      <c r="B7526" s="336" t="s">
        <v>8099</v>
      </c>
      <c r="C7526" s="335" t="s">
        <v>6759</v>
      </c>
      <c r="D7526" s="335">
        <v>429.57</v>
      </c>
    </row>
    <row r="7527" spans="1:4" ht="51">
      <c r="A7527" s="338">
        <v>34483</v>
      </c>
      <c r="B7527" s="336" t="s">
        <v>8100</v>
      </c>
      <c r="C7527" s="335" t="s">
        <v>6759</v>
      </c>
      <c r="D7527" s="335">
        <v>509.47</v>
      </c>
    </row>
    <row r="7528" spans="1:4" ht="51">
      <c r="A7528" s="338">
        <v>34485</v>
      </c>
      <c r="B7528" s="336" t="s">
        <v>8101</v>
      </c>
      <c r="C7528" s="335" t="s">
        <v>6759</v>
      </c>
      <c r="D7528" s="335">
        <v>654.21</v>
      </c>
    </row>
    <row r="7529" spans="1:4" ht="51">
      <c r="A7529" s="338">
        <v>34497</v>
      </c>
      <c r="B7529" s="336" t="s">
        <v>8102</v>
      </c>
      <c r="C7529" s="335" t="s">
        <v>6759</v>
      </c>
      <c r="D7529" s="335">
        <v>903.15</v>
      </c>
    </row>
    <row r="7530" spans="1:4" ht="38.25">
      <c r="A7530" s="338">
        <v>14041</v>
      </c>
      <c r="B7530" s="336" t="s">
        <v>8103</v>
      </c>
      <c r="C7530" s="335" t="s">
        <v>6759</v>
      </c>
      <c r="D7530" s="335">
        <v>283.05</v>
      </c>
    </row>
    <row r="7531" spans="1:4" ht="38.25">
      <c r="A7531" s="338">
        <v>1523</v>
      </c>
      <c r="B7531" s="336" t="s">
        <v>8104</v>
      </c>
      <c r="C7531" s="335" t="s">
        <v>6759</v>
      </c>
      <c r="D7531" s="335">
        <v>285.76</v>
      </c>
    </row>
    <row r="7532" spans="1:4" ht="38.25">
      <c r="A7532" s="338">
        <v>14052</v>
      </c>
      <c r="B7532" s="336" t="s">
        <v>8105</v>
      </c>
      <c r="C7532" s="335" t="s">
        <v>6747</v>
      </c>
      <c r="D7532" s="335">
        <v>6.5</v>
      </c>
    </row>
    <row r="7533" spans="1:4" ht="38.25">
      <c r="A7533" s="338">
        <v>14054</v>
      </c>
      <c r="B7533" s="336" t="s">
        <v>8106</v>
      </c>
      <c r="C7533" s="335" t="s">
        <v>6747</v>
      </c>
      <c r="D7533" s="335">
        <v>8.4499999999999993</v>
      </c>
    </row>
    <row r="7534" spans="1:4" ht="38.25">
      <c r="A7534" s="338">
        <v>14053</v>
      </c>
      <c r="B7534" s="336" t="s">
        <v>8107</v>
      </c>
      <c r="C7534" s="335" t="s">
        <v>6747</v>
      </c>
      <c r="D7534" s="335">
        <v>6.6</v>
      </c>
    </row>
    <row r="7535" spans="1:4" ht="38.25">
      <c r="A7535" s="338">
        <v>2558</v>
      </c>
      <c r="B7535" s="336" t="s">
        <v>8108</v>
      </c>
      <c r="C7535" s="335" t="s">
        <v>6747</v>
      </c>
      <c r="D7535" s="335">
        <v>4.97</v>
      </c>
    </row>
    <row r="7536" spans="1:4" ht="38.25">
      <c r="A7536" s="338">
        <v>2560</v>
      </c>
      <c r="B7536" s="336" t="s">
        <v>8109</v>
      </c>
      <c r="C7536" s="335" t="s">
        <v>6747</v>
      </c>
      <c r="D7536" s="335">
        <v>8.75</v>
      </c>
    </row>
    <row r="7537" spans="1:4" ht="38.25">
      <c r="A7537" s="338">
        <v>2559</v>
      </c>
      <c r="B7537" s="336" t="s">
        <v>8110</v>
      </c>
      <c r="C7537" s="335" t="s">
        <v>6747</v>
      </c>
      <c r="D7537" s="335">
        <v>7</v>
      </c>
    </row>
    <row r="7538" spans="1:4" ht="38.25">
      <c r="A7538" s="338">
        <v>2592</v>
      </c>
      <c r="B7538" s="336" t="s">
        <v>8111</v>
      </c>
      <c r="C7538" s="335" t="s">
        <v>6747</v>
      </c>
      <c r="D7538" s="335">
        <v>116.04</v>
      </c>
    </row>
    <row r="7539" spans="1:4" ht="38.25">
      <c r="A7539" s="338">
        <v>2566</v>
      </c>
      <c r="B7539" s="336" t="s">
        <v>8112</v>
      </c>
      <c r="C7539" s="335" t="s">
        <v>6747</v>
      </c>
      <c r="D7539" s="335">
        <v>11.67</v>
      </c>
    </row>
    <row r="7540" spans="1:4" ht="38.25">
      <c r="A7540" s="338">
        <v>2589</v>
      </c>
      <c r="B7540" s="336" t="s">
        <v>8113</v>
      </c>
      <c r="C7540" s="335" t="s">
        <v>6747</v>
      </c>
      <c r="D7540" s="335">
        <v>15.52</v>
      </c>
    </row>
    <row r="7541" spans="1:4" ht="38.25">
      <c r="A7541" s="338">
        <v>2591</v>
      </c>
      <c r="B7541" s="336" t="s">
        <v>8114</v>
      </c>
      <c r="C7541" s="335" t="s">
        <v>6747</v>
      </c>
      <c r="D7541" s="335">
        <v>5.66</v>
      </c>
    </row>
    <row r="7542" spans="1:4" ht="38.25">
      <c r="A7542" s="338">
        <v>2590</v>
      </c>
      <c r="B7542" s="336" t="s">
        <v>8115</v>
      </c>
      <c r="C7542" s="335" t="s">
        <v>6747</v>
      </c>
      <c r="D7542" s="335">
        <v>9.52</v>
      </c>
    </row>
    <row r="7543" spans="1:4" ht="38.25">
      <c r="A7543" s="338">
        <v>2567</v>
      </c>
      <c r="B7543" s="336" t="s">
        <v>8116</v>
      </c>
      <c r="C7543" s="335" t="s">
        <v>6747</v>
      </c>
      <c r="D7543" s="335">
        <v>22.76</v>
      </c>
    </row>
    <row r="7544" spans="1:4" ht="38.25">
      <c r="A7544" s="338">
        <v>2565</v>
      </c>
      <c r="B7544" s="336" t="s">
        <v>8117</v>
      </c>
      <c r="C7544" s="335" t="s">
        <v>6747</v>
      </c>
      <c r="D7544" s="335">
        <v>5.67</v>
      </c>
    </row>
    <row r="7545" spans="1:4" ht="38.25">
      <c r="A7545" s="338">
        <v>2568</v>
      </c>
      <c r="B7545" s="336" t="s">
        <v>8118</v>
      </c>
      <c r="C7545" s="335" t="s">
        <v>6747</v>
      </c>
      <c r="D7545" s="335">
        <v>63.22</v>
      </c>
    </row>
    <row r="7546" spans="1:4" ht="38.25">
      <c r="A7546" s="338">
        <v>2594</v>
      </c>
      <c r="B7546" s="336" t="s">
        <v>8119</v>
      </c>
      <c r="C7546" s="335" t="s">
        <v>6747</v>
      </c>
      <c r="D7546" s="335">
        <v>105.32</v>
      </c>
    </row>
    <row r="7547" spans="1:4" ht="38.25">
      <c r="A7547" s="338">
        <v>2587</v>
      </c>
      <c r="B7547" s="336" t="s">
        <v>8120</v>
      </c>
      <c r="C7547" s="335" t="s">
        <v>6747</v>
      </c>
      <c r="D7547" s="335">
        <v>17.95</v>
      </c>
    </row>
    <row r="7548" spans="1:4" ht="38.25">
      <c r="A7548" s="338">
        <v>2588</v>
      </c>
      <c r="B7548" s="336" t="s">
        <v>8121</v>
      </c>
      <c r="C7548" s="335" t="s">
        <v>6747</v>
      </c>
      <c r="D7548" s="335">
        <v>14.26</v>
      </c>
    </row>
    <row r="7549" spans="1:4" ht="38.25">
      <c r="A7549" s="338">
        <v>2569</v>
      </c>
      <c r="B7549" s="336" t="s">
        <v>8122</v>
      </c>
      <c r="C7549" s="335" t="s">
        <v>6747</v>
      </c>
      <c r="D7549" s="335">
        <v>5.49</v>
      </c>
    </row>
    <row r="7550" spans="1:4" ht="38.25">
      <c r="A7550" s="338">
        <v>2570</v>
      </c>
      <c r="B7550" s="336" t="s">
        <v>8123</v>
      </c>
      <c r="C7550" s="335" t="s">
        <v>6747</v>
      </c>
      <c r="D7550" s="335">
        <v>9.2100000000000009</v>
      </c>
    </row>
    <row r="7551" spans="1:4" ht="38.25">
      <c r="A7551" s="338">
        <v>2571</v>
      </c>
      <c r="B7551" s="336" t="s">
        <v>8124</v>
      </c>
      <c r="C7551" s="335" t="s">
        <v>6747</v>
      </c>
      <c r="D7551" s="335">
        <v>27.34</v>
      </c>
    </row>
    <row r="7552" spans="1:4" ht="38.25">
      <c r="A7552" s="338">
        <v>2593</v>
      </c>
      <c r="B7552" s="336" t="s">
        <v>8125</v>
      </c>
      <c r="C7552" s="335" t="s">
        <v>6747</v>
      </c>
      <c r="D7552" s="335">
        <v>5.85</v>
      </c>
    </row>
    <row r="7553" spans="1:4" ht="38.25">
      <c r="A7553" s="338">
        <v>2572</v>
      </c>
      <c r="B7553" s="336" t="s">
        <v>8126</v>
      </c>
      <c r="C7553" s="335" t="s">
        <v>6747</v>
      </c>
      <c r="D7553" s="335">
        <v>80.849999999999994</v>
      </c>
    </row>
    <row r="7554" spans="1:4" ht="38.25">
      <c r="A7554" s="338">
        <v>2595</v>
      </c>
      <c r="B7554" s="336" t="s">
        <v>8127</v>
      </c>
      <c r="C7554" s="335" t="s">
        <v>6747</v>
      </c>
      <c r="D7554" s="335">
        <v>126.14</v>
      </c>
    </row>
    <row r="7555" spans="1:4" ht="38.25">
      <c r="A7555" s="338">
        <v>2576</v>
      </c>
      <c r="B7555" s="336" t="s">
        <v>8128</v>
      </c>
      <c r="C7555" s="335" t="s">
        <v>6747</v>
      </c>
      <c r="D7555" s="335">
        <v>21.5</v>
      </c>
    </row>
    <row r="7556" spans="1:4" ht="38.25">
      <c r="A7556" s="338">
        <v>2575</v>
      </c>
      <c r="B7556" s="336" t="s">
        <v>8129</v>
      </c>
      <c r="C7556" s="335" t="s">
        <v>6747</v>
      </c>
      <c r="D7556" s="335">
        <v>16.16</v>
      </c>
    </row>
    <row r="7557" spans="1:4" ht="38.25">
      <c r="A7557" s="338">
        <v>2573</v>
      </c>
      <c r="B7557" s="336" t="s">
        <v>8130</v>
      </c>
      <c r="C7557" s="335" t="s">
        <v>6747</v>
      </c>
      <c r="D7557" s="335">
        <v>6.71</v>
      </c>
    </row>
    <row r="7558" spans="1:4" ht="38.25">
      <c r="A7558" s="338">
        <v>2586</v>
      </c>
      <c r="B7558" s="336" t="s">
        <v>8131</v>
      </c>
      <c r="C7558" s="335" t="s">
        <v>6747</v>
      </c>
      <c r="D7558" s="335">
        <v>10.88</v>
      </c>
    </row>
    <row r="7559" spans="1:4" ht="38.25">
      <c r="A7559" s="338">
        <v>2577</v>
      </c>
      <c r="B7559" s="336" t="s">
        <v>8132</v>
      </c>
      <c r="C7559" s="335" t="s">
        <v>6747</v>
      </c>
      <c r="D7559" s="335">
        <v>29.14</v>
      </c>
    </row>
    <row r="7560" spans="1:4" ht="38.25">
      <c r="A7560" s="338">
        <v>2574</v>
      </c>
      <c r="B7560" s="336" t="s">
        <v>8133</v>
      </c>
      <c r="C7560" s="335" t="s">
        <v>6747</v>
      </c>
      <c r="D7560" s="335">
        <v>6.75</v>
      </c>
    </row>
    <row r="7561" spans="1:4" ht="38.25">
      <c r="A7561" s="338">
        <v>2578</v>
      </c>
      <c r="B7561" s="336" t="s">
        <v>8134</v>
      </c>
      <c r="C7561" s="335" t="s">
        <v>6747</v>
      </c>
      <c r="D7561" s="335">
        <v>90.97</v>
      </c>
    </row>
    <row r="7562" spans="1:4" ht="38.25">
      <c r="A7562" s="338">
        <v>2585</v>
      </c>
      <c r="B7562" s="336" t="s">
        <v>8135</v>
      </c>
      <c r="C7562" s="335" t="s">
        <v>6747</v>
      </c>
      <c r="D7562" s="335">
        <v>124.83</v>
      </c>
    </row>
    <row r="7563" spans="1:4" ht="38.25">
      <c r="A7563" s="338">
        <v>12008</v>
      </c>
      <c r="B7563" s="336" t="s">
        <v>8136</v>
      </c>
      <c r="C7563" s="335" t="s">
        <v>6747</v>
      </c>
      <c r="D7563" s="335">
        <v>66.98</v>
      </c>
    </row>
    <row r="7564" spans="1:4" ht="38.25">
      <c r="A7564" s="338">
        <v>2582</v>
      </c>
      <c r="B7564" s="336" t="s">
        <v>8137</v>
      </c>
      <c r="C7564" s="335" t="s">
        <v>6747</v>
      </c>
      <c r="D7564" s="335">
        <v>19.940000000000001</v>
      </c>
    </row>
    <row r="7565" spans="1:4" ht="38.25">
      <c r="A7565" s="338">
        <v>2597</v>
      </c>
      <c r="B7565" s="336" t="s">
        <v>8138</v>
      </c>
      <c r="C7565" s="335" t="s">
        <v>6747</v>
      </c>
      <c r="D7565" s="335">
        <v>17.09</v>
      </c>
    </row>
    <row r="7566" spans="1:4" ht="38.25">
      <c r="A7566" s="338">
        <v>2579</v>
      </c>
      <c r="B7566" s="336" t="s">
        <v>8139</v>
      </c>
      <c r="C7566" s="335" t="s">
        <v>6747</v>
      </c>
      <c r="D7566" s="335">
        <v>8.14</v>
      </c>
    </row>
    <row r="7567" spans="1:4" ht="38.25">
      <c r="A7567" s="338">
        <v>2581</v>
      </c>
      <c r="B7567" s="336" t="s">
        <v>8140</v>
      </c>
      <c r="C7567" s="335" t="s">
        <v>6747</v>
      </c>
      <c r="D7567" s="335">
        <v>10.41</v>
      </c>
    </row>
    <row r="7568" spans="1:4" ht="38.25">
      <c r="A7568" s="338">
        <v>2596</v>
      </c>
      <c r="B7568" s="336" t="s">
        <v>8141</v>
      </c>
      <c r="C7568" s="335" t="s">
        <v>6747</v>
      </c>
      <c r="D7568" s="335">
        <v>30.8</v>
      </c>
    </row>
    <row r="7569" spans="1:4" ht="38.25">
      <c r="A7569" s="338">
        <v>2580</v>
      </c>
      <c r="B7569" s="336" t="s">
        <v>8142</v>
      </c>
      <c r="C7569" s="335" t="s">
        <v>6747</v>
      </c>
      <c r="D7569" s="335">
        <v>8.92</v>
      </c>
    </row>
    <row r="7570" spans="1:4" ht="38.25">
      <c r="A7570" s="338">
        <v>2583</v>
      </c>
      <c r="B7570" s="336" t="s">
        <v>8143</v>
      </c>
      <c r="C7570" s="335" t="s">
        <v>6747</v>
      </c>
      <c r="D7570" s="335">
        <v>74.91</v>
      </c>
    </row>
    <row r="7571" spans="1:4" ht="38.25">
      <c r="A7571" s="338">
        <v>2584</v>
      </c>
      <c r="B7571" s="336" t="s">
        <v>8144</v>
      </c>
      <c r="C7571" s="335" t="s">
        <v>6747</v>
      </c>
      <c r="D7571" s="335">
        <v>124.71</v>
      </c>
    </row>
    <row r="7572" spans="1:4" ht="25.5">
      <c r="A7572" s="338">
        <v>12010</v>
      </c>
      <c r="B7572" s="336" t="s">
        <v>8145</v>
      </c>
      <c r="C7572" s="335" t="s">
        <v>6747</v>
      </c>
      <c r="D7572" s="335">
        <v>6.98</v>
      </c>
    </row>
    <row r="7573" spans="1:4" ht="25.5">
      <c r="A7573" s="338">
        <v>39329</v>
      </c>
      <c r="B7573" s="336" t="s">
        <v>8146</v>
      </c>
      <c r="C7573" s="335" t="s">
        <v>6747</v>
      </c>
      <c r="D7573" s="335">
        <v>7.3</v>
      </c>
    </row>
    <row r="7574" spans="1:4" ht="25.5">
      <c r="A7574" s="338">
        <v>39330</v>
      </c>
      <c r="B7574" s="336" t="s">
        <v>8147</v>
      </c>
      <c r="C7574" s="335" t="s">
        <v>6747</v>
      </c>
      <c r="D7574" s="335">
        <v>7.68</v>
      </c>
    </row>
    <row r="7575" spans="1:4" ht="25.5">
      <c r="A7575" s="338">
        <v>39332</v>
      </c>
      <c r="B7575" s="336" t="s">
        <v>8148</v>
      </c>
      <c r="C7575" s="335" t="s">
        <v>6747</v>
      </c>
      <c r="D7575" s="335">
        <v>8.58</v>
      </c>
    </row>
    <row r="7576" spans="1:4" ht="25.5">
      <c r="A7576" s="338">
        <v>39331</v>
      </c>
      <c r="B7576" s="336" t="s">
        <v>8149</v>
      </c>
      <c r="C7576" s="335" t="s">
        <v>6747</v>
      </c>
      <c r="D7576" s="335">
        <v>6.83</v>
      </c>
    </row>
    <row r="7577" spans="1:4" ht="25.5">
      <c r="A7577" s="338">
        <v>39333</v>
      </c>
      <c r="B7577" s="336" t="s">
        <v>8150</v>
      </c>
      <c r="C7577" s="335" t="s">
        <v>6747</v>
      </c>
      <c r="D7577" s="335">
        <v>6.66</v>
      </c>
    </row>
    <row r="7578" spans="1:4" ht="25.5">
      <c r="A7578" s="338">
        <v>39335</v>
      </c>
      <c r="B7578" s="336" t="s">
        <v>8151</v>
      </c>
      <c r="C7578" s="335" t="s">
        <v>6747</v>
      </c>
      <c r="D7578" s="335">
        <v>7.71</v>
      </c>
    </row>
    <row r="7579" spans="1:4" ht="25.5">
      <c r="A7579" s="338">
        <v>39334</v>
      </c>
      <c r="B7579" s="336" t="s">
        <v>8152</v>
      </c>
      <c r="C7579" s="335" t="s">
        <v>6747</v>
      </c>
      <c r="D7579" s="335">
        <v>6.12</v>
      </c>
    </row>
    <row r="7580" spans="1:4" ht="25.5">
      <c r="A7580" s="338">
        <v>12016</v>
      </c>
      <c r="B7580" s="336" t="s">
        <v>8153</v>
      </c>
      <c r="C7580" s="335" t="s">
        <v>6747</v>
      </c>
      <c r="D7580" s="335">
        <v>7.69</v>
      </c>
    </row>
    <row r="7581" spans="1:4" ht="25.5">
      <c r="A7581" s="338">
        <v>12015</v>
      </c>
      <c r="B7581" s="336" t="s">
        <v>8154</v>
      </c>
      <c r="C7581" s="335" t="s">
        <v>6747</v>
      </c>
      <c r="D7581" s="335">
        <v>8.9499999999999993</v>
      </c>
    </row>
    <row r="7582" spans="1:4" ht="25.5">
      <c r="A7582" s="338">
        <v>12020</v>
      </c>
      <c r="B7582" s="336" t="s">
        <v>8155</v>
      </c>
      <c r="C7582" s="335" t="s">
        <v>6747</v>
      </c>
      <c r="D7582" s="335">
        <v>7.69</v>
      </c>
    </row>
    <row r="7583" spans="1:4" ht="25.5">
      <c r="A7583" s="338">
        <v>12019</v>
      </c>
      <c r="B7583" s="336" t="s">
        <v>8156</v>
      </c>
      <c r="C7583" s="335" t="s">
        <v>6747</v>
      </c>
      <c r="D7583" s="335">
        <v>8.9499999999999993</v>
      </c>
    </row>
    <row r="7584" spans="1:4" ht="25.5">
      <c r="A7584" s="338">
        <v>39336</v>
      </c>
      <c r="B7584" s="336" t="s">
        <v>8157</v>
      </c>
      <c r="C7584" s="335" t="s">
        <v>6747</v>
      </c>
      <c r="D7584" s="335">
        <v>7.68</v>
      </c>
    </row>
    <row r="7585" spans="1:4" ht="25.5">
      <c r="A7585" s="338">
        <v>39338</v>
      </c>
      <c r="B7585" s="336" t="s">
        <v>8158</v>
      </c>
      <c r="C7585" s="335" t="s">
        <v>6747</v>
      </c>
      <c r="D7585" s="335">
        <v>8.58</v>
      </c>
    </row>
    <row r="7586" spans="1:4" ht="25.5">
      <c r="A7586" s="338">
        <v>39337</v>
      </c>
      <c r="B7586" s="336" t="s">
        <v>8159</v>
      </c>
      <c r="C7586" s="335" t="s">
        <v>6747</v>
      </c>
      <c r="D7586" s="335">
        <v>6.83</v>
      </c>
    </row>
    <row r="7587" spans="1:4">
      <c r="A7587" s="338">
        <v>39341</v>
      </c>
      <c r="B7587" s="336" t="s">
        <v>8160</v>
      </c>
      <c r="C7587" s="335" t="s">
        <v>6747</v>
      </c>
      <c r="D7587" s="335">
        <v>11.19</v>
      </c>
    </row>
    <row r="7588" spans="1:4" ht="25.5">
      <c r="A7588" s="338">
        <v>39340</v>
      </c>
      <c r="B7588" s="336" t="s">
        <v>8161</v>
      </c>
      <c r="C7588" s="335" t="s">
        <v>6747</v>
      </c>
      <c r="D7588" s="335">
        <v>8.2100000000000009</v>
      </c>
    </row>
    <row r="7589" spans="1:4" ht="25.5">
      <c r="A7589" s="338">
        <v>12025</v>
      </c>
      <c r="B7589" s="336" t="s">
        <v>8162</v>
      </c>
      <c r="C7589" s="335" t="s">
        <v>6747</v>
      </c>
      <c r="D7589" s="335">
        <v>8.48</v>
      </c>
    </row>
    <row r="7590" spans="1:4" ht="25.5">
      <c r="A7590" s="338">
        <v>39342</v>
      </c>
      <c r="B7590" s="336" t="s">
        <v>8163</v>
      </c>
      <c r="C7590" s="335" t="s">
        <v>6747</v>
      </c>
      <c r="D7590" s="335">
        <v>11.19</v>
      </c>
    </row>
    <row r="7591" spans="1:4" ht="25.5">
      <c r="A7591" s="338">
        <v>39343</v>
      </c>
      <c r="B7591" s="336" t="s">
        <v>8164</v>
      </c>
      <c r="C7591" s="335" t="s">
        <v>6747</v>
      </c>
      <c r="D7591" s="335">
        <v>9.4499999999999993</v>
      </c>
    </row>
    <row r="7592" spans="1:4">
      <c r="A7592" s="338">
        <v>39345</v>
      </c>
      <c r="B7592" s="336" t="s">
        <v>8165</v>
      </c>
      <c r="C7592" s="335" t="s">
        <v>6747</v>
      </c>
      <c r="D7592" s="335">
        <v>12.78</v>
      </c>
    </row>
    <row r="7593" spans="1:4" ht="25.5">
      <c r="A7593" s="338">
        <v>39344</v>
      </c>
      <c r="B7593" s="336" t="s">
        <v>8166</v>
      </c>
      <c r="C7593" s="335" t="s">
        <v>6747</v>
      </c>
      <c r="D7593" s="335">
        <v>9.1300000000000008</v>
      </c>
    </row>
    <row r="7594" spans="1:4" ht="25.5">
      <c r="A7594" s="338">
        <v>12623</v>
      </c>
      <c r="B7594" s="336" t="s">
        <v>8167</v>
      </c>
      <c r="C7594" s="335" t="s">
        <v>6807</v>
      </c>
      <c r="D7594" s="335">
        <v>8.15</v>
      </c>
    </row>
    <row r="7595" spans="1:4" ht="25.5">
      <c r="A7595" s="338">
        <v>34498</v>
      </c>
      <c r="B7595" s="336" t="s">
        <v>8168</v>
      </c>
      <c r="C7595" s="335" t="s">
        <v>6747</v>
      </c>
      <c r="D7595" s="335">
        <v>80.25</v>
      </c>
    </row>
    <row r="7596" spans="1:4" ht="25.5">
      <c r="A7596" s="338">
        <v>13244</v>
      </c>
      <c r="B7596" s="336" t="s">
        <v>8169</v>
      </c>
      <c r="C7596" s="335" t="s">
        <v>6747</v>
      </c>
      <c r="D7596" s="335">
        <v>33.78</v>
      </c>
    </row>
    <row r="7597" spans="1:4" ht="38.25">
      <c r="A7597" s="338">
        <v>38998</v>
      </c>
      <c r="B7597" s="336" t="s">
        <v>8170</v>
      </c>
      <c r="C7597" s="335" t="s">
        <v>6747</v>
      </c>
      <c r="D7597" s="335">
        <v>6.88</v>
      </c>
    </row>
    <row r="7598" spans="1:4" ht="38.25">
      <c r="A7598" s="338">
        <v>38999</v>
      </c>
      <c r="B7598" s="336" t="s">
        <v>8171</v>
      </c>
      <c r="C7598" s="335" t="s">
        <v>6747</v>
      </c>
      <c r="D7598" s="335">
        <v>11.38</v>
      </c>
    </row>
    <row r="7599" spans="1:4" ht="38.25">
      <c r="A7599" s="338">
        <v>38996</v>
      </c>
      <c r="B7599" s="336" t="s">
        <v>8172</v>
      </c>
      <c r="C7599" s="335" t="s">
        <v>6747</v>
      </c>
      <c r="D7599" s="335">
        <v>9.94</v>
      </c>
    </row>
    <row r="7600" spans="1:4" ht="38.25">
      <c r="A7600" s="338">
        <v>38997</v>
      </c>
      <c r="B7600" s="336" t="s">
        <v>8173</v>
      </c>
      <c r="C7600" s="335" t="s">
        <v>6747</v>
      </c>
      <c r="D7600" s="335">
        <v>16.079999999999998</v>
      </c>
    </row>
    <row r="7601" spans="1:4" ht="25.5">
      <c r="A7601" s="338">
        <v>39862</v>
      </c>
      <c r="B7601" s="336" t="s">
        <v>8174</v>
      </c>
      <c r="C7601" s="335" t="s">
        <v>6747</v>
      </c>
      <c r="D7601" s="335">
        <v>5.44</v>
      </c>
    </row>
    <row r="7602" spans="1:4" ht="25.5">
      <c r="A7602" s="338">
        <v>39863</v>
      </c>
      <c r="B7602" s="336" t="s">
        <v>8175</v>
      </c>
      <c r="C7602" s="335" t="s">
        <v>6747</v>
      </c>
      <c r="D7602" s="335">
        <v>5.52</v>
      </c>
    </row>
    <row r="7603" spans="1:4" ht="25.5">
      <c r="A7603" s="338">
        <v>39864</v>
      </c>
      <c r="B7603" s="336" t="s">
        <v>8176</v>
      </c>
      <c r="C7603" s="335" t="s">
        <v>6747</v>
      </c>
      <c r="D7603" s="335">
        <v>6.85</v>
      </c>
    </row>
    <row r="7604" spans="1:4" ht="25.5">
      <c r="A7604" s="338">
        <v>39865</v>
      </c>
      <c r="B7604" s="336" t="s">
        <v>8177</v>
      </c>
      <c r="C7604" s="335" t="s">
        <v>6747</v>
      </c>
      <c r="D7604" s="335">
        <v>9.66</v>
      </c>
    </row>
    <row r="7605" spans="1:4" ht="38.25">
      <c r="A7605" s="338">
        <v>2517</v>
      </c>
      <c r="B7605" s="336" t="s">
        <v>8178</v>
      </c>
      <c r="C7605" s="335" t="s">
        <v>6747</v>
      </c>
      <c r="D7605" s="335">
        <v>12.42</v>
      </c>
    </row>
    <row r="7606" spans="1:4" ht="38.25">
      <c r="A7606" s="338">
        <v>2522</v>
      </c>
      <c r="B7606" s="336" t="s">
        <v>8179</v>
      </c>
      <c r="C7606" s="335" t="s">
        <v>6747</v>
      </c>
      <c r="D7606" s="335">
        <v>8.0299999999999994</v>
      </c>
    </row>
    <row r="7607" spans="1:4" ht="38.25">
      <c r="A7607" s="338">
        <v>2548</v>
      </c>
      <c r="B7607" s="336" t="s">
        <v>8180</v>
      </c>
      <c r="C7607" s="335" t="s">
        <v>6747</v>
      </c>
      <c r="D7607" s="335">
        <v>4.9400000000000004</v>
      </c>
    </row>
    <row r="7608" spans="1:4" ht="38.25">
      <c r="A7608" s="338">
        <v>2516</v>
      </c>
      <c r="B7608" s="336" t="s">
        <v>8181</v>
      </c>
      <c r="C7608" s="335" t="s">
        <v>6747</v>
      </c>
      <c r="D7608" s="335">
        <v>6.44</v>
      </c>
    </row>
    <row r="7609" spans="1:4" ht="38.25">
      <c r="A7609" s="338">
        <v>2518</v>
      </c>
      <c r="B7609" s="336" t="s">
        <v>8182</v>
      </c>
      <c r="C7609" s="335" t="s">
        <v>6747</v>
      </c>
      <c r="D7609" s="335">
        <v>59.14</v>
      </c>
    </row>
    <row r="7610" spans="1:4" ht="38.25">
      <c r="A7610" s="338">
        <v>2521</v>
      </c>
      <c r="B7610" s="336" t="s">
        <v>8183</v>
      </c>
      <c r="C7610" s="335" t="s">
        <v>6747</v>
      </c>
      <c r="D7610" s="335">
        <v>25.17</v>
      </c>
    </row>
    <row r="7611" spans="1:4" ht="38.25">
      <c r="A7611" s="338">
        <v>2515</v>
      </c>
      <c r="B7611" s="336" t="s">
        <v>8184</v>
      </c>
      <c r="C7611" s="335" t="s">
        <v>6747</v>
      </c>
      <c r="D7611" s="335">
        <v>5.36</v>
      </c>
    </row>
    <row r="7612" spans="1:4" ht="38.25">
      <c r="A7612" s="338">
        <v>2519</v>
      </c>
      <c r="B7612" s="336" t="s">
        <v>8185</v>
      </c>
      <c r="C7612" s="335" t="s">
        <v>6747</v>
      </c>
      <c r="D7612" s="335">
        <v>71.31</v>
      </c>
    </row>
    <row r="7613" spans="1:4" ht="38.25">
      <c r="A7613" s="338">
        <v>2520</v>
      </c>
      <c r="B7613" s="336" t="s">
        <v>8186</v>
      </c>
      <c r="C7613" s="335" t="s">
        <v>6747</v>
      </c>
      <c r="D7613" s="335">
        <v>131.25</v>
      </c>
    </row>
    <row r="7614" spans="1:4" ht="38.25">
      <c r="A7614" s="338">
        <v>1602</v>
      </c>
      <c r="B7614" s="336" t="s">
        <v>8187</v>
      </c>
      <c r="C7614" s="335" t="s">
        <v>6747</v>
      </c>
      <c r="D7614" s="335">
        <v>25.55</v>
      </c>
    </row>
    <row r="7615" spans="1:4" ht="38.25">
      <c r="A7615" s="338">
        <v>1601</v>
      </c>
      <c r="B7615" s="336" t="s">
        <v>8188</v>
      </c>
      <c r="C7615" s="335" t="s">
        <v>6747</v>
      </c>
      <c r="D7615" s="335">
        <v>22.77</v>
      </c>
    </row>
    <row r="7616" spans="1:4" ht="38.25">
      <c r="A7616" s="338">
        <v>1598</v>
      </c>
      <c r="B7616" s="336" t="s">
        <v>8189</v>
      </c>
      <c r="C7616" s="335" t="s">
        <v>6747</v>
      </c>
      <c r="D7616" s="335">
        <v>6.74</v>
      </c>
    </row>
    <row r="7617" spans="1:4" ht="38.25">
      <c r="A7617" s="338">
        <v>1600</v>
      </c>
      <c r="B7617" s="336" t="s">
        <v>8190</v>
      </c>
      <c r="C7617" s="335" t="s">
        <v>6747</v>
      </c>
      <c r="D7617" s="335">
        <v>9.9499999999999993</v>
      </c>
    </row>
    <row r="7618" spans="1:4" ht="38.25">
      <c r="A7618" s="338">
        <v>1603</v>
      </c>
      <c r="B7618" s="336" t="s">
        <v>8191</v>
      </c>
      <c r="C7618" s="335" t="s">
        <v>6747</v>
      </c>
      <c r="D7618" s="335">
        <v>38.58</v>
      </c>
    </row>
    <row r="7619" spans="1:4" ht="38.25">
      <c r="A7619" s="338">
        <v>1599</v>
      </c>
      <c r="B7619" s="336" t="s">
        <v>8192</v>
      </c>
      <c r="C7619" s="335" t="s">
        <v>6747</v>
      </c>
      <c r="D7619" s="335">
        <v>7.82</v>
      </c>
    </row>
    <row r="7620" spans="1:4" ht="38.25">
      <c r="A7620" s="338">
        <v>1597</v>
      </c>
      <c r="B7620" s="336" t="s">
        <v>8193</v>
      </c>
      <c r="C7620" s="335" t="s">
        <v>6747</v>
      </c>
      <c r="D7620" s="335">
        <v>6.33</v>
      </c>
    </row>
    <row r="7621" spans="1:4">
      <c r="A7621" s="338">
        <v>39600</v>
      </c>
      <c r="B7621" s="336" t="s">
        <v>8194</v>
      </c>
      <c r="C7621" s="335" t="s">
        <v>6747</v>
      </c>
      <c r="D7621" s="335">
        <v>8.69</v>
      </c>
    </row>
    <row r="7622" spans="1:4">
      <c r="A7622" s="338">
        <v>39601</v>
      </c>
      <c r="B7622" s="336" t="s">
        <v>8195</v>
      </c>
      <c r="C7622" s="335" t="s">
        <v>6747</v>
      </c>
      <c r="D7622" s="335">
        <v>15.12</v>
      </c>
    </row>
    <row r="7623" spans="1:4">
      <c r="A7623" s="338">
        <v>39602</v>
      </c>
      <c r="B7623" s="336" t="s">
        <v>8196</v>
      </c>
      <c r="C7623" s="335" t="s">
        <v>6747</v>
      </c>
      <c r="D7623" s="335">
        <v>0.99</v>
      </c>
    </row>
    <row r="7624" spans="1:4">
      <c r="A7624" s="338">
        <v>39603</v>
      </c>
      <c r="B7624" s="336" t="s">
        <v>8197</v>
      </c>
      <c r="C7624" s="335" t="s">
        <v>6747</v>
      </c>
      <c r="D7624" s="335">
        <v>1.7</v>
      </c>
    </row>
    <row r="7625" spans="1:4" ht="38.25">
      <c r="A7625" s="338">
        <v>11821</v>
      </c>
      <c r="B7625" s="336" t="s">
        <v>8198</v>
      </c>
      <c r="C7625" s="335" t="s">
        <v>6747</v>
      </c>
      <c r="D7625" s="335">
        <v>5.2</v>
      </c>
    </row>
    <row r="7626" spans="1:4" ht="38.25">
      <c r="A7626" s="338">
        <v>1562</v>
      </c>
      <c r="B7626" s="336" t="s">
        <v>8199</v>
      </c>
      <c r="C7626" s="335" t="s">
        <v>6747</v>
      </c>
      <c r="D7626" s="335">
        <v>8.52</v>
      </c>
    </row>
    <row r="7627" spans="1:4" ht="38.25">
      <c r="A7627" s="338">
        <v>1563</v>
      </c>
      <c r="B7627" s="336" t="s">
        <v>8200</v>
      </c>
      <c r="C7627" s="335" t="s">
        <v>6747</v>
      </c>
      <c r="D7627" s="335">
        <v>11.44</v>
      </c>
    </row>
    <row r="7628" spans="1:4" ht="25.5">
      <c r="A7628" s="338">
        <v>11856</v>
      </c>
      <c r="B7628" s="336" t="s">
        <v>8201</v>
      </c>
      <c r="C7628" s="335" t="s">
        <v>6747</v>
      </c>
      <c r="D7628" s="335">
        <v>3.41</v>
      </c>
    </row>
    <row r="7629" spans="1:4" ht="25.5">
      <c r="A7629" s="338">
        <v>11857</v>
      </c>
      <c r="B7629" s="336" t="s">
        <v>8202</v>
      </c>
      <c r="C7629" s="335" t="s">
        <v>6747</v>
      </c>
      <c r="D7629" s="335">
        <v>17.940000000000001</v>
      </c>
    </row>
    <row r="7630" spans="1:4" ht="25.5">
      <c r="A7630" s="338">
        <v>11858</v>
      </c>
      <c r="B7630" s="336" t="s">
        <v>8203</v>
      </c>
      <c r="C7630" s="335" t="s">
        <v>6747</v>
      </c>
      <c r="D7630" s="335">
        <v>22.27</v>
      </c>
    </row>
    <row r="7631" spans="1:4" ht="25.5">
      <c r="A7631" s="338">
        <v>1539</v>
      </c>
      <c r="B7631" s="336" t="s">
        <v>8204</v>
      </c>
      <c r="C7631" s="335" t="s">
        <v>6747</v>
      </c>
      <c r="D7631" s="335">
        <v>4</v>
      </c>
    </row>
    <row r="7632" spans="1:4" ht="25.5">
      <c r="A7632" s="338">
        <v>11859</v>
      </c>
      <c r="B7632" s="336" t="s">
        <v>8205</v>
      </c>
      <c r="C7632" s="335" t="s">
        <v>6747</v>
      </c>
      <c r="D7632" s="335">
        <v>30.3</v>
      </c>
    </row>
    <row r="7633" spans="1:4" ht="25.5">
      <c r="A7633" s="338">
        <v>1550</v>
      </c>
      <c r="B7633" s="336" t="s">
        <v>8206</v>
      </c>
      <c r="C7633" s="335" t="s">
        <v>6747</v>
      </c>
      <c r="D7633" s="335">
        <v>4.22</v>
      </c>
    </row>
    <row r="7634" spans="1:4" ht="25.5">
      <c r="A7634" s="338">
        <v>11854</v>
      </c>
      <c r="B7634" s="336" t="s">
        <v>8207</v>
      </c>
      <c r="C7634" s="335" t="s">
        <v>6747</v>
      </c>
      <c r="D7634" s="335">
        <v>5.28</v>
      </c>
    </row>
    <row r="7635" spans="1:4" ht="25.5">
      <c r="A7635" s="338">
        <v>11862</v>
      </c>
      <c r="B7635" s="336" t="s">
        <v>8208</v>
      </c>
      <c r="C7635" s="335" t="s">
        <v>6747</v>
      </c>
      <c r="D7635" s="335">
        <v>7.41</v>
      </c>
    </row>
    <row r="7636" spans="1:4" ht="25.5">
      <c r="A7636" s="338">
        <v>11863</v>
      </c>
      <c r="B7636" s="336" t="s">
        <v>8209</v>
      </c>
      <c r="C7636" s="335" t="s">
        <v>6747</v>
      </c>
      <c r="D7636" s="335">
        <v>2.99</v>
      </c>
    </row>
    <row r="7637" spans="1:4" ht="25.5">
      <c r="A7637" s="338">
        <v>11855</v>
      </c>
      <c r="B7637" s="336" t="s">
        <v>8210</v>
      </c>
      <c r="C7637" s="335" t="s">
        <v>6747</v>
      </c>
      <c r="D7637" s="335">
        <v>11.06</v>
      </c>
    </row>
    <row r="7638" spans="1:4" ht="25.5">
      <c r="A7638" s="338">
        <v>11864</v>
      </c>
      <c r="B7638" s="336" t="s">
        <v>8211</v>
      </c>
      <c r="C7638" s="335" t="s">
        <v>6747</v>
      </c>
      <c r="D7638" s="335">
        <v>16.72</v>
      </c>
    </row>
    <row r="7639" spans="1:4" ht="51">
      <c r="A7639" s="338">
        <v>2527</v>
      </c>
      <c r="B7639" s="336" t="s">
        <v>8212</v>
      </c>
      <c r="C7639" s="335" t="s">
        <v>6747</v>
      </c>
      <c r="D7639" s="335">
        <v>4.4400000000000004</v>
      </c>
    </row>
    <row r="7640" spans="1:4" ht="51">
      <c r="A7640" s="338">
        <v>2526</v>
      </c>
      <c r="B7640" s="336" t="s">
        <v>8213</v>
      </c>
      <c r="C7640" s="335" t="s">
        <v>6747</v>
      </c>
      <c r="D7640" s="335">
        <v>2.85</v>
      </c>
    </row>
    <row r="7641" spans="1:4" ht="51">
      <c r="A7641" s="338">
        <v>2487</v>
      </c>
      <c r="B7641" s="336" t="s">
        <v>8214</v>
      </c>
      <c r="C7641" s="335" t="s">
        <v>6747</v>
      </c>
      <c r="D7641" s="335">
        <v>0.97</v>
      </c>
    </row>
    <row r="7642" spans="1:4" ht="51">
      <c r="A7642" s="338">
        <v>2483</v>
      </c>
      <c r="B7642" s="336" t="s">
        <v>8215</v>
      </c>
      <c r="C7642" s="335" t="s">
        <v>6747</v>
      </c>
      <c r="D7642" s="335">
        <v>2.0299999999999998</v>
      </c>
    </row>
    <row r="7643" spans="1:4" ht="51">
      <c r="A7643" s="338">
        <v>2528</v>
      </c>
      <c r="B7643" s="336" t="s">
        <v>8216</v>
      </c>
      <c r="C7643" s="335" t="s">
        <v>6747</v>
      </c>
      <c r="D7643" s="335">
        <v>11.19</v>
      </c>
    </row>
    <row r="7644" spans="1:4" ht="51">
      <c r="A7644" s="338">
        <v>2489</v>
      </c>
      <c r="B7644" s="336" t="s">
        <v>8217</v>
      </c>
      <c r="C7644" s="335" t="s">
        <v>6747</v>
      </c>
      <c r="D7644" s="335">
        <v>4.93</v>
      </c>
    </row>
    <row r="7645" spans="1:4" ht="51">
      <c r="A7645" s="338">
        <v>2488</v>
      </c>
      <c r="B7645" s="336" t="s">
        <v>8218</v>
      </c>
      <c r="C7645" s="335" t="s">
        <v>6747</v>
      </c>
      <c r="D7645" s="335">
        <v>1.1399999999999999</v>
      </c>
    </row>
    <row r="7646" spans="1:4" ht="51">
      <c r="A7646" s="338">
        <v>2484</v>
      </c>
      <c r="B7646" s="336" t="s">
        <v>8219</v>
      </c>
      <c r="C7646" s="335" t="s">
        <v>6747</v>
      </c>
      <c r="D7646" s="335">
        <v>16.25</v>
      </c>
    </row>
    <row r="7647" spans="1:4" ht="51">
      <c r="A7647" s="338">
        <v>2485</v>
      </c>
      <c r="B7647" s="336" t="s">
        <v>8220</v>
      </c>
      <c r="C7647" s="335" t="s">
        <v>6747</v>
      </c>
      <c r="D7647" s="335">
        <v>25.47</v>
      </c>
    </row>
    <row r="7648" spans="1:4" ht="25.5">
      <c r="A7648" s="338">
        <v>38005</v>
      </c>
      <c r="B7648" s="336" t="s">
        <v>8221</v>
      </c>
      <c r="C7648" s="335" t="s">
        <v>6747</v>
      </c>
      <c r="D7648" s="335">
        <v>16.91</v>
      </c>
    </row>
    <row r="7649" spans="1:4" ht="25.5">
      <c r="A7649" s="338">
        <v>38006</v>
      </c>
      <c r="B7649" s="336" t="s">
        <v>8222</v>
      </c>
      <c r="C7649" s="335" t="s">
        <v>6747</v>
      </c>
      <c r="D7649" s="335">
        <v>20.75</v>
      </c>
    </row>
    <row r="7650" spans="1:4" ht="25.5">
      <c r="A7650" s="338">
        <v>38428</v>
      </c>
      <c r="B7650" s="336" t="s">
        <v>8223</v>
      </c>
      <c r="C7650" s="335" t="s">
        <v>6747</v>
      </c>
      <c r="D7650" s="335">
        <v>19.440000000000001</v>
      </c>
    </row>
    <row r="7651" spans="1:4" ht="25.5">
      <c r="A7651" s="338">
        <v>38007</v>
      </c>
      <c r="B7651" s="336" t="s">
        <v>8224</v>
      </c>
      <c r="C7651" s="335" t="s">
        <v>6747</v>
      </c>
      <c r="D7651" s="335">
        <v>31.77</v>
      </c>
    </row>
    <row r="7652" spans="1:4" ht="25.5">
      <c r="A7652" s="338">
        <v>38008</v>
      </c>
      <c r="B7652" s="336" t="s">
        <v>8225</v>
      </c>
      <c r="C7652" s="335" t="s">
        <v>6747</v>
      </c>
      <c r="D7652" s="335">
        <v>127.94</v>
      </c>
    </row>
    <row r="7653" spans="1:4" ht="25.5">
      <c r="A7653" s="338">
        <v>38009</v>
      </c>
      <c r="B7653" s="336" t="s">
        <v>8226</v>
      </c>
      <c r="C7653" s="335" t="s">
        <v>6747</v>
      </c>
      <c r="D7653" s="335">
        <v>156.36000000000001</v>
      </c>
    </row>
    <row r="7654" spans="1:4" ht="38.25">
      <c r="A7654" s="338">
        <v>39279</v>
      </c>
      <c r="B7654" s="336" t="s">
        <v>8227</v>
      </c>
      <c r="C7654" s="335" t="s">
        <v>6747</v>
      </c>
      <c r="D7654" s="335">
        <v>8.92</v>
      </c>
    </row>
    <row r="7655" spans="1:4" ht="38.25">
      <c r="A7655" s="338">
        <v>38845</v>
      </c>
      <c r="B7655" s="336" t="s">
        <v>8228</v>
      </c>
      <c r="C7655" s="335" t="s">
        <v>6747</v>
      </c>
      <c r="D7655" s="335">
        <v>12.91</v>
      </c>
    </row>
    <row r="7656" spans="1:4" ht="38.25">
      <c r="A7656" s="338">
        <v>39280</v>
      </c>
      <c r="B7656" s="336" t="s">
        <v>8229</v>
      </c>
      <c r="C7656" s="335" t="s">
        <v>6747</v>
      </c>
      <c r="D7656" s="335">
        <v>11.57</v>
      </c>
    </row>
    <row r="7657" spans="1:4" ht="38.25">
      <c r="A7657" s="338">
        <v>39281</v>
      </c>
      <c r="B7657" s="336" t="s">
        <v>8230</v>
      </c>
      <c r="C7657" s="335" t="s">
        <v>6747</v>
      </c>
      <c r="D7657" s="335">
        <v>15.23</v>
      </c>
    </row>
    <row r="7658" spans="1:4" ht="38.25">
      <c r="A7658" s="338">
        <v>38849</v>
      </c>
      <c r="B7658" s="336" t="s">
        <v>8231</v>
      </c>
      <c r="C7658" s="335" t="s">
        <v>6747</v>
      </c>
      <c r="D7658" s="335">
        <v>13.05</v>
      </c>
    </row>
    <row r="7659" spans="1:4" ht="38.25">
      <c r="A7659" s="338">
        <v>39282</v>
      </c>
      <c r="B7659" s="336" t="s">
        <v>8232</v>
      </c>
      <c r="C7659" s="335" t="s">
        <v>6747</v>
      </c>
      <c r="D7659" s="335">
        <v>15.59</v>
      </c>
    </row>
    <row r="7660" spans="1:4" ht="38.25">
      <c r="A7660" s="338">
        <v>38852</v>
      </c>
      <c r="B7660" s="336" t="s">
        <v>8233</v>
      </c>
      <c r="C7660" s="335" t="s">
        <v>6747</v>
      </c>
      <c r="D7660" s="335">
        <v>21.21</v>
      </c>
    </row>
    <row r="7661" spans="1:4" ht="38.25">
      <c r="A7661" s="338">
        <v>38844</v>
      </c>
      <c r="B7661" s="336" t="s">
        <v>8234</v>
      </c>
      <c r="C7661" s="335" t="s">
        <v>6747</v>
      </c>
      <c r="D7661" s="335">
        <v>6.52</v>
      </c>
    </row>
    <row r="7662" spans="1:4" ht="38.25">
      <c r="A7662" s="338">
        <v>38846</v>
      </c>
      <c r="B7662" s="336" t="s">
        <v>8235</v>
      </c>
      <c r="C7662" s="335" t="s">
        <v>6747</v>
      </c>
      <c r="D7662" s="335">
        <v>7.13</v>
      </c>
    </row>
    <row r="7663" spans="1:4" ht="38.25">
      <c r="A7663" s="338">
        <v>38847</v>
      </c>
      <c r="B7663" s="336" t="s">
        <v>8236</v>
      </c>
      <c r="C7663" s="335" t="s">
        <v>6747</v>
      </c>
      <c r="D7663" s="335">
        <v>8.77</v>
      </c>
    </row>
    <row r="7664" spans="1:4" ht="38.25">
      <c r="A7664" s="338">
        <v>38850</v>
      </c>
      <c r="B7664" s="336" t="s">
        <v>8237</v>
      </c>
      <c r="C7664" s="335" t="s">
        <v>6747</v>
      </c>
      <c r="D7664" s="335">
        <v>12.19</v>
      </c>
    </row>
    <row r="7665" spans="1:4" ht="38.25">
      <c r="A7665" s="338">
        <v>38848</v>
      </c>
      <c r="B7665" s="336" t="s">
        <v>8238</v>
      </c>
      <c r="C7665" s="335" t="s">
        <v>6747</v>
      </c>
      <c r="D7665" s="335">
        <v>10.199999999999999</v>
      </c>
    </row>
    <row r="7666" spans="1:4" ht="38.25">
      <c r="A7666" s="338">
        <v>38851</v>
      </c>
      <c r="B7666" s="336" t="s">
        <v>8239</v>
      </c>
      <c r="C7666" s="335" t="s">
        <v>6747</v>
      </c>
      <c r="D7666" s="335">
        <v>18.54</v>
      </c>
    </row>
    <row r="7667" spans="1:4" ht="25.5">
      <c r="A7667" s="338">
        <v>38860</v>
      </c>
      <c r="B7667" s="336" t="s">
        <v>8240</v>
      </c>
      <c r="C7667" s="335" t="s">
        <v>6747</v>
      </c>
      <c r="D7667" s="335">
        <v>5.24</v>
      </c>
    </row>
    <row r="7668" spans="1:4" ht="25.5">
      <c r="A7668" s="338">
        <v>38861</v>
      </c>
      <c r="B7668" s="336" t="s">
        <v>8241</v>
      </c>
      <c r="C7668" s="335" t="s">
        <v>6747</v>
      </c>
      <c r="D7668" s="335">
        <v>7.05</v>
      </c>
    </row>
    <row r="7669" spans="1:4" ht="25.5">
      <c r="A7669" s="338">
        <v>38862</v>
      </c>
      <c r="B7669" s="336" t="s">
        <v>8242</v>
      </c>
      <c r="C7669" s="335" t="s">
        <v>6747</v>
      </c>
      <c r="D7669" s="335">
        <v>5.94</v>
      </c>
    </row>
    <row r="7670" spans="1:4" ht="25.5">
      <c r="A7670" s="338">
        <v>38863</v>
      </c>
      <c r="B7670" s="336" t="s">
        <v>8243</v>
      </c>
      <c r="C7670" s="335" t="s">
        <v>6747</v>
      </c>
      <c r="D7670" s="335">
        <v>6.83</v>
      </c>
    </row>
    <row r="7671" spans="1:4" ht="25.5">
      <c r="A7671" s="338">
        <v>38865</v>
      </c>
      <c r="B7671" s="336" t="s">
        <v>8244</v>
      </c>
      <c r="C7671" s="335" t="s">
        <v>6747</v>
      </c>
      <c r="D7671" s="335">
        <v>9.27</v>
      </c>
    </row>
    <row r="7672" spans="1:4" ht="25.5">
      <c r="A7672" s="338">
        <v>38864</v>
      </c>
      <c r="B7672" s="336" t="s">
        <v>8245</v>
      </c>
      <c r="C7672" s="335" t="s">
        <v>6747</v>
      </c>
      <c r="D7672" s="335">
        <v>14.17</v>
      </c>
    </row>
    <row r="7673" spans="1:4" ht="25.5">
      <c r="A7673" s="338">
        <v>38866</v>
      </c>
      <c r="B7673" s="336" t="s">
        <v>8246</v>
      </c>
      <c r="C7673" s="335" t="s">
        <v>6747</v>
      </c>
      <c r="D7673" s="335">
        <v>9.98</v>
      </c>
    </row>
    <row r="7674" spans="1:4" ht="25.5">
      <c r="A7674" s="338">
        <v>38868</v>
      </c>
      <c r="B7674" s="336" t="s">
        <v>8247</v>
      </c>
      <c r="C7674" s="335" t="s">
        <v>6747</v>
      </c>
      <c r="D7674" s="335">
        <v>16.63</v>
      </c>
    </row>
    <row r="7675" spans="1:4" ht="38.25">
      <c r="A7675" s="338">
        <v>38853</v>
      </c>
      <c r="B7675" s="336" t="s">
        <v>8248</v>
      </c>
      <c r="C7675" s="335" t="s">
        <v>6747</v>
      </c>
      <c r="D7675" s="335">
        <v>5.37</v>
      </c>
    </row>
    <row r="7676" spans="1:4" ht="38.25">
      <c r="A7676" s="338">
        <v>38854</v>
      </c>
      <c r="B7676" s="336" t="s">
        <v>8249</v>
      </c>
      <c r="C7676" s="335" t="s">
        <v>6747</v>
      </c>
      <c r="D7676" s="335">
        <v>7.34</v>
      </c>
    </row>
    <row r="7677" spans="1:4" ht="38.25">
      <c r="A7677" s="338">
        <v>38855</v>
      </c>
      <c r="B7677" s="336" t="s">
        <v>8250</v>
      </c>
      <c r="C7677" s="335" t="s">
        <v>6747</v>
      </c>
      <c r="D7677" s="335">
        <v>5.45</v>
      </c>
    </row>
    <row r="7678" spans="1:4" ht="38.25">
      <c r="A7678" s="338">
        <v>38856</v>
      </c>
      <c r="B7678" s="336" t="s">
        <v>8251</v>
      </c>
      <c r="C7678" s="335" t="s">
        <v>6747</v>
      </c>
      <c r="D7678" s="335">
        <v>8.75</v>
      </c>
    </row>
    <row r="7679" spans="1:4" ht="38.25">
      <c r="A7679" s="338">
        <v>38857</v>
      </c>
      <c r="B7679" s="336" t="s">
        <v>8252</v>
      </c>
      <c r="C7679" s="335" t="s">
        <v>6747</v>
      </c>
      <c r="D7679" s="335">
        <v>11.57</v>
      </c>
    </row>
    <row r="7680" spans="1:4" ht="38.25">
      <c r="A7680" s="338">
        <v>38858</v>
      </c>
      <c r="B7680" s="336" t="s">
        <v>8253</v>
      </c>
      <c r="C7680" s="335" t="s">
        <v>6747</v>
      </c>
      <c r="D7680" s="335">
        <v>10.52</v>
      </c>
    </row>
    <row r="7681" spans="1:4" ht="38.25">
      <c r="A7681" s="338">
        <v>38859</v>
      </c>
      <c r="B7681" s="336" t="s">
        <v>8254</v>
      </c>
      <c r="C7681" s="335" t="s">
        <v>6747</v>
      </c>
      <c r="D7681" s="335">
        <v>17.04</v>
      </c>
    </row>
    <row r="7682" spans="1:4" ht="38.25">
      <c r="A7682" s="338">
        <v>1607</v>
      </c>
      <c r="B7682" s="336" t="s">
        <v>8255</v>
      </c>
      <c r="C7682" s="335" t="s">
        <v>8256</v>
      </c>
      <c r="D7682" s="335">
        <v>0.14000000000000001</v>
      </c>
    </row>
    <row r="7683" spans="1:4" ht="51">
      <c r="A7683" s="338">
        <v>11467</v>
      </c>
      <c r="B7683" s="336" t="s">
        <v>8257</v>
      </c>
      <c r="C7683" s="335" t="s">
        <v>6747</v>
      </c>
      <c r="D7683" s="335">
        <v>14.52</v>
      </c>
    </row>
    <row r="7684" spans="1:4" ht="51">
      <c r="A7684" s="338">
        <v>38169</v>
      </c>
      <c r="B7684" s="336" t="s">
        <v>8258</v>
      </c>
      <c r="C7684" s="335" t="s">
        <v>8256</v>
      </c>
      <c r="D7684" s="335">
        <v>61.18</v>
      </c>
    </row>
    <row r="7685" spans="1:4" ht="38.25">
      <c r="A7685" s="338">
        <v>6142</v>
      </c>
      <c r="B7685" s="336" t="s">
        <v>8259</v>
      </c>
      <c r="C7685" s="335" t="s">
        <v>6747</v>
      </c>
      <c r="D7685" s="335">
        <v>5.26</v>
      </c>
    </row>
    <row r="7686" spans="1:4" ht="38.25">
      <c r="A7686" s="338">
        <v>11686</v>
      </c>
      <c r="B7686" s="336" t="s">
        <v>8260</v>
      </c>
      <c r="C7686" s="335" t="s">
        <v>6747</v>
      </c>
      <c r="D7686" s="335">
        <v>7.31</v>
      </c>
    </row>
    <row r="7687" spans="1:4" ht="38.25">
      <c r="A7687" s="338">
        <v>37598</v>
      </c>
      <c r="B7687" s="336" t="s">
        <v>8261</v>
      </c>
      <c r="C7687" s="335" t="s">
        <v>6747</v>
      </c>
      <c r="D7687" s="335">
        <v>17.440000000000001</v>
      </c>
    </row>
    <row r="7688" spans="1:4" ht="63.75">
      <c r="A7688" s="338">
        <v>25398</v>
      </c>
      <c r="B7688" s="336" t="s">
        <v>8262</v>
      </c>
      <c r="C7688" s="335" t="s">
        <v>6747</v>
      </c>
      <c r="D7688" s="339">
        <v>3383.72</v>
      </c>
    </row>
    <row r="7689" spans="1:4" ht="76.5">
      <c r="A7689" s="338">
        <v>25399</v>
      </c>
      <c r="B7689" s="336" t="s">
        <v>8263</v>
      </c>
      <c r="C7689" s="335" t="s">
        <v>6747</v>
      </c>
      <c r="D7689" s="339">
        <v>2054.21</v>
      </c>
    </row>
    <row r="7690" spans="1:4" ht="51">
      <c r="A7690" s="338">
        <v>10667</v>
      </c>
      <c r="B7690" s="336" t="s">
        <v>8264</v>
      </c>
      <c r="C7690" s="335" t="s">
        <v>6747</v>
      </c>
      <c r="D7690" s="339">
        <v>9846</v>
      </c>
    </row>
    <row r="7691" spans="1:4" ht="38.25">
      <c r="A7691" s="338">
        <v>1613</v>
      </c>
      <c r="B7691" s="336" t="s">
        <v>8265</v>
      </c>
      <c r="C7691" s="335" t="s">
        <v>6747</v>
      </c>
      <c r="D7691" s="339">
        <v>1005.11</v>
      </c>
    </row>
    <row r="7692" spans="1:4" ht="38.25">
      <c r="A7692" s="338">
        <v>1626</v>
      </c>
      <c r="B7692" s="336" t="s">
        <v>8266</v>
      </c>
      <c r="C7692" s="335" t="s">
        <v>6747</v>
      </c>
      <c r="D7692" s="339">
        <v>1503.27</v>
      </c>
    </row>
    <row r="7693" spans="1:4" ht="38.25">
      <c r="A7693" s="338">
        <v>1625</v>
      </c>
      <c r="B7693" s="336" t="s">
        <v>8267</v>
      </c>
      <c r="C7693" s="335" t="s">
        <v>6747</v>
      </c>
      <c r="D7693" s="335">
        <v>104.99</v>
      </c>
    </row>
    <row r="7694" spans="1:4" ht="38.25">
      <c r="A7694" s="338">
        <v>1622</v>
      </c>
      <c r="B7694" s="336" t="s">
        <v>8268</v>
      </c>
      <c r="C7694" s="335" t="s">
        <v>6747</v>
      </c>
      <c r="D7694" s="339">
        <v>3392.27</v>
      </c>
    </row>
    <row r="7695" spans="1:4" ht="38.25">
      <c r="A7695" s="338">
        <v>1620</v>
      </c>
      <c r="B7695" s="336" t="s">
        <v>8269</v>
      </c>
      <c r="C7695" s="335" t="s">
        <v>6747</v>
      </c>
      <c r="D7695" s="335">
        <v>221.18</v>
      </c>
    </row>
    <row r="7696" spans="1:4" ht="38.25">
      <c r="A7696" s="338">
        <v>1629</v>
      </c>
      <c r="B7696" s="336" t="s">
        <v>8270</v>
      </c>
      <c r="C7696" s="335" t="s">
        <v>6747</v>
      </c>
      <c r="D7696" s="339">
        <v>8255.99</v>
      </c>
    </row>
    <row r="7697" spans="1:4" ht="38.25">
      <c r="A7697" s="338">
        <v>1627</v>
      </c>
      <c r="B7697" s="336" t="s">
        <v>8271</v>
      </c>
      <c r="C7697" s="335" t="s">
        <v>6747</v>
      </c>
      <c r="D7697" s="335">
        <v>422.78</v>
      </c>
    </row>
    <row r="7698" spans="1:4" ht="38.25">
      <c r="A7698" s="338">
        <v>1623</v>
      </c>
      <c r="B7698" s="336" t="s">
        <v>8272</v>
      </c>
      <c r="C7698" s="335" t="s">
        <v>6747</v>
      </c>
      <c r="D7698" s="335">
        <v>85.63</v>
      </c>
    </row>
    <row r="7699" spans="1:4" ht="38.25">
      <c r="A7699" s="338">
        <v>1619</v>
      </c>
      <c r="B7699" s="336" t="s">
        <v>8273</v>
      </c>
      <c r="C7699" s="335" t="s">
        <v>6747</v>
      </c>
      <c r="D7699" s="335">
        <v>117.79</v>
      </c>
    </row>
    <row r="7700" spans="1:4" ht="38.25">
      <c r="A7700" s="338">
        <v>1630</v>
      </c>
      <c r="B7700" s="336" t="s">
        <v>8274</v>
      </c>
      <c r="C7700" s="335" t="s">
        <v>6747</v>
      </c>
      <c r="D7700" s="339">
        <v>2593.46</v>
      </c>
    </row>
    <row r="7701" spans="1:4" ht="38.25">
      <c r="A7701" s="338">
        <v>1616</v>
      </c>
      <c r="B7701" s="336" t="s">
        <v>8275</v>
      </c>
      <c r="C7701" s="335" t="s">
        <v>6747</v>
      </c>
      <c r="D7701" s="339">
        <v>3988.79</v>
      </c>
    </row>
    <row r="7702" spans="1:4" ht="38.25">
      <c r="A7702" s="338">
        <v>1614</v>
      </c>
      <c r="B7702" s="336" t="s">
        <v>8276</v>
      </c>
      <c r="C7702" s="335" t="s">
        <v>6747</v>
      </c>
      <c r="D7702" s="335">
        <v>182.3</v>
      </c>
    </row>
    <row r="7703" spans="1:4" ht="38.25">
      <c r="A7703" s="338">
        <v>1617</v>
      </c>
      <c r="B7703" s="336" t="s">
        <v>8277</v>
      </c>
      <c r="C7703" s="335" t="s">
        <v>6747</v>
      </c>
      <c r="D7703" s="339">
        <v>4761.76</v>
      </c>
    </row>
    <row r="7704" spans="1:4" ht="38.25">
      <c r="A7704" s="338">
        <v>1621</v>
      </c>
      <c r="B7704" s="336" t="s">
        <v>8278</v>
      </c>
      <c r="C7704" s="335" t="s">
        <v>6747</v>
      </c>
      <c r="D7704" s="335">
        <v>326.04000000000002</v>
      </c>
    </row>
    <row r="7705" spans="1:4" ht="38.25">
      <c r="A7705" s="338">
        <v>1624</v>
      </c>
      <c r="B7705" s="336" t="s">
        <v>8279</v>
      </c>
      <c r="C7705" s="335" t="s">
        <v>6747</v>
      </c>
      <c r="D7705" s="339">
        <v>11704.64</v>
      </c>
    </row>
    <row r="7706" spans="1:4" ht="38.25">
      <c r="A7706" s="338">
        <v>1615</v>
      </c>
      <c r="B7706" s="336" t="s">
        <v>8280</v>
      </c>
      <c r="C7706" s="335" t="s">
        <v>6747</v>
      </c>
      <c r="D7706" s="335">
        <v>612.25</v>
      </c>
    </row>
    <row r="7707" spans="1:4" ht="38.25">
      <c r="A7707" s="338">
        <v>1612</v>
      </c>
      <c r="B7707" s="336" t="s">
        <v>8281</v>
      </c>
      <c r="C7707" s="335" t="s">
        <v>6747</v>
      </c>
      <c r="D7707" s="335">
        <v>80.64</v>
      </c>
    </row>
    <row r="7708" spans="1:4" ht="38.25">
      <c r="A7708" s="338">
        <v>1618</v>
      </c>
      <c r="B7708" s="336" t="s">
        <v>8282</v>
      </c>
      <c r="C7708" s="335" t="s">
        <v>6747</v>
      </c>
      <c r="D7708" s="335">
        <v>841.33</v>
      </c>
    </row>
    <row r="7709" spans="1:4" ht="25.5">
      <c r="A7709" s="338">
        <v>14211</v>
      </c>
      <c r="B7709" s="336" t="s">
        <v>8283</v>
      </c>
      <c r="C7709" s="335" t="s">
        <v>6747</v>
      </c>
      <c r="D7709" s="335">
        <v>23.8</v>
      </c>
    </row>
    <row r="7710" spans="1:4">
      <c r="A7710" s="338">
        <v>34500</v>
      </c>
      <c r="B7710" s="336" t="s">
        <v>8284</v>
      </c>
      <c r="C7710" s="335" t="s">
        <v>6749</v>
      </c>
      <c r="D7710" s="335">
        <v>22.24</v>
      </c>
    </row>
    <row r="7711" spans="1:4" ht="25.5">
      <c r="A7711" s="338">
        <v>40934</v>
      </c>
      <c r="B7711" s="336" t="s">
        <v>8285</v>
      </c>
      <c r="C7711" s="335" t="s">
        <v>6939</v>
      </c>
      <c r="D7711" s="339">
        <v>3922.81</v>
      </c>
    </row>
    <row r="7712" spans="1:4" ht="25.5">
      <c r="A7712" s="338">
        <v>5328</v>
      </c>
      <c r="B7712" s="336" t="s">
        <v>8286</v>
      </c>
      <c r="C7712" s="335" t="s">
        <v>6747</v>
      </c>
      <c r="D7712" s="335">
        <v>3.84</v>
      </c>
    </row>
    <row r="7713" spans="1:4" ht="25.5">
      <c r="A7713" s="338">
        <v>38200</v>
      </c>
      <c r="B7713" s="336" t="s">
        <v>8287</v>
      </c>
      <c r="C7713" s="335" t="s">
        <v>8288</v>
      </c>
      <c r="D7713" s="335">
        <v>512.19000000000005</v>
      </c>
    </row>
    <row r="7714" spans="1:4" ht="38.25">
      <c r="A7714" s="338">
        <v>39269</v>
      </c>
      <c r="B7714" s="336" t="s">
        <v>8289</v>
      </c>
      <c r="C7714" s="335" t="s">
        <v>6807</v>
      </c>
      <c r="D7714" s="335">
        <v>0.66</v>
      </c>
    </row>
    <row r="7715" spans="1:4" ht="38.25">
      <c r="A7715" s="338">
        <v>11889</v>
      </c>
      <c r="B7715" s="336" t="s">
        <v>8290</v>
      </c>
      <c r="C7715" s="335" t="s">
        <v>6807</v>
      </c>
      <c r="D7715" s="335">
        <v>0.91</v>
      </c>
    </row>
    <row r="7716" spans="1:4" ht="38.25">
      <c r="A7716" s="338">
        <v>39270</v>
      </c>
      <c r="B7716" s="336" t="s">
        <v>8291</v>
      </c>
      <c r="C7716" s="335" t="s">
        <v>6807</v>
      </c>
      <c r="D7716" s="335">
        <v>1.0900000000000001</v>
      </c>
    </row>
    <row r="7717" spans="1:4" ht="38.25">
      <c r="A7717" s="338">
        <v>11890</v>
      </c>
      <c r="B7717" s="336" t="s">
        <v>8292</v>
      </c>
      <c r="C7717" s="335" t="s">
        <v>6807</v>
      </c>
      <c r="D7717" s="335">
        <v>1.42</v>
      </c>
    </row>
    <row r="7718" spans="1:4" ht="38.25">
      <c r="A7718" s="338">
        <v>11891</v>
      </c>
      <c r="B7718" s="336" t="s">
        <v>8293</v>
      </c>
      <c r="C7718" s="335" t="s">
        <v>6807</v>
      </c>
      <c r="D7718" s="335">
        <v>2.34</v>
      </c>
    </row>
    <row r="7719" spans="1:4" ht="38.25">
      <c r="A7719" s="338">
        <v>11892</v>
      </c>
      <c r="B7719" s="336" t="s">
        <v>8294</v>
      </c>
      <c r="C7719" s="335" t="s">
        <v>6807</v>
      </c>
      <c r="D7719" s="335">
        <v>3.61</v>
      </c>
    </row>
    <row r="7720" spans="1:4">
      <c r="A7720" s="338">
        <v>37601</v>
      </c>
      <c r="B7720" s="336" t="s">
        <v>8295</v>
      </c>
      <c r="C7720" s="335" t="s">
        <v>6807</v>
      </c>
      <c r="D7720" s="335">
        <v>3.87</v>
      </c>
    </row>
    <row r="7721" spans="1:4">
      <c r="A7721" s="338">
        <v>1634</v>
      </c>
      <c r="B7721" s="336" t="s">
        <v>8296</v>
      </c>
      <c r="C7721" s="335" t="s">
        <v>6807</v>
      </c>
      <c r="D7721" s="335">
        <v>4</v>
      </c>
    </row>
    <row r="7722" spans="1:4" ht="38.25">
      <c r="A7722" s="338">
        <v>5086</v>
      </c>
      <c r="B7722" s="336" t="s">
        <v>8297</v>
      </c>
      <c r="C7722" s="335" t="s">
        <v>6811</v>
      </c>
      <c r="D7722" s="335">
        <v>25.33</v>
      </c>
    </row>
    <row r="7723" spans="1:4" ht="51">
      <c r="A7723" s="338">
        <v>11280</v>
      </c>
      <c r="B7723" s="336" t="s">
        <v>8298</v>
      </c>
      <c r="C7723" s="335" t="s">
        <v>6747</v>
      </c>
      <c r="D7723" s="339">
        <v>9076.82</v>
      </c>
    </row>
    <row r="7724" spans="1:4" ht="38.25">
      <c r="A7724" s="338">
        <v>40519</v>
      </c>
      <c r="B7724" s="336" t="s">
        <v>8299</v>
      </c>
      <c r="C7724" s="335" t="s">
        <v>6747</v>
      </c>
      <c r="D7724" s="339">
        <v>74826.22</v>
      </c>
    </row>
    <row r="7725" spans="1:4" ht="25.5">
      <c r="A7725" s="338">
        <v>39869</v>
      </c>
      <c r="B7725" s="336" t="s">
        <v>8300</v>
      </c>
      <c r="C7725" s="335" t="s">
        <v>6747</v>
      </c>
      <c r="D7725" s="335">
        <v>5.4</v>
      </c>
    </row>
    <row r="7726" spans="1:4" ht="25.5">
      <c r="A7726" s="338">
        <v>39870</v>
      </c>
      <c r="B7726" s="336" t="s">
        <v>8301</v>
      </c>
      <c r="C7726" s="335" t="s">
        <v>6747</v>
      </c>
      <c r="D7726" s="335">
        <v>8.27</v>
      </c>
    </row>
    <row r="7727" spans="1:4" ht="25.5">
      <c r="A7727" s="338">
        <v>39871</v>
      </c>
      <c r="B7727" s="336" t="s">
        <v>8302</v>
      </c>
      <c r="C7727" s="335" t="s">
        <v>6747</v>
      </c>
      <c r="D7727" s="335">
        <v>9.27</v>
      </c>
    </row>
    <row r="7728" spans="1:4" ht="25.5">
      <c r="A7728" s="338">
        <v>12722</v>
      </c>
      <c r="B7728" s="336" t="s">
        <v>8303</v>
      </c>
      <c r="C7728" s="335" t="s">
        <v>6747</v>
      </c>
      <c r="D7728" s="335">
        <v>310.27999999999997</v>
      </c>
    </row>
    <row r="7729" spans="1:4" ht="25.5">
      <c r="A7729" s="338">
        <v>12714</v>
      </c>
      <c r="B7729" s="336" t="s">
        <v>8304</v>
      </c>
      <c r="C7729" s="335" t="s">
        <v>6747</v>
      </c>
      <c r="D7729" s="335">
        <v>2.02</v>
      </c>
    </row>
    <row r="7730" spans="1:4" ht="25.5">
      <c r="A7730" s="338">
        <v>12715</v>
      </c>
      <c r="B7730" s="336" t="s">
        <v>8305</v>
      </c>
      <c r="C7730" s="335" t="s">
        <v>6747</v>
      </c>
      <c r="D7730" s="335">
        <v>4.57</v>
      </c>
    </row>
    <row r="7731" spans="1:4" ht="25.5">
      <c r="A7731" s="338">
        <v>12716</v>
      </c>
      <c r="B7731" s="336" t="s">
        <v>8306</v>
      </c>
      <c r="C7731" s="335" t="s">
        <v>6747</v>
      </c>
      <c r="D7731" s="335">
        <v>7.85</v>
      </c>
    </row>
    <row r="7732" spans="1:4" ht="25.5">
      <c r="A7732" s="338">
        <v>12717</v>
      </c>
      <c r="B7732" s="336" t="s">
        <v>8307</v>
      </c>
      <c r="C7732" s="335" t="s">
        <v>6747</v>
      </c>
      <c r="D7732" s="335">
        <v>15.43</v>
      </c>
    </row>
    <row r="7733" spans="1:4" ht="25.5">
      <c r="A7733" s="338">
        <v>12718</v>
      </c>
      <c r="B7733" s="336" t="s">
        <v>8308</v>
      </c>
      <c r="C7733" s="335" t="s">
        <v>6747</v>
      </c>
      <c r="D7733" s="335">
        <v>23.69</v>
      </c>
    </row>
    <row r="7734" spans="1:4" ht="25.5">
      <c r="A7734" s="338">
        <v>12719</v>
      </c>
      <c r="B7734" s="336" t="s">
        <v>8309</v>
      </c>
      <c r="C7734" s="335" t="s">
        <v>6747</v>
      </c>
      <c r="D7734" s="335">
        <v>37.6</v>
      </c>
    </row>
    <row r="7735" spans="1:4" ht="25.5">
      <c r="A7735" s="338">
        <v>12720</v>
      </c>
      <c r="B7735" s="336" t="s">
        <v>8310</v>
      </c>
      <c r="C7735" s="335" t="s">
        <v>6747</v>
      </c>
      <c r="D7735" s="335">
        <v>130.94999999999999</v>
      </c>
    </row>
    <row r="7736" spans="1:4" ht="25.5">
      <c r="A7736" s="338">
        <v>12721</v>
      </c>
      <c r="B7736" s="336" t="s">
        <v>8311</v>
      </c>
      <c r="C7736" s="335" t="s">
        <v>6747</v>
      </c>
      <c r="D7736" s="335">
        <v>125.57</v>
      </c>
    </row>
    <row r="7737" spans="1:4" ht="25.5">
      <c r="A7737" s="338">
        <v>3468</v>
      </c>
      <c r="B7737" s="336" t="s">
        <v>8312</v>
      </c>
      <c r="C7737" s="335" t="s">
        <v>6747</v>
      </c>
      <c r="D7737" s="335">
        <v>21.46</v>
      </c>
    </row>
    <row r="7738" spans="1:4" ht="25.5">
      <c r="A7738" s="338">
        <v>3465</v>
      </c>
      <c r="B7738" s="336" t="s">
        <v>8313</v>
      </c>
      <c r="C7738" s="335" t="s">
        <v>6747</v>
      </c>
      <c r="D7738" s="335">
        <v>21.46</v>
      </c>
    </row>
    <row r="7739" spans="1:4" ht="25.5">
      <c r="A7739" s="338">
        <v>12403</v>
      </c>
      <c r="B7739" s="336" t="s">
        <v>8314</v>
      </c>
      <c r="C7739" s="335" t="s">
        <v>6747</v>
      </c>
      <c r="D7739" s="335">
        <v>15.29</v>
      </c>
    </row>
    <row r="7740" spans="1:4" ht="25.5">
      <c r="A7740" s="338">
        <v>3463</v>
      </c>
      <c r="B7740" s="336" t="s">
        <v>8315</v>
      </c>
      <c r="C7740" s="335" t="s">
        <v>6747</v>
      </c>
      <c r="D7740" s="335">
        <v>8.93</v>
      </c>
    </row>
    <row r="7741" spans="1:4" ht="25.5">
      <c r="A7741" s="338">
        <v>3464</v>
      </c>
      <c r="B7741" s="336" t="s">
        <v>8316</v>
      </c>
      <c r="C7741" s="335" t="s">
        <v>6747</v>
      </c>
      <c r="D7741" s="335">
        <v>8.93</v>
      </c>
    </row>
    <row r="7742" spans="1:4" ht="25.5">
      <c r="A7742" s="338">
        <v>3466</v>
      </c>
      <c r="B7742" s="336" t="s">
        <v>8317</v>
      </c>
      <c r="C7742" s="335" t="s">
        <v>6747</v>
      </c>
      <c r="D7742" s="335">
        <v>54.5</v>
      </c>
    </row>
    <row r="7743" spans="1:4" ht="25.5">
      <c r="A7743" s="338">
        <v>3467</v>
      </c>
      <c r="B7743" s="336" t="s">
        <v>8318</v>
      </c>
      <c r="C7743" s="335" t="s">
        <v>6747</v>
      </c>
      <c r="D7743" s="335">
        <v>30.78</v>
      </c>
    </row>
    <row r="7744" spans="1:4" ht="25.5">
      <c r="A7744" s="338">
        <v>3462</v>
      </c>
      <c r="B7744" s="336" t="s">
        <v>8319</v>
      </c>
      <c r="C7744" s="335" t="s">
        <v>6747</v>
      </c>
      <c r="D7744" s="335">
        <v>5.89</v>
      </c>
    </row>
    <row r="7745" spans="1:4" ht="25.5">
      <c r="A7745" s="338">
        <v>3446</v>
      </c>
      <c r="B7745" s="336" t="s">
        <v>8320</v>
      </c>
      <c r="C7745" s="335" t="s">
        <v>6747</v>
      </c>
      <c r="D7745" s="335">
        <v>18.14</v>
      </c>
    </row>
    <row r="7746" spans="1:4" ht="25.5">
      <c r="A7746" s="338">
        <v>3445</v>
      </c>
      <c r="B7746" s="336" t="s">
        <v>8321</v>
      </c>
      <c r="C7746" s="335" t="s">
        <v>6747</v>
      </c>
      <c r="D7746" s="335">
        <v>14.81</v>
      </c>
    </row>
    <row r="7747" spans="1:4" ht="25.5">
      <c r="A7747" s="338">
        <v>3441</v>
      </c>
      <c r="B7747" s="336" t="s">
        <v>8322</v>
      </c>
      <c r="C7747" s="335" t="s">
        <v>6747</v>
      </c>
      <c r="D7747" s="335">
        <v>4.18</v>
      </c>
    </row>
    <row r="7748" spans="1:4" ht="25.5">
      <c r="A7748" s="338">
        <v>3444</v>
      </c>
      <c r="B7748" s="336" t="s">
        <v>8323</v>
      </c>
      <c r="C7748" s="335" t="s">
        <v>6747</v>
      </c>
      <c r="D7748" s="335">
        <v>9.11</v>
      </c>
    </row>
    <row r="7749" spans="1:4" ht="25.5">
      <c r="A7749" s="338">
        <v>12402</v>
      </c>
      <c r="B7749" s="336" t="s">
        <v>8324</v>
      </c>
      <c r="C7749" s="335" t="s">
        <v>6747</v>
      </c>
      <c r="D7749" s="335">
        <v>51</v>
      </c>
    </row>
    <row r="7750" spans="1:4" ht="25.5">
      <c r="A7750" s="338">
        <v>3447</v>
      </c>
      <c r="B7750" s="336" t="s">
        <v>8325</v>
      </c>
      <c r="C7750" s="335" t="s">
        <v>6747</v>
      </c>
      <c r="D7750" s="335">
        <v>26.39</v>
      </c>
    </row>
    <row r="7751" spans="1:4" ht="25.5">
      <c r="A7751" s="338">
        <v>3442</v>
      </c>
      <c r="B7751" s="336" t="s">
        <v>8326</v>
      </c>
      <c r="C7751" s="335" t="s">
        <v>6747</v>
      </c>
      <c r="D7751" s="335">
        <v>6.25</v>
      </c>
    </row>
    <row r="7752" spans="1:4" ht="25.5">
      <c r="A7752" s="338">
        <v>3448</v>
      </c>
      <c r="B7752" s="336" t="s">
        <v>8327</v>
      </c>
      <c r="C7752" s="335" t="s">
        <v>6747</v>
      </c>
      <c r="D7752" s="335">
        <v>74.569999999999993</v>
      </c>
    </row>
    <row r="7753" spans="1:4" ht="25.5">
      <c r="A7753" s="338">
        <v>3449</v>
      </c>
      <c r="B7753" s="336" t="s">
        <v>8328</v>
      </c>
      <c r="C7753" s="335" t="s">
        <v>6747</v>
      </c>
      <c r="D7753" s="335">
        <v>130.66999999999999</v>
      </c>
    </row>
    <row r="7754" spans="1:4" ht="25.5">
      <c r="A7754" s="338">
        <v>37438</v>
      </c>
      <c r="B7754" s="336" t="s">
        <v>8329</v>
      </c>
      <c r="C7754" s="335" t="s">
        <v>6747</v>
      </c>
      <c r="D7754" s="335">
        <v>141.12</v>
      </c>
    </row>
    <row r="7755" spans="1:4" ht="25.5">
      <c r="A7755" s="338">
        <v>37439</v>
      </c>
      <c r="B7755" s="336" t="s">
        <v>8330</v>
      </c>
      <c r="C7755" s="335" t="s">
        <v>6747</v>
      </c>
      <c r="D7755" s="335">
        <v>922.67</v>
      </c>
    </row>
    <row r="7756" spans="1:4" ht="25.5">
      <c r="A7756" s="338">
        <v>37435</v>
      </c>
      <c r="B7756" s="336" t="s">
        <v>8331</v>
      </c>
      <c r="C7756" s="335" t="s">
        <v>6747</v>
      </c>
      <c r="D7756" s="335">
        <v>16.579999999999998</v>
      </c>
    </row>
    <row r="7757" spans="1:4" ht="25.5">
      <c r="A7757" s="338">
        <v>37436</v>
      </c>
      <c r="B7757" s="336" t="s">
        <v>8332</v>
      </c>
      <c r="C7757" s="335" t="s">
        <v>6747</v>
      </c>
      <c r="D7757" s="335">
        <v>19.57</v>
      </c>
    </row>
    <row r="7758" spans="1:4" ht="25.5">
      <c r="A7758" s="338">
        <v>37437</v>
      </c>
      <c r="B7758" s="336" t="s">
        <v>8333</v>
      </c>
      <c r="C7758" s="335" t="s">
        <v>6747</v>
      </c>
      <c r="D7758" s="335">
        <v>28.31</v>
      </c>
    </row>
    <row r="7759" spans="1:4" ht="25.5">
      <c r="A7759" s="338">
        <v>3473</v>
      </c>
      <c r="B7759" s="336" t="s">
        <v>8334</v>
      </c>
      <c r="C7759" s="335" t="s">
        <v>6747</v>
      </c>
      <c r="D7759" s="335">
        <v>20.51</v>
      </c>
    </row>
    <row r="7760" spans="1:4" ht="25.5">
      <c r="A7760" s="338">
        <v>3474</v>
      </c>
      <c r="B7760" s="336" t="s">
        <v>8335</v>
      </c>
      <c r="C7760" s="335" t="s">
        <v>6747</v>
      </c>
      <c r="D7760" s="335">
        <v>16.91</v>
      </c>
    </row>
    <row r="7761" spans="1:4" ht="25.5">
      <c r="A7761" s="338">
        <v>3450</v>
      </c>
      <c r="B7761" s="336" t="s">
        <v>8336</v>
      </c>
      <c r="C7761" s="335" t="s">
        <v>6747</v>
      </c>
      <c r="D7761" s="335">
        <v>4.9000000000000004</v>
      </c>
    </row>
    <row r="7762" spans="1:4" ht="25.5">
      <c r="A7762" s="338">
        <v>3443</v>
      </c>
      <c r="B7762" s="336" t="s">
        <v>8337</v>
      </c>
      <c r="C7762" s="335" t="s">
        <v>6747</v>
      </c>
      <c r="D7762" s="335">
        <v>10.52</v>
      </c>
    </row>
    <row r="7763" spans="1:4" ht="25.5">
      <c r="A7763" s="338">
        <v>3453</v>
      </c>
      <c r="B7763" s="336" t="s">
        <v>8338</v>
      </c>
      <c r="C7763" s="335" t="s">
        <v>6747</v>
      </c>
      <c r="D7763" s="335">
        <v>59.88</v>
      </c>
    </row>
    <row r="7764" spans="1:4" ht="25.5">
      <c r="A7764" s="338">
        <v>3452</v>
      </c>
      <c r="B7764" s="336" t="s">
        <v>8339</v>
      </c>
      <c r="C7764" s="335" t="s">
        <v>6747</v>
      </c>
      <c r="D7764" s="335">
        <v>29.56</v>
      </c>
    </row>
    <row r="7765" spans="1:4" ht="25.5">
      <c r="A7765" s="338">
        <v>3451</v>
      </c>
      <c r="B7765" s="336" t="s">
        <v>8340</v>
      </c>
      <c r="C7765" s="335" t="s">
        <v>6747</v>
      </c>
      <c r="D7765" s="335">
        <v>5.86</v>
      </c>
    </row>
    <row r="7766" spans="1:4" ht="25.5">
      <c r="A7766" s="338">
        <v>3454</v>
      </c>
      <c r="B7766" s="336" t="s">
        <v>8341</v>
      </c>
      <c r="C7766" s="335" t="s">
        <v>6747</v>
      </c>
      <c r="D7766" s="335">
        <v>91.08</v>
      </c>
    </row>
    <row r="7767" spans="1:4" ht="25.5">
      <c r="A7767" s="338">
        <v>3458</v>
      </c>
      <c r="B7767" s="336" t="s">
        <v>8342</v>
      </c>
      <c r="C7767" s="335" t="s">
        <v>6747</v>
      </c>
      <c r="D7767" s="335">
        <v>16.440000000000001</v>
      </c>
    </row>
    <row r="7768" spans="1:4" ht="25.5">
      <c r="A7768" s="338">
        <v>3457</v>
      </c>
      <c r="B7768" s="336" t="s">
        <v>8343</v>
      </c>
      <c r="C7768" s="335" t="s">
        <v>6747</v>
      </c>
      <c r="D7768" s="335">
        <v>12.34</v>
      </c>
    </row>
    <row r="7769" spans="1:4" ht="25.5">
      <c r="A7769" s="338">
        <v>3455</v>
      </c>
      <c r="B7769" s="336" t="s">
        <v>8344</v>
      </c>
      <c r="C7769" s="335" t="s">
        <v>6747</v>
      </c>
      <c r="D7769" s="335">
        <v>3.5</v>
      </c>
    </row>
    <row r="7770" spans="1:4" ht="25.5">
      <c r="A7770" s="338">
        <v>3472</v>
      </c>
      <c r="B7770" s="336" t="s">
        <v>8345</v>
      </c>
      <c r="C7770" s="335" t="s">
        <v>6747</v>
      </c>
      <c r="D7770" s="335">
        <v>7.87</v>
      </c>
    </row>
    <row r="7771" spans="1:4" ht="25.5">
      <c r="A7771" s="338">
        <v>3470</v>
      </c>
      <c r="B7771" s="336" t="s">
        <v>8346</v>
      </c>
      <c r="C7771" s="335" t="s">
        <v>6747</v>
      </c>
      <c r="D7771" s="335">
        <v>45.92</v>
      </c>
    </row>
    <row r="7772" spans="1:4" ht="25.5">
      <c r="A7772" s="338">
        <v>3471</v>
      </c>
      <c r="B7772" s="336" t="s">
        <v>8347</v>
      </c>
      <c r="C7772" s="335" t="s">
        <v>6747</v>
      </c>
      <c r="D7772" s="335">
        <v>25.23</v>
      </c>
    </row>
    <row r="7773" spans="1:4" ht="25.5">
      <c r="A7773" s="338">
        <v>3456</v>
      </c>
      <c r="B7773" s="336" t="s">
        <v>8348</v>
      </c>
      <c r="C7773" s="335" t="s">
        <v>6747</v>
      </c>
      <c r="D7773" s="335">
        <v>5.24</v>
      </c>
    </row>
    <row r="7774" spans="1:4" ht="25.5">
      <c r="A7774" s="338">
        <v>3459</v>
      </c>
      <c r="B7774" s="336" t="s">
        <v>8349</v>
      </c>
      <c r="C7774" s="335" t="s">
        <v>6747</v>
      </c>
      <c r="D7774" s="335">
        <v>64.77</v>
      </c>
    </row>
    <row r="7775" spans="1:4" ht="25.5">
      <c r="A7775" s="338">
        <v>3469</v>
      </c>
      <c r="B7775" s="336" t="s">
        <v>8350</v>
      </c>
      <c r="C7775" s="335" t="s">
        <v>6747</v>
      </c>
      <c r="D7775" s="335">
        <v>123.18</v>
      </c>
    </row>
    <row r="7776" spans="1:4" ht="25.5">
      <c r="A7776" s="338">
        <v>3460</v>
      </c>
      <c r="B7776" s="336" t="s">
        <v>8351</v>
      </c>
      <c r="C7776" s="335" t="s">
        <v>6747</v>
      </c>
      <c r="D7776" s="335">
        <v>179.73</v>
      </c>
    </row>
    <row r="7777" spans="1:4" ht="25.5">
      <c r="A7777" s="338">
        <v>3461</v>
      </c>
      <c r="B7777" s="336" t="s">
        <v>8352</v>
      </c>
      <c r="C7777" s="335" t="s">
        <v>6747</v>
      </c>
      <c r="D7777" s="335">
        <v>459.39</v>
      </c>
    </row>
    <row r="7778" spans="1:4" ht="25.5">
      <c r="A7778" s="338">
        <v>37433</v>
      </c>
      <c r="B7778" s="336" t="s">
        <v>8353</v>
      </c>
      <c r="C7778" s="335" t="s">
        <v>6747</v>
      </c>
      <c r="D7778" s="335">
        <v>141.12</v>
      </c>
    </row>
    <row r="7779" spans="1:4" ht="25.5">
      <c r="A7779" s="338">
        <v>37430</v>
      </c>
      <c r="B7779" s="336" t="s">
        <v>8354</v>
      </c>
      <c r="C7779" s="335" t="s">
        <v>6747</v>
      </c>
      <c r="D7779" s="335">
        <v>17.68</v>
      </c>
    </row>
    <row r="7780" spans="1:4" ht="25.5">
      <c r="A7780" s="338">
        <v>37434</v>
      </c>
      <c r="B7780" s="336" t="s">
        <v>8355</v>
      </c>
      <c r="C7780" s="335" t="s">
        <v>6747</v>
      </c>
      <c r="D7780" s="339">
        <v>1315.86</v>
      </c>
    </row>
    <row r="7781" spans="1:4" ht="25.5">
      <c r="A7781" s="338">
        <v>37431</v>
      </c>
      <c r="B7781" s="336" t="s">
        <v>8356</v>
      </c>
      <c r="C7781" s="335" t="s">
        <v>6747</v>
      </c>
      <c r="D7781" s="335">
        <v>23.99</v>
      </c>
    </row>
    <row r="7782" spans="1:4" ht="25.5">
      <c r="A7782" s="338">
        <v>37432</v>
      </c>
      <c r="B7782" s="336" t="s">
        <v>8357</v>
      </c>
      <c r="C7782" s="335" t="s">
        <v>6747</v>
      </c>
      <c r="D7782" s="335">
        <v>44.25</v>
      </c>
    </row>
    <row r="7783" spans="1:4" ht="38.25">
      <c r="A7783" s="338">
        <v>37413</v>
      </c>
      <c r="B7783" s="336" t="s">
        <v>8358</v>
      </c>
      <c r="C7783" s="335" t="s">
        <v>6747</v>
      </c>
      <c r="D7783" s="335">
        <v>2.84</v>
      </c>
    </row>
    <row r="7784" spans="1:4" ht="38.25">
      <c r="A7784" s="338">
        <v>37414</v>
      </c>
      <c r="B7784" s="336" t="s">
        <v>8359</v>
      </c>
      <c r="C7784" s="335" t="s">
        <v>6747</v>
      </c>
      <c r="D7784" s="335">
        <v>3.23</v>
      </c>
    </row>
    <row r="7785" spans="1:4" ht="38.25">
      <c r="A7785" s="338">
        <v>37415</v>
      </c>
      <c r="B7785" s="336" t="s">
        <v>8360</v>
      </c>
      <c r="C7785" s="335" t="s">
        <v>6747</v>
      </c>
      <c r="D7785" s="335">
        <v>5.87</v>
      </c>
    </row>
    <row r="7786" spans="1:4" ht="38.25">
      <c r="A7786" s="338">
        <v>37416</v>
      </c>
      <c r="B7786" s="336" t="s">
        <v>8361</v>
      </c>
      <c r="C7786" s="335" t="s">
        <v>6747</v>
      </c>
      <c r="D7786" s="335">
        <v>2.66</v>
      </c>
    </row>
    <row r="7787" spans="1:4" ht="38.25">
      <c r="A7787" s="338">
        <v>37417</v>
      </c>
      <c r="B7787" s="336" t="s">
        <v>8362</v>
      </c>
      <c r="C7787" s="335" t="s">
        <v>6747</v>
      </c>
      <c r="D7787" s="335">
        <v>3.82</v>
      </c>
    </row>
    <row r="7788" spans="1:4" ht="38.25">
      <c r="A7788" s="338">
        <v>3112</v>
      </c>
      <c r="B7788" s="336" t="s">
        <v>8363</v>
      </c>
      <c r="C7788" s="335" t="s">
        <v>8256</v>
      </c>
      <c r="D7788" s="335">
        <v>51.17</v>
      </c>
    </row>
    <row r="7789" spans="1:4" ht="38.25">
      <c r="A7789" s="338">
        <v>3113</v>
      </c>
      <c r="B7789" s="336" t="s">
        <v>8364</v>
      </c>
      <c r="C7789" s="335" t="s">
        <v>8256</v>
      </c>
      <c r="D7789" s="335">
        <v>58.95</v>
      </c>
    </row>
    <row r="7790" spans="1:4" ht="51">
      <c r="A7790" s="338">
        <v>3114</v>
      </c>
      <c r="B7790" s="336" t="s">
        <v>8365</v>
      </c>
      <c r="C7790" s="335" t="s">
        <v>6747</v>
      </c>
      <c r="D7790" s="335">
        <v>26.63</v>
      </c>
    </row>
    <row r="7791" spans="1:4" ht="25.5">
      <c r="A7791" s="338">
        <v>34519</v>
      </c>
      <c r="B7791" s="336" t="s">
        <v>8366</v>
      </c>
      <c r="C7791" s="335" t="s">
        <v>6747</v>
      </c>
      <c r="D7791" s="335">
        <v>73.459999999999994</v>
      </c>
    </row>
    <row r="7792" spans="1:4" ht="38.25">
      <c r="A7792" s="338">
        <v>10510</v>
      </c>
      <c r="B7792" s="336" t="s">
        <v>8367</v>
      </c>
      <c r="C7792" s="335" t="s">
        <v>6747</v>
      </c>
      <c r="D7792" s="335">
        <v>65.62</v>
      </c>
    </row>
    <row r="7793" spans="1:4" ht="25.5">
      <c r="A7793" s="338">
        <v>1649</v>
      </c>
      <c r="B7793" s="336" t="s">
        <v>8368</v>
      </c>
      <c r="C7793" s="335" t="s">
        <v>6747</v>
      </c>
      <c r="D7793" s="335">
        <v>38.78</v>
      </c>
    </row>
    <row r="7794" spans="1:4" ht="25.5">
      <c r="A7794" s="338">
        <v>1653</v>
      </c>
      <c r="B7794" s="336" t="s">
        <v>8369</v>
      </c>
      <c r="C7794" s="335" t="s">
        <v>6747</v>
      </c>
      <c r="D7794" s="335">
        <v>30.37</v>
      </c>
    </row>
    <row r="7795" spans="1:4" ht="25.5">
      <c r="A7795" s="338">
        <v>1647</v>
      </c>
      <c r="B7795" s="336" t="s">
        <v>8370</v>
      </c>
      <c r="C7795" s="335" t="s">
        <v>6747</v>
      </c>
      <c r="D7795" s="335">
        <v>10.87</v>
      </c>
    </row>
    <row r="7796" spans="1:4" ht="25.5">
      <c r="A7796" s="338">
        <v>1648</v>
      </c>
      <c r="B7796" s="336" t="s">
        <v>8371</v>
      </c>
      <c r="C7796" s="335" t="s">
        <v>6747</v>
      </c>
      <c r="D7796" s="335">
        <v>20.88</v>
      </c>
    </row>
    <row r="7797" spans="1:4" ht="25.5">
      <c r="A7797" s="338">
        <v>1651</v>
      </c>
      <c r="B7797" s="336" t="s">
        <v>8372</v>
      </c>
      <c r="C7797" s="335" t="s">
        <v>6747</v>
      </c>
      <c r="D7797" s="335">
        <v>96.89</v>
      </c>
    </row>
    <row r="7798" spans="1:4" ht="25.5">
      <c r="A7798" s="338">
        <v>1650</v>
      </c>
      <c r="B7798" s="336" t="s">
        <v>8373</v>
      </c>
      <c r="C7798" s="335" t="s">
        <v>6747</v>
      </c>
      <c r="D7798" s="335">
        <v>53.56</v>
      </c>
    </row>
    <row r="7799" spans="1:4" ht="25.5">
      <c r="A7799" s="338">
        <v>1654</v>
      </c>
      <c r="B7799" s="336" t="s">
        <v>8374</v>
      </c>
      <c r="C7799" s="335" t="s">
        <v>6747</v>
      </c>
      <c r="D7799" s="335">
        <v>14.93</v>
      </c>
    </row>
    <row r="7800" spans="1:4" ht="25.5">
      <c r="A7800" s="338">
        <v>1652</v>
      </c>
      <c r="B7800" s="336" t="s">
        <v>8375</v>
      </c>
      <c r="C7800" s="335" t="s">
        <v>6747</v>
      </c>
      <c r="D7800" s="335">
        <v>139.07</v>
      </c>
    </row>
    <row r="7801" spans="1:4" ht="25.5">
      <c r="A7801" s="338">
        <v>1727</v>
      </c>
      <c r="B7801" s="336" t="s">
        <v>8376</v>
      </c>
      <c r="C7801" s="335" t="s">
        <v>6747</v>
      </c>
      <c r="D7801" s="335">
        <v>63.75</v>
      </c>
    </row>
    <row r="7802" spans="1:4" ht="25.5">
      <c r="A7802" s="338">
        <v>12920</v>
      </c>
      <c r="B7802" s="336" t="s">
        <v>8377</v>
      </c>
      <c r="C7802" s="335" t="s">
        <v>6747</v>
      </c>
      <c r="D7802" s="335">
        <v>84.25</v>
      </c>
    </row>
    <row r="7803" spans="1:4" ht="25.5">
      <c r="A7803" s="338">
        <v>1725</v>
      </c>
      <c r="B7803" s="336" t="s">
        <v>8378</v>
      </c>
      <c r="C7803" s="335" t="s">
        <v>6747</v>
      </c>
      <c r="D7803" s="335">
        <v>18.39</v>
      </c>
    </row>
    <row r="7804" spans="1:4" ht="25.5">
      <c r="A7804" s="338">
        <v>12943</v>
      </c>
      <c r="B7804" s="336" t="s">
        <v>8379</v>
      </c>
      <c r="C7804" s="335" t="s">
        <v>6747</v>
      </c>
      <c r="D7804" s="335">
        <v>45.39</v>
      </c>
    </row>
    <row r="7805" spans="1:4" ht="25.5">
      <c r="A7805" s="338">
        <v>1747</v>
      </c>
      <c r="B7805" s="336" t="s">
        <v>8380</v>
      </c>
      <c r="C7805" s="335" t="s">
        <v>6747</v>
      </c>
      <c r="D7805" s="335">
        <v>117.89</v>
      </c>
    </row>
    <row r="7806" spans="1:4" ht="25.5">
      <c r="A7806" s="338">
        <v>1744</v>
      </c>
      <c r="B7806" s="336" t="s">
        <v>8381</v>
      </c>
      <c r="C7806" s="335" t="s">
        <v>6747</v>
      </c>
      <c r="D7806" s="335">
        <v>81.66</v>
      </c>
    </row>
    <row r="7807" spans="1:4" ht="25.5">
      <c r="A7807" s="338">
        <v>1743</v>
      </c>
      <c r="B7807" s="336" t="s">
        <v>8382</v>
      </c>
      <c r="C7807" s="335" t="s">
        <v>6747</v>
      </c>
      <c r="D7807" s="335">
        <v>107.23</v>
      </c>
    </row>
    <row r="7808" spans="1:4" ht="25.5">
      <c r="A7808" s="338">
        <v>7241</v>
      </c>
      <c r="B7808" s="336" t="s">
        <v>8383</v>
      </c>
      <c r="C7808" s="335" t="s">
        <v>6754</v>
      </c>
      <c r="D7808" s="335">
        <v>84.17</v>
      </c>
    </row>
    <row r="7809" spans="1:4" ht="51">
      <c r="A7809" s="338">
        <v>39640</v>
      </c>
      <c r="B7809" s="336" t="s">
        <v>8384</v>
      </c>
      <c r="C7809" s="335" t="s">
        <v>6747</v>
      </c>
      <c r="D7809" s="335">
        <v>5.41</v>
      </c>
    </row>
    <row r="7810" spans="1:4" ht="51">
      <c r="A7810" s="338">
        <v>11013</v>
      </c>
      <c r="B7810" s="336" t="s">
        <v>8385</v>
      </c>
      <c r="C7810" s="335" t="s">
        <v>6747</v>
      </c>
      <c r="D7810" s="335">
        <v>11.15</v>
      </c>
    </row>
    <row r="7811" spans="1:4" ht="51">
      <c r="A7811" s="338">
        <v>11017</v>
      </c>
      <c r="B7811" s="336" t="s">
        <v>8386</v>
      </c>
      <c r="C7811" s="335" t="s">
        <v>6747</v>
      </c>
      <c r="D7811" s="335">
        <v>4.75</v>
      </c>
    </row>
    <row r="7812" spans="1:4" ht="38.25">
      <c r="A7812" s="338">
        <v>20236</v>
      </c>
      <c r="B7812" s="336" t="s">
        <v>8387</v>
      </c>
      <c r="C7812" s="335" t="s">
        <v>6747</v>
      </c>
      <c r="D7812" s="335">
        <v>20.95</v>
      </c>
    </row>
    <row r="7813" spans="1:4" ht="38.25">
      <c r="A7813" s="338">
        <v>7215</v>
      </c>
      <c r="B7813" s="336" t="s">
        <v>8388</v>
      </c>
      <c r="C7813" s="335" t="s">
        <v>6747</v>
      </c>
      <c r="D7813" s="335">
        <v>17.93</v>
      </c>
    </row>
    <row r="7814" spans="1:4" ht="38.25">
      <c r="A7814" s="338">
        <v>7216</v>
      </c>
      <c r="B7814" s="336" t="s">
        <v>8389</v>
      </c>
      <c r="C7814" s="335" t="s">
        <v>6747</v>
      </c>
      <c r="D7814" s="335">
        <v>74.97</v>
      </c>
    </row>
    <row r="7815" spans="1:4" ht="38.25">
      <c r="A7815" s="338">
        <v>20235</v>
      </c>
      <c r="B7815" s="336" t="s">
        <v>8390</v>
      </c>
      <c r="C7815" s="335" t="s">
        <v>6747</v>
      </c>
      <c r="D7815" s="335">
        <v>37.9</v>
      </c>
    </row>
    <row r="7816" spans="1:4" ht="38.25">
      <c r="A7816" s="338">
        <v>7181</v>
      </c>
      <c r="B7816" s="336" t="s">
        <v>8391</v>
      </c>
      <c r="C7816" s="335" t="s">
        <v>6747</v>
      </c>
      <c r="D7816" s="335">
        <v>4.92</v>
      </c>
    </row>
    <row r="7817" spans="1:4" ht="38.25">
      <c r="A7817" s="338">
        <v>40866</v>
      </c>
      <c r="B7817" s="336" t="s">
        <v>8392</v>
      </c>
      <c r="C7817" s="335" t="s">
        <v>6747</v>
      </c>
      <c r="D7817" s="335">
        <v>9.15</v>
      </c>
    </row>
    <row r="7818" spans="1:4" ht="38.25">
      <c r="A7818" s="338">
        <v>7214</v>
      </c>
      <c r="B7818" s="336" t="s">
        <v>8393</v>
      </c>
      <c r="C7818" s="335" t="s">
        <v>6747</v>
      </c>
      <c r="D7818" s="335">
        <v>25.68</v>
      </c>
    </row>
    <row r="7819" spans="1:4" ht="38.25">
      <c r="A7819" s="338">
        <v>7219</v>
      </c>
      <c r="B7819" s="336" t="s">
        <v>8394</v>
      </c>
      <c r="C7819" s="335" t="s">
        <v>6747</v>
      </c>
      <c r="D7819" s="335">
        <v>26.58</v>
      </c>
    </row>
    <row r="7820" spans="1:4" ht="25.5">
      <c r="A7820" s="338">
        <v>37972</v>
      </c>
      <c r="B7820" s="336" t="s">
        <v>8395</v>
      </c>
      <c r="C7820" s="335" t="s">
        <v>6747</v>
      </c>
      <c r="D7820" s="335">
        <v>6.06</v>
      </c>
    </row>
    <row r="7821" spans="1:4" ht="25.5">
      <c r="A7821" s="338">
        <v>37973</v>
      </c>
      <c r="B7821" s="336" t="s">
        <v>8396</v>
      </c>
      <c r="C7821" s="335" t="s">
        <v>6747</v>
      </c>
      <c r="D7821" s="335">
        <v>9.6999999999999993</v>
      </c>
    </row>
    <row r="7822" spans="1:4" ht="25.5">
      <c r="A7822" s="338">
        <v>37971</v>
      </c>
      <c r="B7822" s="336" t="s">
        <v>8397</v>
      </c>
      <c r="C7822" s="335" t="s">
        <v>6747</v>
      </c>
      <c r="D7822" s="335">
        <v>3.64</v>
      </c>
    </row>
    <row r="7823" spans="1:4" ht="25.5">
      <c r="A7823" s="338">
        <v>20094</v>
      </c>
      <c r="B7823" s="336" t="s">
        <v>8398</v>
      </c>
      <c r="C7823" s="335" t="s">
        <v>6747</v>
      </c>
      <c r="D7823" s="335">
        <v>10.66</v>
      </c>
    </row>
    <row r="7824" spans="1:4" ht="25.5">
      <c r="A7824" s="338">
        <v>20095</v>
      </c>
      <c r="B7824" s="336" t="s">
        <v>8399</v>
      </c>
      <c r="C7824" s="335" t="s">
        <v>6747</v>
      </c>
      <c r="D7824" s="335">
        <v>18.059999999999999</v>
      </c>
    </row>
    <row r="7825" spans="1:4" ht="25.5">
      <c r="A7825" s="338">
        <v>1954</v>
      </c>
      <c r="B7825" s="336" t="s">
        <v>8400</v>
      </c>
      <c r="C7825" s="335" t="s">
        <v>6747</v>
      </c>
      <c r="D7825" s="335">
        <v>77.77</v>
      </c>
    </row>
    <row r="7826" spans="1:4" ht="25.5">
      <c r="A7826" s="338">
        <v>1926</v>
      </c>
      <c r="B7826" s="336" t="s">
        <v>8401</v>
      </c>
      <c r="C7826" s="335" t="s">
        <v>6747</v>
      </c>
      <c r="D7826" s="335">
        <v>1.37</v>
      </c>
    </row>
    <row r="7827" spans="1:4" ht="25.5">
      <c r="A7827" s="338">
        <v>1927</v>
      </c>
      <c r="B7827" s="336" t="s">
        <v>8402</v>
      </c>
      <c r="C7827" s="335" t="s">
        <v>6747</v>
      </c>
      <c r="D7827" s="335">
        <v>1.66</v>
      </c>
    </row>
    <row r="7828" spans="1:4" ht="25.5">
      <c r="A7828" s="338">
        <v>1923</v>
      </c>
      <c r="B7828" s="336" t="s">
        <v>8403</v>
      </c>
      <c r="C7828" s="335" t="s">
        <v>6747</v>
      </c>
      <c r="D7828" s="335">
        <v>2.7</v>
      </c>
    </row>
    <row r="7829" spans="1:4" ht="25.5">
      <c r="A7829" s="338">
        <v>1929</v>
      </c>
      <c r="B7829" s="336" t="s">
        <v>8404</v>
      </c>
      <c r="C7829" s="335" t="s">
        <v>6747</v>
      </c>
      <c r="D7829" s="335">
        <v>3.42</v>
      </c>
    </row>
    <row r="7830" spans="1:4" ht="25.5">
      <c r="A7830" s="338">
        <v>1930</v>
      </c>
      <c r="B7830" s="336" t="s">
        <v>8405</v>
      </c>
      <c r="C7830" s="335" t="s">
        <v>6747</v>
      </c>
      <c r="D7830" s="335">
        <v>7.1</v>
      </c>
    </row>
    <row r="7831" spans="1:4" ht="25.5">
      <c r="A7831" s="338">
        <v>1924</v>
      </c>
      <c r="B7831" s="336" t="s">
        <v>8406</v>
      </c>
      <c r="C7831" s="335" t="s">
        <v>6747</v>
      </c>
      <c r="D7831" s="335">
        <v>12.03</v>
      </c>
    </row>
    <row r="7832" spans="1:4" ht="25.5">
      <c r="A7832" s="338">
        <v>1922</v>
      </c>
      <c r="B7832" s="336" t="s">
        <v>8407</v>
      </c>
      <c r="C7832" s="335" t="s">
        <v>6747</v>
      </c>
      <c r="D7832" s="335">
        <v>24.4</v>
      </c>
    </row>
    <row r="7833" spans="1:4" ht="25.5">
      <c r="A7833" s="338">
        <v>1953</v>
      </c>
      <c r="B7833" s="336" t="s">
        <v>8408</v>
      </c>
      <c r="C7833" s="335" t="s">
        <v>6747</v>
      </c>
      <c r="D7833" s="335">
        <v>29.15</v>
      </c>
    </row>
    <row r="7834" spans="1:4" ht="25.5">
      <c r="A7834" s="338">
        <v>1962</v>
      </c>
      <c r="B7834" s="336" t="s">
        <v>8409</v>
      </c>
      <c r="C7834" s="335" t="s">
        <v>6747</v>
      </c>
      <c r="D7834" s="335">
        <v>84.89</v>
      </c>
    </row>
    <row r="7835" spans="1:4" ht="25.5">
      <c r="A7835" s="338">
        <v>1955</v>
      </c>
      <c r="B7835" s="336" t="s">
        <v>8410</v>
      </c>
      <c r="C7835" s="335" t="s">
        <v>6747</v>
      </c>
      <c r="D7835" s="335">
        <v>1.44</v>
      </c>
    </row>
    <row r="7836" spans="1:4" ht="25.5">
      <c r="A7836" s="338">
        <v>1956</v>
      </c>
      <c r="B7836" s="336" t="s">
        <v>8411</v>
      </c>
      <c r="C7836" s="335" t="s">
        <v>6747</v>
      </c>
      <c r="D7836" s="335">
        <v>2.08</v>
      </c>
    </row>
    <row r="7837" spans="1:4" ht="25.5">
      <c r="A7837" s="338">
        <v>1957</v>
      </c>
      <c r="B7837" s="336" t="s">
        <v>8412</v>
      </c>
      <c r="C7837" s="335" t="s">
        <v>6747</v>
      </c>
      <c r="D7837" s="335">
        <v>4.2</v>
      </c>
    </row>
    <row r="7838" spans="1:4" ht="25.5">
      <c r="A7838" s="338">
        <v>1958</v>
      </c>
      <c r="B7838" s="336" t="s">
        <v>8413</v>
      </c>
      <c r="C7838" s="335" t="s">
        <v>6747</v>
      </c>
      <c r="D7838" s="335">
        <v>7.62</v>
      </c>
    </row>
    <row r="7839" spans="1:4" ht="25.5">
      <c r="A7839" s="338">
        <v>1959</v>
      </c>
      <c r="B7839" s="336" t="s">
        <v>8414</v>
      </c>
      <c r="C7839" s="335" t="s">
        <v>6747</v>
      </c>
      <c r="D7839" s="335">
        <v>8.41</v>
      </c>
    </row>
    <row r="7840" spans="1:4" ht="25.5">
      <c r="A7840" s="338">
        <v>1925</v>
      </c>
      <c r="B7840" s="336" t="s">
        <v>8415</v>
      </c>
      <c r="C7840" s="335" t="s">
        <v>6747</v>
      </c>
      <c r="D7840" s="335">
        <v>19.43</v>
      </c>
    </row>
    <row r="7841" spans="1:4" ht="25.5">
      <c r="A7841" s="338">
        <v>1960</v>
      </c>
      <c r="B7841" s="336" t="s">
        <v>8416</v>
      </c>
      <c r="C7841" s="335" t="s">
        <v>6747</v>
      </c>
      <c r="D7841" s="335">
        <v>33.54</v>
      </c>
    </row>
    <row r="7842" spans="1:4" ht="25.5">
      <c r="A7842" s="338">
        <v>1961</v>
      </c>
      <c r="B7842" s="336" t="s">
        <v>8417</v>
      </c>
      <c r="C7842" s="335" t="s">
        <v>6747</v>
      </c>
      <c r="D7842" s="335">
        <v>40.270000000000003</v>
      </c>
    </row>
    <row r="7843" spans="1:4" ht="25.5">
      <c r="A7843" s="338">
        <v>38426</v>
      </c>
      <c r="B7843" s="336" t="s">
        <v>8418</v>
      </c>
      <c r="C7843" s="335" t="s">
        <v>6747</v>
      </c>
      <c r="D7843" s="335">
        <v>19.03</v>
      </c>
    </row>
    <row r="7844" spans="1:4" ht="25.5">
      <c r="A7844" s="338">
        <v>38427</v>
      </c>
      <c r="B7844" s="336" t="s">
        <v>8419</v>
      </c>
      <c r="C7844" s="335" t="s">
        <v>6747</v>
      </c>
      <c r="D7844" s="335">
        <v>39.07</v>
      </c>
    </row>
    <row r="7845" spans="1:4" ht="25.5">
      <c r="A7845" s="338">
        <v>38425</v>
      </c>
      <c r="B7845" s="336" t="s">
        <v>8420</v>
      </c>
      <c r="C7845" s="335" t="s">
        <v>6747</v>
      </c>
      <c r="D7845" s="335">
        <v>9.92</v>
      </c>
    </row>
    <row r="7846" spans="1:4" ht="25.5">
      <c r="A7846" s="338">
        <v>38423</v>
      </c>
      <c r="B7846" s="336" t="s">
        <v>8421</v>
      </c>
      <c r="C7846" s="335" t="s">
        <v>6747</v>
      </c>
      <c r="D7846" s="335">
        <v>32.6</v>
      </c>
    </row>
    <row r="7847" spans="1:4" ht="25.5">
      <c r="A7847" s="338">
        <v>38424</v>
      </c>
      <c r="B7847" s="336" t="s">
        <v>8422</v>
      </c>
      <c r="C7847" s="335" t="s">
        <v>6747</v>
      </c>
      <c r="D7847" s="335">
        <v>48.84</v>
      </c>
    </row>
    <row r="7848" spans="1:4" ht="25.5">
      <c r="A7848" s="338">
        <v>38421</v>
      </c>
      <c r="B7848" s="336" t="s">
        <v>8423</v>
      </c>
      <c r="C7848" s="335" t="s">
        <v>6747</v>
      </c>
      <c r="D7848" s="335">
        <v>18.510000000000002</v>
      </c>
    </row>
    <row r="7849" spans="1:4" ht="25.5">
      <c r="A7849" s="338">
        <v>38422</v>
      </c>
      <c r="B7849" s="336" t="s">
        <v>8424</v>
      </c>
      <c r="C7849" s="335" t="s">
        <v>6747</v>
      </c>
      <c r="D7849" s="335">
        <v>20.85</v>
      </c>
    </row>
    <row r="7850" spans="1:4" ht="38.25">
      <c r="A7850" s="338">
        <v>39866</v>
      </c>
      <c r="B7850" s="336" t="s">
        <v>8425</v>
      </c>
      <c r="C7850" s="335" t="s">
        <v>6747</v>
      </c>
      <c r="D7850" s="335">
        <v>7.16</v>
      </c>
    </row>
    <row r="7851" spans="1:4" ht="38.25">
      <c r="A7851" s="338">
        <v>39867</v>
      </c>
      <c r="B7851" s="336" t="s">
        <v>8426</v>
      </c>
      <c r="C7851" s="335" t="s">
        <v>6747</v>
      </c>
      <c r="D7851" s="335">
        <v>15.92</v>
      </c>
    </row>
    <row r="7852" spans="1:4" ht="38.25">
      <c r="A7852" s="338">
        <v>39868</v>
      </c>
      <c r="B7852" s="336" t="s">
        <v>8427</v>
      </c>
      <c r="C7852" s="335" t="s">
        <v>6747</v>
      </c>
      <c r="D7852" s="335">
        <v>28.68</v>
      </c>
    </row>
    <row r="7853" spans="1:4" ht="25.5">
      <c r="A7853" s="338">
        <v>37999</v>
      </c>
      <c r="B7853" s="336" t="s">
        <v>8428</v>
      </c>
      <c r="C7853" s="335" t="s">
        <v>6747</v>
      </c>
      <c r="D7853" s="335">
        <v>5.81</v>
      </c>
    </row>
    <row r="7854" spans="1:4" ht="25.5">
      <c r="A7854" s="338">
        <v>38000</v>
      </c>
      <c r="B7854" s="336" t="s">
        <v>8429</v>
      </c>
      <c r="C7854" s="335" t="s">
        <v>6747</v>
      </c>
      <c r="D7854" s="335">
        <v>7.68</v>
      </c>
    </row>
    <row r="7855" spans="1:4" ht="25.5">
      <c r="A7855" s="338">
        <v>38129</v>
      </c>
      <c r="B7855" s="336" t="s">
        <v>8430</v>
      </c>
      <c r="C7855" s="335" t="s">
        <v>6747</v>
      </c>
      <c r="D7855" s="335">
        <v>2.5099999999999998</v>
      </c>
    </row>
    <row r="7856" spans="1:4" ht="25.5">
      <c r="A7856" s="338">
        <v>38025</v>
      </c>
      <c r="B7856" s="336" t="s">
        <v>8431</v>
      </c>
      <c r="C7856" s="335" t="s">
        <v>6747</v>
      </c>
      <c r="D7856" s="335">
        <v>4.0999999999999996</v>
      </c>
    </row>
    <row r="7857" spans="1:4" ht="25.5">
      <c r="A7857" s="338">
        <v>38026</v>
      </c>
      <c r="B7857" s="336" t="s">
        <v>8432</v>
      </c>
      <c r="C7857" s="335" t="s">
        <v>6747</v>
      </c>
      <c r="D7857" s="335">
        <v>10.6</v>
      </c>
    </row>
    <row r="7858" spans="1:4" ht="25.5">
      <c r="A7858" s="338">
        <v>1858</v>
      </c>
      <c r="B7858" s="336" t="s">
        <v>8433</v>
      </c>
      <c r="C7858" s="335" t="s">
        <v>6747</v>
      </c>
      <c r="D7858" s="335">
        <v>20.41</v>
      </c>
    </row>
    <row r="7859" spans="1:4" ht="25.5">
      <c r="A7859" s="338">
        <v>1844</v>
      </c>
      <c r="B7859" s="336" t="s">
        <v>8434</v>
      </c>
      <c r="C7859" s="335" t="s">
        <v>6747</v>
      </c>
      <c r="D7859" s="335">
        <v>87.5</v>
      </c>
    </row>
    <row r="7860" spans="1:4" ht="25.5">
      <c r="A7860" s="338">
        <v>1837</v>
      </c>
      <c r="B7860" s="336" t="s">
        <v>8435</v>
      </c>
      <c r="C7860" s="335" t="s">
        <v>6747</v>
      </c>
      <c r="D7860" s="335">
        <v>317.06</v>
      </c>
    </row>
    <row r="7861" spans="1:4" ht="25.5">
      <c r="A7861" s="338">
        <v>1860</v>
      </c>
      <c r="B7861" s="336" t="s">
        <v>8436</v>
      </c>
      <c r="C7861" s="335" t="s">
        <v>6747</v>
      </c>
      <c r="D7861" s="335">
        <v>624.39</v>
      </c>
    </row>
    <row r="7862" spans="1:4" ht="25.5">
      <c r="A7862" s="338">
        <v>1862</v>
      </c>
      <c r="B7862" s="336" t="s">
        <v>8437</v>
      </c>
      <c r="C7862" s="335" t="s">
        <v>6747</v>
      </c>
      <c r="D7862" s="339">
        <v>1003.18</v>
      </c>
    </row>
    <row r="7863" spans="1:4" ht="25.5">
      <c r="A7863" s="338">
        <v>1863</v>
      </c>
      <c r="B7863" s="336" t="s">
        <v>8438</v>
      </c>
      <c r="C7863" s="335" t="s">
        <v>6747</v>
      </c>
      <c r="D7863" s="335">
        <v>19.61</v>
      </c>
    </row>
    <row r="7864" spans="1:4" ht="25.5">
      <c r="A7864" s="338">
        <v>1865</v>
      </c>
      <c r="B7864" s="336" t="s">
        <v>8439</v>
      </c>
      <c r="C7864" s="335" t="s">
        <v>6747</v>
      </c>
      <c r="D7864" s="335">
        <v>88.11</v>
      </c>
    </row>
    <row r="7865" spans="1:4" ht="25.5">
      <c r="A7865" s="338">
        <v>1866</v>
      </c>
      <c r="B7865" s="336" t="s">
        <v>8440</v>
      </c>
      <c r="C7865" s="335" t="s">
        <v>6747</v>
      </c>
      <c r="D7865" s="335">
        <v>241.06</v>
      </c>
    </row>
    <row r="7866" spans="1:4" ht="25.5">
      <c r="A7866" s="338">
        <v>1853</v>
      </c>
      <c r="B7866" s="336" t="s">
        <v>8441</v>
      </c>
      <c r="C7866" s="335" t="s">
        <v>6747</v>
      </c>
      <c r="D7866" s="335">
        <v>356.37</v>
      </c>
    </row>
    <row r="7867" spans="1:4" ht="25.5">
      <c r="A7867" s="338">
        <v>1867</v>
      </c>
      <c r="B7867" s="336" t="s">
        <v>8442</v>
      </c>
      <c r="C7867" s="335" t="s">
        <v>6747</v>
      </c>
      <c r="D7867" s="335">
        <v>788.94</v>
      </c>
    </row>
    <row r="7868" spans="1:4" ht="25.5">
      <c r="A7868" s="338">
        <v>1868</v>
      </c>
      <c r="B7868" s="336" t="s">
        <v>8443</v>
      </c>
      <c r="C7868" s="335" t="s">
        <v>6747</v>
      </c>
      <c r="D7868" s="339">
        <v>1138.46</v>
      </c>
    </row>
    <row r="7869" spans="1:4" ht="25.5">
      <c r="A7869" s="338">
        <v>1859</v>
      </c>
      <c r="B7869" s="336" t="s">
        <v>8444</v>
      </c>
      <c r="C7869" s="335" t="s">
        <v>6747</v>
      </c>
      <c r="D7869" s="339">
        <v>1490</v>
      </c>
    </row>
    <row r="7870" spans="1:4" ht="25.5">
      <c r="A7870" s="338">
        <v>1836</v>
      </c>
      <c r="B7870" s="336" t="s">
        <v>8445</v>
      </c>
      <c r="C7870" s="335" t="s">
        <v>6747</v>
      </c>
      <c r="D7870" s="335">
        <v>192.75</v>
      </c>
    </row>
    <row r="7871" spans="1:4" ht="25.5">
      <c r="A7871" s="338">
        <v>36355</v>
      </c>
      <c r="B7871" s="336" t="s">
        <v>8446</v>
      </c>
      <c r="C7871" s="335" t="s">
        <v>6747</v>
      </c>
      <c r="D7871" s="335">
        <v>3.8</v>
      </c>
    </row>
    <row r="7872" spans="1:4" ht="25.5">
      <c r="A7872" s="338">
        <v>36356</v>
      </c>
      <c r="B7872" s="336" t="s">
        <v>8447</v>
      </c>
      <c r="C7872" s="335" t="s">
        <v>6747</v>
      </c>
      <c r="D7872" s="335">
        <v>6.4</v>
      </c>
    </row>
    <row r="7873" spans="1:4" ht="25.5">
      <c r="A7873" s="338">
        <v>1932</v>
      </c>
      <c r="B7873" s="336" t="s">
        <v>8448</v>
      </c>
      <c r="C7873" s="335" t="s">
        <v>6747</v>
      </c>
      <c r="D7873" s="335">
        <v>6.64</v>
      </c>
    </row>
    <row r="7874" spans="1:4" ht="25.5">
      <c r="A7874" s="338">
        <v>1933</v>
      </c>
      <c r="B7874" s="336" t="s">
        <v>8449</v>
      </c>
      <c r="C7874" s="335" t="s">
        <v>6747</v>
      </c>
      <c r="D7874" s="335">
        <v>2.92</v>
      </c>
    </row>
    <row r="7875" spans="1:4" ht="25.5">
      <c r="A7875" s="338">
        <v>1951</v>
      </c>
      <c r="B7875" s="336" t="s">
        <v>8450</v>
      </c>
      <c r="C7875" s="335" t="s">
        <v>6747</v>
      </c>
      <c r="D7875" s="335">
        <v>13.4</v>
      </c>
    </row>
    <row r="7876" spans="1:4" ht="25.5">
      <c r="A7876" s="338">
        <v>1966</v>
      </c>
      <c r="B7876" s="336" t="s">
        <v>8451</v>
      </c>
      <c r="C7876" s="335" t="s">
        <v>6747</v>
      </c>
      <c r="D7876" s="335">
        <v>14.21</v>
      </c>
    </row>
    <row r="7877" spans="1:4" ht="25.5">
      <c r="A7877" s="338">
        <v>1952</v>
      </c>
      <c r="B7877" s="336" t="s">
        <v>8452</v>
      </c>
      <c r="C7877" s="335" t="s">
        <v>6747</v>
      </c>
      <c r="D7877" s="335">
        <v>87.39</v>
      </c>
    </row>
    <row r="7878" spans="1:4" ht="25.5">
      <c r="A7878" s="338">
        <v>20104</v>
      </c>
      <c r="B7878" s="336" t="s">
        <v>8453</v>
      </c>
      <c r="C7878" s="335" t="s">
        <v>6747</v>
      </c>
      <c r="D7878" s="335">
        <v>332.16</v>
      </c>
    </row>
    <row r="7879" spans="1:4" ht="25.5">
      <c r="A7879" s="338">
        <v>20105</v>
      </c>
      <c r="B7879" s="336" t="s">
        <v>8454</v>
      </c>
      <c r="C7879" s="335" t="s">
        <v>6747</v>
      </c>
      <c r="D7879" s="335">
        <v>517.38</v>
      </c>
    </row>
    <row r="7880" spans="1:4" ht="25.5">
      <c r="A7880" s="338">
        <v>1965</v>
      </c>
      <c r="B7880" s="336" t="s">
        <v>8455</v>
      </c>
      <c r="C7880" s="335" t="s">
        <v>6747</v>
      </c>
      <c r="D7880" s="335">
        <v>26.08</v>
      </c>
    </row>
    <row r="7881" spans="1:4" ht="25.5">
      <c r="A7881" s="338">
        <v>10765</v>
      </c>
      <c r="B7881" s="336" t="s">
        <v>8456</v>
      </c>
      <c r="C7881" s="335" t="s">
        <v>6747</v>
      </c>
      <c r="D7881" s="335">
        <v>6.6</v>
      </c>
    </row>
    <row r="7882" spans="1:4" ht="25.5">
      <c r="A7882" s="338">
        <v>10767</v>
      </c>
      <c r="B7882" s="336" t="s">
        <v>8457</v>
      </c>
      <c r="C7882" s="335" t="s">
        <v>6747</v>
      </c>
      <c r="D7882" s="335">
        <v>18.16</v>
      </c>
    </row>
    <row r="7883" spans="1:4" ht="25.5">
      <c r="A7883" s="338">
        <v>1970</v>
      </c>
      <c r="B7883" s="336" t="s">
        <v>8458</v>
      </c>
      <c r="C7883" s="335" t="s">
        <v>6747</v>
      </c>
      <c r="D7883" s="335">
        <v>32.67</v>
      </c>
    </row>
    <row r="7884" spans="1:4" ht="25.5">
      <c r="A7884" s="338">
        <v>1967</v>
      </c>
      <c r="B7884" s="336" t="s">
        <v>8459</v>
      </c>
      <c r="C7884" s="335" t="s">
        <v>6747</v>
      </c>
      <c r="D7884" s="335">
        <v>3.02</v>
      </c>
    </row>
    <row r="7885" spans="1:4" ht="25.5">
      <c r="A7885" s="338">
        <v>1968</v>
      </c>
      <c r="B7885" s="336" t="s">
        <v>8460</v>
      </c>
      <c r="C7885" s="335" t="s">
        <v>6747</v>
      </c>
      <c r="D7885" s="335">
        <v>6.54</v>
      </c>
    </row>
    <row r="7886" spans="1:4" ht="25.5">
      <c r="A7886" s="338">
        <v>1969</v>
      </c>
      <c r="B7886" s="336" t="s">
        <v>8461</v>
      </c>
      <c r="C7886" s="335" t="s">
        <v>6747</v>
      </c>
      <c r="D7886" s="335">
        <v>20.43</v>
      </c>
    </row>
    <row r="7887" spans="1:4" ht="25.5">
      <c r="A7887" s="338">
        <v>1839</v>
      </c>
      <c r="B7887" s="336" t="s">
        <v>8462</v>
      </c>
      <c r="C7887" s="335" t="s">
        <v>6747</v>
      </c>
      <c r="D7887" s="335">
        <v>50.13</v>
      </c>
    </row>
    <row r="7888" spans="1:4" ht="25.5">
      <c r="A7888" s="338">
        <v>1835</v>
      </c>
      <c r="B7888" s="336" t="s">
        <v>8463</v>
      </c>
      <c r="C7888" s="335" t="s">
        <v>6747</v>
      </c>
      <c r="D7888" s="335">
        <v>12.28</v>
      </c>
    </row>
    <row r="7889" spans="1:4" ht="25.5">
      <c r="A7889" s="338">
        <v>1823</v>
      </c>
      <c r="B7889" s="336" t="s">
        <v>8464</v>
      </c>
      <c r="C7889" s="335" t="s">
        <v>6747</v>
      </c>
      <c r="D7889" s="335">
        <v>28.67</v>
      </c>
    </row>
    <row r="7890" spans="1:4" ht="25.5">
      <c r="A7890" s="338">
        <v>1827</v>
      </c>
      <c r="B7890" s="336" t="s">
        <v>8465</v>
      </c>
      <c r="C7890" s="335" t="s">
        <v>6747</v>
      </c>
      <c r="D7890" s="335">
        <v>51.58</v>
      </c>
    </row>
    <row r="7891" spans="1:4" ht="25.5">
      <c r="A7891" s="338">
        <v>1831</v>
      </c>
      <c r="B7891" s="336" t="s">
        <v>8466</v>
      </c>
      <c r="C7891" s="335" t="s">
        <v>6747</v>
      </c>
      <c r="D7891" s="335">
        <v>12.76</v>
      </c>
    </row>
    <row r="7892" spans="1:4" ht="25.5">
      <c r="A7892" s="338">
        <v>1825</v>
      </c>
      <c r="B7892" s="336" t="s">
        <v>8467</v>
      </c>
      <c r="C7892" s="335" t="s">
        <v>6747</v>
      </c>
      <c r="D7892" s="335">
        <v>28.62</v>
      </c>
    </row>
    <row r="7893" spans="1:4" ht="25.5">
      <c r="A7893" s="338">
        <v>1828</v>
      </c>
      <c r="B7893" s="336" t="s">
        <v>8468</v>
      </c>
      <c r="C7893" s="335" t="s">
        <v>6747</v>
      </c>
      <c r="D7893" s="335">
        <v>58.44</v>
      </c>
    </row>
    <row r="7894" spans="1:4" ht="25.5">
      <c r="A7894" s="338">
        <v>1845</v>
      </c>
      <c r="B7894" s="336" t="s">
        <v>8469</v>
      </c>
      <c r="C7894" s="335" t="s">
        <v>6747</v>
      </c>
      <c r="D7894" s="335">
        <v>13.97</v>
      </c>
    </row>
    <row r="7895" spans="1:4" ht="25.5">
      <c r="A7895" s="338">
        <v>1824</v>
      </c>
      <c r="B7895" s="336" t="s">
        <v>8470</v>
      </c>
      <c r="C7895" s="335" t="s">
        <v>6747</v>
      </c>
      <c r="D7895" s="335">
        <v>32.61</v>
      </c>
    </row>
    <row r="7896" spans="1:4" ht="25.5">
      <c r="A7896" s="338">
        <v>1941</v>
      </c>
      <c r="B7896" s="336" t="s">
        <v>8471</v>
      </c>
      <c r="C7896" s="335" t="s">
        <v>6747</v>
      </c>
      <c r="D7896" s="335">
        <v>12.12</v>
      </c>
    </row>
    <row r="7897" spans="1:4" ht="25.5">
      <c r="A7897" s="338">
        <v>1940</v>
      </c>
      <c r="B7897" s="336" t="s">
        <v>8472</v>
      </c>
      <c r="C7897" s="335" t="s">
        <v>6747</v>
      </c>
      <c r="D7897" s="335">
        <v>12.08</v>
      </c>
    </row>
    <row r="7898" spans="1:4" ht="25.5">
      <c r="A7898" s="338">
        <v>1937</v>
      </c>
      <c r="B7898" s="336" t="s">
        <v>8473</v>
      </c>
      <c r="C7898" s="335" t="s">
        <v>6747</v>
      </c>
      <c r="D7898" s="335">
        <v>1.99</v>
      </c>
    </row>
    <row r="7899" spans="1:4" ht="25.5">
      <c r="A7899" s="338">
        <v>1939</v>
      </c>
      <c r="B7899" s="336" t="s">
        <v>8474</v>
      </c>
      <c r="C7899" s="335" t="s">
        <v>6747</v>
      </c>
      <c r="D7899" s="335">
        <v>4.57</v>
      </c>
    </row>
    <row r="7900" spans="1:4" ht="25.5">
      <c r="A7900" s="338">
        <v>1942</v>
      </c>
      <c r="B7900" s="336" t="s">
        <v>8475</v>
      </c>
      <c r="C7900" s="335" t="s">
        <v>6747</v>
      </c>
      <c r="D7900" s="335">
        <v>22.95</v>
      </c>
    </row>
    <row r="7901" spans="1:4" ht="25.5">
      <c r="A7901" s="338">
        <v>1938</v>
      </c>
      <c r="B7901" s="336" t="s">
        <v>8476</v>
      </c>
      <c r="C7901" s="335" t="s">
        <v>6747</v>
      </c>
      <c r="D7901" s="335">
        <v>2.5099999999999998</v>
      </c>
    </row>
    <row r="7902" spans="1:4" ht="38.25">
      <c r="A7902" s="338">
        <v>20097</v>
      </c>
      <c r="B7902" s="336" t="s">
        <v>8477</v>
      </c>
      <c r="C7902" s="335" t="s">
        <v>6747</v>
      </c>
      <c r="D7902" s="335">
        <v>27.03</v>
      </c>
    </row>
    <row r="7903" spans="1:4" ht="38.25">
      <c r="A7903" s="338">
        <v>20098</v>
      </c>
      <c r="B7903" s="336" t="s">
        <v>8478</v>
      </c>
      <c r="C7903" s="335" t="s">
        <v>6747</v>
      </c>
      <c r="D7903" s="335">
        <v>194.93</v>
      </c>
    </row>
    <row r="7904" spans="1:4" ht="38.25">
      <c r="A7904" s="338">
        <v>20096</v>
      </c>
      <c r="B7904" s="336" t="s">
        <v>8479</v>
      </c>
      <c r="C7904" s="335" t="s">
        <v>6747</v>
      </c>
      <c r="D7904" s="335">
        <v>15.58</v>
      </c>
    </row>
    <row r="7905" spans="1:4" ht="25.5">
      <c r="A7905" s="338">
        <v>1964</v>
      </c>
      <c r="B7905" s="336" t="s">
        <v>8480</v>
      </c>
      <c r="C7905" s="335" t="s">
        <v>6747</v>
      </c>
      <c r="D7905" s="335">
        <v>19.88</v>
      </c>
    </row>
    <row r="7906" spans="1:4" ht="25.5">
      <c r="A7906" s="338">
        <v>1880</v>
      </c>
      <c r="B7906" s="336" t="s">
        <v>8481</v>
      </c>
      <c r="C7906" s="335" t="s">
        <v>6747</v>
      </c>
      <c r="D7906" s="335">
        <v>2.2799999999999998</v>
      </c>
    </row>
    <row r="7907" spans="1:4" ht="25.5">
      <c r="A7907" s="338">
        <v>39274</v>
      </c>
      <c r="B7907" s="336" t="s">
        <v>8482</v>
      </c>
      <c r="C7907" s="335" t="s">
        <v>6747</v>
      </c>
      <c r="D7907" s="335">
        <v>1.77</v>
      </c>
    </row>
    <row r="7908" spans="1:4" ht="38.25">
      <c r="A7908" s="338">
        <v>2628</v>
      </c>
      <c r="B7908" s="336" t="s">
        <v>8483</v>
      </c>
      <c r="C7908" s="335" t="s">
        <v>6747</v>
      </c>
      <c r="D7908" s="335">
        <v>242.4</v>
      </c>
    </row>
    <row r="7909" spans="1:4" ht="38.25">
      <c r="A7909" s="338">
        <v>2622</v>
      </c>
      <c r="B7909" s="336" t="s">
        <v>8484</v>
      </c>
      <c r="C7909" s="335" t="s">
        <v>6747</v>
      </c>
      <c r="D7909" s="335">
        <v>5.75</v>
      </c>
    </row>
    <row r="7910" spans="1:4" ht="38.25">
      <c r="A7910" s="338">
        <v>2623</v>
      </c>
      <c r="B7910" s="336" t="s">
        <v>8485</v>
      </c>
      <c r="C7910" s="335" t="s">
        <v>6747</v>
      </c>
      <c r="D7910" s="335">
        <v>6.93</v>
      </c>
    </row>
    <row r="7911" spans="1:4" ht="38.25">
      <c r="A7911" s="338">
        <v>2624</v>
      </c>
      <c r="B7911" s="336" t="s">
        <v>8486</v>
      </c>
      <c r="C7911" s="335" t="s">
        <v>6747</v>
      </c>
      <c r="D7911" s="335">
        <v>11.02</v>
      </c>
    </row>
    <row r="7912" spans="1:4" ht="38.25">
      <c r="A7912" s="338">
        <v>2625</v>
      </c>
      <c r="B7912" s="336" t="s">
        <v>8487</v>
      </c>
      <c r="C7912" s="335" t="s">
        <v>6747</v>
      </c>
      <c r="D7912" s="335">
        <v>23.26</v>
      </c>
    </row>
    <row r="7913" spans="1:4" ht="38.25">
      <c r="A7913" s="338">
        <v>2626</v>
      </c>
      <c r="B7913" s="336" t="s">
        <v>8488</v>
      </c>
      <c r="C7913" s="335" t="s">
        <v>6747</v>
      </c>
      <c r="D7913" s="335">
        <v>34.08</v>
      </c>
    </row>
    <row r="7914" spans="1:4" ht="38.25">
      <c r="A7914" s="338">
        <v>2630</v>
      </c>
      <c r="B7914" s="336" t="s">
        <v>8489</v>
      </c>
      <c r="C7914" s="335" t="s">
        <v>6747</v>
      </c>
      <c r="D7914" s="335">
        <v>51.83</v>
      </c>
    </row>
    <row r="7915" spans="1:4" ht="38.25">
      <c r="A7915" s="338">
        <v>2627</v>
      </c>
      <c r="B7915" s="336" t="s">
        <v>8490</v>
      </c>
      <c r="C7915" s="335" t="s">
        <v>6747</v>
      </c>
      <c r="D7915" s="335">
        <v>91.3</v>
      </c>
    </row>
    <row r="7916" spans="1:4" ht="38.25">
      <c r="A7916" s="338">
        <v>2629</v>
      </c>
      <c r="B7916" s="336" t="s">
        <v>8491</v>
      </c>
      <c r="C7916" s="335" t="s">
        <v>6747</v>
      </c>
      <c r="D7916" s="335">
        <v>123.49</v>
      </c>
    </row>
    <row r="7917" spans="1:4" ht="25.5">
      <c r="A7917" s="338">
        <v>12033</v>
      </c>
      <c r="B7917" s="336" t="s">
        <v>8492</v>
      </c>
      <c r="C7917" s="335" t="s">
        <v>6747</v>
      </c>
      <c r="D7917" s="335">
        <v>7.29</v>
      </c>
    </row>
    <row r="7918" spans="1:4" ht="25.5">
      <c r="A7918" s="338">
        <v>40408</v>
      </c>
      <c r="B7918" s="336" t="s">
        <v>8493</v>
      </c>
      <c r="C7918" s="335" t="s">
        <v>6747</v>
      </c>
      <c r="D7918" s="335">
        <v>4.79</v>
      </c>
    </row>
    <row r="7919" spans="1:4" ht="25.5">
      <c r="A7919" s="338">
        <v>40409</v>
      </c>
      <c r="B7919" s="336" t="s">
        <v>8494</v>
      </c>
      <c r="C7919" s="335" t="s">
        <v>6747</v>
      </c>
      <c r="D7919" s="335">
        <v>1.69</v>
      </c>
    </row>
    <row r="7920" spans="1:4" ht="25.5">
      <c r="A7920" s="338">
        <v>39276</v>
      </c>
      <c r="B7920" s="336" t="s">
        <v>8495</v>
      </c>
      <c r="C7920" s="335" t="s">
        <v>6747</v>
      </c>
      <c r="D7920" s="335">
        <v>4.3099999999999996</v>
      </c>
    </row>
    <row r="7921" spans="1:4" ht="25.5">
      <c r="A7921" s="338">
        <v>39277</v>
      </c>
      <c r="B7921" s="336" t="s">
        <v>8496</v>
      </c>
      <c r="C7921" s="335" t="s">
        <v>6747</v>
      </c>
      <c r="D7921" s="335">
        <v>11.65</v>
      </c>
    </row>
    <row r="7922" spans="1:4" ht="25.5">
      <c r="A7922" s="338">
        <v>12034</v>
      </c>
      <c r="B7922" s="336" t="s">
        <v>8497</v>
      </c>
      <c r="C7922" s="335" t="s">
        <v>6747</v>
      </c>
      <c r="D7922" s="335">
        <v>3.3</v>
      </c>
    </row>
    <row r="7923" spans="1:4" ht="25.5">
      <c r="A7923" s="338">
        <v>39879</v>
      </c>
      <c r="B7923" s="336" t="s">
        <v>8498</v>
      </c>
      <c r="C7923" s="335" t="s">
        <v>6747</v>
      </c>
      <c r="D7923" s="335">
        <v>2.0099999999999998</v>
      </c>
    </row>
    <row r="7924" spans="1:4" ht="25.5">
      <c r="A7924" s="338">
        <v>39880</v>
      </c>
      <c r="B7924" s="336" t="s">
        <v>8499</v>
      </c>
      <c r="C7924" s="335" t="s">
        <v>6747</v>
      </c>
      <c r="D7924" s="335">
        <v>4.45</v>
      </c>
    </row>
    <row r="7925" spans="1:4" ht="25.5">
      <c r="A7925" s="338">
        <v>39881</v>
      </c>
      <c r="B7925" s="336" t="s">
        <v>8500</v>
      </c>
      <c r="C7925" s="335" t="s">
        <v>6747</v>
      </c>
      <c r="D7925" s="335">
        <v>7.15</v>
      </c>
    </row>
    <row r="7926" spans="1:4" ht="25.5">
      <c r="A7926" s="338">
        <v>39882</v>
      </c>
      <c r="B7926" s="336" t="s">
        <v>8501</v>
      </c>
      <c r="C7926" s="335" t="s">
        <v>6747</v>
      </c>
      <c r="D7926" s="335">
        <v>18.850000000000001</v>
      </c>
    </row>
    <row r="7927" spans="1:4" ht="25.5">
      <c r="A7927" s="338">
        <v>39883</v>
      </c>
      <c r="B7927" s="336" t="s">
        <v>8502</v>
      </c>
      <c r="C7927" s="335" t="s">
        <v>6747</v>
      </c>
      <c r="D7927" s="335">
        <v>30.1</v>
      </c>
    </row>
    <row r="7928" spans="1:4" ht="25.5">
      <c r="A7928" s="338">
        <v>39884</v>
      </c>
      <c r="B7928" s="336" t="s">
        <v>8503</v>
      </c>
      <c r="C7928" s="335" t="s">
        <v>6747</v>
      </c>
      <c r="D7928" s="335">
        <v>44.71</v>
      </c>
    </row>
    <row r="7929" spans="1:4" ht="25.5">
      <c r="A7929" s="338">
        <v>39885</v>
      </c>
      <c r="B7929" s="336" t="s">
        <v>8504</v>
      </c>
      <c r="C7929" s="335" t="s">
        <v>6747</v>
      </c>
      <c r="D7929" s="335">
        <v>106.25</v>
      </c>
    </row>
    <row r="7930" spans="1:4" ht="25.5">
      <c r="A7930" s="338">
        <v>1777</v>
      </c>
      <c r="B7930" s="336" t="s">
        <v>8505</v>
      </c>
      <c r="C7930" s="335" t="s">
        <v>6747</v>
      </c>
      <c r="D7930" s="335">
        <v>41.81</v>
      </c>
    </row>
    <row r="7931" spans="1:4" ht="25.5">
      <c r="A7931" s="338">
        <v>1819</v>
      </c>
      <c r="B7931" s="336" t="s">
        <v>8506</v>
      </c>
      <c r="C7931" s="335" t="s">
        <v>6747</v>
      </c>
      <c r="D7931" s="335">
        <v>30.42</v>
      </c>
    </row>
    <row r="7932" spans="1:4" ht="25.5">
      <c r="A7932" s="338">
        <v>1775</v>
      </c>
      <c r="B7932" s="336" t="s">
        <v>8507</v>
      </c>
      <c r="C7932" s="335" t="s">
        <v>6747</v>
      </c>
      <c r="D7932" s="335">
        <v>9.1</v>
      </c>
    </row>
    <row r="7933" spans="1:4" ht="25.5">
      <c r="A7933" s="338">
        <v>1776</v>
      </c>
      <c r="B7933" s="336" t="s">
        <v>8508</v>
      </c>
      <c r="C7933" s="335" t="s">
        <v>6747</v>
      </c>
      <c r="D7933" s="335">
        <v>24.75</v>
      </c>
    </row>
    <row r="7934" spans="1:4" ht="25.5">
      <c r="A7934" s="338">
        <v>1778</v>
      </c>
      <c r="B7934" s="336" t="s">
        <v>8509</v>
      </c>
      <c r="C7934" s="335" t="s">
        <v>6747</v>
      </c>
      <c r="D7934" s="335">
        <v>101.21</v>
      </c>
    </row>
    <row r="7935" spans="1:4" ht="25.5">
      <c r="A7935" s="338">
        <v>1818</v>
      </c>
      <c r="B7935" s="336" t="s">
        <v>8510</v>
      </c>
      <c r="C7935" s="335" t="s">
        <v>6747</v>
      </c>
      <c r="D7935" s="335">
        <v>67.180000000000007</v>
      </c>
    </row>
    <row r="7936" spans="1:4" ht="25.5">
      <c r="A7936" s="338">
        <v>1820</v>
      </c>
      <c r="B7936" s="336" t="s">
        <v>8511</v>
      </c>
      <c r="C7936" s="335" t="s">
        <v>6747</v>
      </c>
      <c r="D7936" s="335">
        <v>13.14</v>
      </c>
    </row>
    <row r="7937" spans="1:4" ht="25.5">
      <c r="A7937" s="338">
        <v>1779</v>
      </c>
      <c r="B7937" s="336" t="s">
        <v>8512</v>
      </c>
      <c r="C7937" s="335" t="s">
        <v>6747</v>
      </c>
      <c r="D7937" s="335">
        <v>147.19999999999999</v>
      </c>
    </row>
    <row r="7938" spans="1:4" ht="25.5">
      <c r="A7938" s="338">
        <v>1780</v>
      </c>
      <c r="B7938" s="336" t="s">
        <v>8513</v>
      </c>
      <c r="C7938" s="335" t="s">
        <v>6747</v>
      </c>
      <c r="D7938" s="335">
        <v>303.47000000000003</v>
      </c>
    </row>
    <row r="7939" spans="1:4" ht="25.5">
      <c r="A7939" s="338">
        <v>1783</v>
      </c>
      <c r="B7939" s="336" t="s">
        <v>8514</v>
      </c>
      <c r="C7939" s="335" t="s">
        <v>6747</v>
      </c>
      <c r="D7939" s="335">
        <v>32.08</v>
      </c>
    </row>
    <row r="7940" spans="1:4" ht="25.5">
      <c r="A7940" s="338">
        <v>1782</v>
      </c>
      <c r="B7940" s="336" t="s">
        <v>8515</v>
      </c>
      <c r="C7940" s="335" t="s">
        <v>6747</v>
      </c>
      <c r="D7940" s="335">
        <v>25.37</v>
      </c>
    </row>
    <row r="7941" spans="1:4" ht="25.5">
      <c r="A7941" s="338">
        <v>1817</v>
      </c>
      <c r="B7941" s="336" t="s">
        <v>8516</v>
      </c>
      <c r="C7941" s="335" t="s">
        <v>6747</v>
      </c>
      <c r="D7941" s="335">
        <v>7.56</v>
      </c>
    </row>
    <row r="7942" spans="1:4" ht="25.5">
      <c r="A7942" s="338">
        <v>1781</v>
      </c>
      <c r="B7942" s="336" t="s">
        <v>8517</v>
      </c>
      <c r="C7942" s="335" t="s">
        <v>6747</v>
      </c>
      <c r="D7942" s="335">
        <v>16.53</v>
      </c>
    </row>
    <row r="7943" spans="1:4" ht="25.5">
      <c r="A7943" s="338">
        <v>1784</v>
      </c>
      <c r="B7943" s="336" t="s">
        <v>8518</v>
      </c>
      <c r="C7943" s="335" t="s">
        <v>6747</v>
      </c>
      <c r="D7943" s="335">
        <v>90.6</v>
      </c>
    </row>
    <row r="7944" spans="1:4" ht="25.5">
      <c r="A7944" s="338">
        <v>1810</v>
      </c>
      <c r="B7944" s="336" t="s">
        <v>8519</v>
      </c>
      <c r="C7944" s="335" t="s">
        <v>6747</v>
      </c>
      <c r="D7944" s="335">
        <v>50.25</v>
      </c>
    </row>
    <row r="7945" spans="1:4" ht="25.5">
      <c r="A7945" s="338">
        <v>1811</v>
      </c>
      <c r="B7945" s="336" t="s">
        <v>8520</v>
      </c>
      <c r="C7945" s="335" t="s">
        <v>6747</v>
      </c>
      <c r="D7945" s="335">
        <v>10.87</v>
      </c>
    </row>
    <row r="7946" spans="1:4" ht="25.5">
      <c r="A7946" s="338">
        <v>1812</v>
      </c>
      <c r="B7946" s="336" t="s">
        <v>8521</v>
      </c>
      <c r="C7946" s="335" t="s">
        <v>6747</v>
      </c>
      <c r="D7946" s="335">
        <v>126.86</v>
      </c>
    </row>
    <row r="7947" spans="1:4" ht="25.5">
      <c r="A7947" s="338">
        <v>40379</v>
      </c>
      <c r="B7947" s="336" t="s">
        <v>8522</v>
      </c>
      <c r="C7947" s="335" t="s">
        <v>6747</v>
      </c>
      <c r="D7947" s="335">
        <v>7.94</v>
      </c>
    </row>
    <row r="7948" spans="1:4" ht="25.5">
      <c r="A7948" s="338">
        <v>40381</v>
      </c>
      <c r="B7948" s="336" t="s">
        <v>8523</v>
      </c>
      <c r="C7948" s="335" t="s">
        <v>6747</v>
      </c>
      <c r="D7948" s="335">
        <v>10.59</v>
      </c>
    </row>
    <row r="7949" spans="1:4" ht="25.5">
      <c r="A7949" s="338">
        <v>40423</v>
      </c>
      <c r="B7949" s="336" t="s">
        <v>8524</v>
      </c>
      <c r="C7949" s="335" t="s">
        <v>6747</v>
      </c>
      <c r="D7949" s="335">
        <v>15.03</v>
      </c>
    </row>
    <row r="7950" spans="1:4" ht="25.5">
      <c r="A7950" s="338">
        <v>40384</v>
      </c>
      <c r="B7950" s="336" t="s">
        <v>8525</v>
      </c>
      <c r="C7950" s="335" t="s">
        <v>6747</v>
      </c>
      <c r="D7950" s="335">
        <v>22.97</v>
      </c>
    </row>
    <row r="7951" spans="1:4" ht="25.5">
      <c r="A7951" s="338">
        <v>40386</v>
      </c>
      <c r="B7951" s="336" t="s">
        <v>8526</v>
      </c>
      <c r="C7951" s="335" t="s">
        <v>6747</v>
      </c>
      <c r="D7951" s="335">
        <v>33.549999999999997</v>
      </c>
    </row>
    <row r="7952" spans="1:4" ht="25.5">
      <c r="A7952" s="338">
        <v>40388</v>
      </c>
      <c r="B7952" s="336" t="s">
        <v>8527</v>
      </c>
      <c r="C7952" s="335" t="s">
        <v>6747</v>
      </c>
      <c r="D7952" s="335">
        <v>47.71</v>
      </c>
    </row>
    <row r="7953" spans="1:4" ht="25.5">
      <c r="A7953" s="338">
        <v>40389</v>
      </c>
      <c r="B7953" s="336" t="s">
        <v>8528</v>
      </c>
      <c r="C7953" s="335" t="s">
        <v>6747</v>
      </c>
      <c r="D7953" s="335">
        <v>95.31</v>
      </c>
    </row>
    <row r="7954" spans="1:4" ht="25.5">
      <c r="A7954" s="338">
        <v>40391</v>
      </c>
      <c r="B7954" s="336" t="s">
        <v>8529</v>
      </c>
      <c r="C7954" s="335" t="s">
        <v>6747</v>
      </c>
      <c r="D7954" s="335">
        <v>247.39</v>
      </c>
    </row>
    <row r="7955" spans="1:4" ht="25.5">
      <c r="A7955" s="338">
        <v>40414</v>
      </c>
      <c r="B7955" s="336" t="s">
        <v>8530</v>
      </c>
      <c r="C7955" s="335" t="s">
        <v>6747</v>
      </c>
      <c r="D7955" s="335">
        <v>14.86</v>
      </c>
    </row>
    <row r="7956" spans="1:4" ht="25.5">
      <c r="A7956" s="338">
        <v>40416</v>
      </c>
      <c r="B7956" s="336" t="s">
        <v>8531</v>
      </c>
      <c r="C7956" s="335" t="s">
        <v>6747</v>
      </c>
      <c r="D7956" s="335">
        <v>20.55</v>
      </c>
    </row>
    <row r="7957" spans="1:4" ht="25.5">
      <c r="A7957" s="338">
        <v>40418</v>
      </c>
      <c r="B7957" s="336" t="s">
        <v>8532</v>
      </c>
      <c r="C7957" s="335" t="s">
        <v>6747</v>
      </c>
      <c r="D7957" s="335">
        <v>24.51</v>
      </c>
    </row>
    <row r="7958" spans="1:4" ht="38.25">
      <c r="A7958" s="338">
        <v>2615</v>
      </c>
      <c r="B7958" s="336" t="s">
        <v>8533</v>
      </c>
      <c r="C7958" s="335" t="s">
        <v>6747</v>
      </c>
      <c r="D7958" s="335">
        <v>161.02000000000001</v>
      </c>
    </row>
    <row r="7959" spans="1:4" ht="38.25">
      <c r="A7959" s="338">
        <v>2635</v>
      </c>
      <c r="B7959" s="336" t="s">
        <v>8534</v>
      </c>
      <c r="C7959" s="335" t="s">
        <v>6747</v>
      </c>
      <c r="D7959" s="335">
        <v>4.8099999999999996</v>
      </c>
    </row>
    <row r="7960" spans="1:4" ht="38.25">
      <c r="A7960" s="338">
        <v>2609</v>
      </c>
      <c r="B7960" s="336" t="s">
        <v>8535</v>
      </c>
      <c r="C7960" s="335" t="s">
        <v>6747</v>
      </c>
      <c r="D7960" s="335">
        <v>5.41</v>
      </c>
    </row>
    <row r="7961" spans="1:4" ht="38.25">
      <c r="A7961" s="338">
        <v>2634</v>
      </c>
      <c r="B7961" s="336" t="s">
        <v>8536</v>
      </c>
      <c r="C7961" s="335" t="s">
        <v>6747</v>
      </c>
      <c r="D7961" s="335">
        <v>7.1</v>
      </c>
    </row>
    <row r="7962" spans="1:4" ht="38.25">
      <c r="A7962" s="338">
        <v>2611</v>
      </c>
      <c r="B7962" s="336" t="s">
        <v>8537</v>
      </c>
      <c r="C7962" s="335" t="s">
        <v>6747</v>
      </c>
      <c r="D7962" s="335">
        <v>20.02</v>
      </c>
    </row>
    <row r="7963" spans="1:4" ht="38.25">
      <c r="A7963" s="338">
        <v>2612</v>
      </c>
      <c r="B7963" s="336" t="s">
        <v>8538</v>
      </c>
      <c r="C7963" s="335" t="s">
        <v>6747</v>
      </c>
      <c r="D7963" s="335">
        <v>29.12</v>
      </c>
    </row>
    <row r="7964" spans="1:4" ht="38.25">
      <c r="A7964" s="338">
        <v>2613</v>
      </c>
      <c r="B7964" s="336" t="s">
        <v>8539</v>
      </c>
      <c r="C7964" s="335" t="s">
        <v>6747</v>
      </c>
      <c r="D7964" s="335">
        <v>70.28</v>
      </c>
    </row>
    <row r="7965" spans="1:4" ht="38.25">
      <c r="A7965" s="338">
        <v>2614</v>
      </c>
      <c r="B7965" s="336" t="s">
        <v>8540</v>
      </c>
      <c r="C7965" s="335" t="s">
        <v>6747</v>
      </c>
      <c r="D7965" s="335">
        <v>97.73</v>
      </c>
    </row>
    <row r="7966" spans="1:4" ht="25.5">
      <c r="A7966" s="338">
        <v>34359</v>
      </c>
      <c r="B7966" s="336" t="s">
        <v>8541</v>
      </c>
      <c r="C7966" s="335" t="s">
        <v>6747</v>
      </c>
      <c r="D7966" s="335">
        <v>5.16</v>
      </c>
    </row>
    <row r="7967" spans="1:4" ht="25.5">
      <c r="A7967" s="338">
        <v>1789</v>
      </c>
      <c r="B7967" s="336" t="s">
        <v>8542</v>
      </c>
      <c r="C7967" s="335" t="s">
        <v>6747</v>
      </c>
      <c r="D7967" s="335">
        <v>40.130000000000003</v>
      </c>
    </row>
    <row r="7968" spans="1:4" ht="25.5">
      <c r="A7968" s="338">
        <v>1788</v>
      </c>
      <c r="B7968" s="336" t="s">
        <v>8543</v>
      </c>
      <c r="C7968" s="335" t="s">
        <v>6747</v>
      </c>
      <c r="D7968" s="335">
        <v>32.17</v>
      </c>
    </row>
    <row r="7969" spans="1:4" ht="25.5">
      <c r="A7969" s="338">
        <v>1786</v>
      </c>
      <c r="B7969" s="336" t="s">
        <v>8544</v>
      </c>
      <c r="C7969" s="335" t="s">
        <v>6747</v>
      </c>
      <c r="D7969" s="335">
        <v>7.98</v>
      </c>
    </row>
    <row r="7970" spans="1:4" ht="25.5">
      <c r="A7970" s="338">
        <v>1787</v>
      </c>
      <c r="B7970" s="336" t="s">
        <v>8545</v>
      </c>
      <c r="C7970" s="335" t="s">
        <v>6747</v>
      </c>
      <c r="D7970" s="335">
        <v>19.12</v>
      </c>
    </row>
    <row r="7971" spans="1:4" ht="25.5">
      <c r="A7971" s="338">
        <v>1791</v>
      </c>
      <c r="B7971" s="336" t="s">
        <v>8546</v>
      </c>
      <c r="C7971" s="335" t="s">
        <v>6747</v>
      </c>
      <c r="D7971" s="335">
        <v>115.99</v>
      </c>
    </row>
    <row r="7972" spans="1:4" ht="25.5">
      <c r="A7972" s="338">
        <v>1790</v>
      </c>
      <c r="B7972" s="336" t="s">
        <v>8547</v>
      </c>
      <c r="C7972" s="335" t="s">
        <v>6747</v>
      </c>
      <c r="D7972" s="335">
        <v>66.83</v>
      </c>
    </row>
    <row r="7973" spans="1:4" ht="25.5">
      <c r="A7973" s="338">
        <v>1813</v>
      </c>
      <c r="B7973" s="336" t="s">
        <v>8548</v>
      </c>
      <c r="C7973" s="335" t="s">
        <v>6747</v>
      </c>
      <c r="D7973" s="335">
        <v>12.67</v>
      </c>
    </row>
    <row r="7974" spans="1:4" ht="25.5">
      <c r="A7974" s="338">
        <v>1792</v>
      </c>
      <c r="B7974" s="336" t="s">
        <v>8549</v>
      </c>
      <c r="C7974" s="335" t="s">
        <v>6747</v>
      </c>
      <c r="D7974" s="335">
        <v>156.56</v>
      </c>
    </row>
    <row r="7975" spans="1:4" ht="25.5">
      <c r="A7975" s="338">
        <v>1793</v>
      </c>
      <c r="B7975" s="336" t="s">
        <v>8550</v>
      </c>
      <c r="C7975" s="335" t="s">
        <v>6747</v>
      </c>
      <c r="D7975" s="335">
        <v>316.37</v>
      </c>
    </row>
    <row r="7976" spans="1:4" ht="25.5">
      <c r="A7976" s="338">
        <v>1809</v>
      </c>
      <c r="B7976" s="336" t="s">
        <v>8551</v>
      </c>
      <c r="C7976" s="335" t="s">
        <v>6747</v>
      </c>
      <c r="D7976" s="335">
        <v>37.619999999999997</v>
      </c>
    </row>
    <row r="7977" spans="1:4" ht="25.5">
      <c r="A7977" s="338">
        <v>1814</v>
      </c>
      <c r="B7977" s="336" t="s">
        <v>8552</v>
      </c>
      <c r="C7977" s="335" t="s">
        <v>6747</v>
      </c>
      <c r="D7977" s="335">
        <v>30.91</v>
      </c>
    </row>
    <row r="7978" spans="1:4" ht="25.5">
      <c r="A7978" s="338">
        <v>1803</v>
      </c>
      <c r="B7978" s="336" t="s">
        <v>8553</v>
      </c>
      <c r="C7978" s="335" t="s">
        <v>6747</v>
      </c>
      <c r="D7978" s="335">
        <v>7.81</v>
      </c>
    </row>
    <row r="7979" spans="1:4" ht="25.5">
      <c r="A7979" s="338">
        <v>1805</v>
      </c>
      <c r="B7979" s="336" t="s">
        <v>8554</v>
      </c>
      <c r="C7979" s="335" t="s">
        <v>6747</v>
      </c>
      <c r="D7979" s="335">
        <v>17.940000000000001</v>
      </c>
    </row>
    <row r="7980" spans="1:4" ht="25.5">
      <c r="A7980" s="338">
        <v>1821</v>
      </c>
      <c r="B7980" s="336" t="s">
        <v>8555</v>
      </c>
      <c r="C7980" s="335" t="s">
        <v>6747</v>
      </c>
      <c r="D7980" s="335">
        <v>105.97</v>
      </c>
    </row>
    <row r="7981" spans="1:4" ht="25.5">
      <c r="A7981" s="338">
        <v>1806</v>
      </c>
      <c r="B7981" s="336" t="s">
        <v>8556</v>
      </c>
      <c r="C7981" s="335" t="s">
        <v>6747</v>
      </c>
      <c r="D7981" s="335">
        <v>63.07</v>
      </c>
    </row>
    <row r="7982" spans="1:4" ht="25.5">
      <c r="A7982" s="338">
        <v>1804</v>
      </c>
      <c r="B7982" s="336" t="s">
        <v>8557</v>
      </c>
      <c r="C7982" s="335" t="s">
        <v>6747</v>
      </c>
      <c r="D7982" s="335">
        <v>11.12</v>
      </c>
    </row>
    <row r="7983" spans="1:4" ht="25.5">
      <c r="A7983" s="338">
        <v>1807</v>
      </c>
      <c r="B7983" s="336" t="s">
        <v>8558</v>
      </c>
      <c r="C7983" s="335" t="s">
        <v>6747</v>
      </c>
      <c r="D7983" s="335">
        <v>151.55000000000001</v>
      </c>
    </row>
    <row r="7984" spans="1:4" ht="25.5">
      <c r="A7984" s="338">
        <v>1808</v>
      </c>
      <c r="B7984" s="336" t="s">
        <v>8559</v>
      </c>
      <c r="C7984" s="335" t="s">
        <v>6747</v>
      </c>
      <c r="D7984" s="335">
        <v>303.83999999999997</v>
      </c>
    </row>
    <row r="7985" spans="1:4" ht="25.5">
      <c r="A7985" s="338">
        <v>1797</v>
      </c>
      <c r="B7985" s="336" t="s">
        <v>8560</v>
      </c>
      <c r="C7985" s="335" t="s">
        <v>6747</v>
      </c>
      <c r="D7985" s="335">
        <v>45.57</v>
      </c>
    </row>
    <row r="7986" spans="1:4" ht="25.5">
      <c r="A7986" s="338">
        <v>1796</v>
      </c>
      <c r="B7986" s="336" t="s">
        <v>8561</v>
      </c>
      <c r="C7986" s="335" t="s">
        <v>6747</v>
      </c>
      <c r="D7986" s="335">
        <v>34.950000000000003</v>
      </c>
    </row>
    <row r="7987" spans="1:4" ht="25.5">
      <c r="A7987" s="338">
        <v>1794</v>
      </c>
      <c r="B7987" s="336" t="s">
        <v>8562</v>
      </c>
      <c r="C7987" s="335" t="s">
        <v>6747</v>
      </c>
      <c r="D7987" s="335">
        <v>8.34</v>
      </c>
    </row>
    <row r="7988" spans="1:4" ht="25.5">
      <c r="A7988" s="338">
        <v>1816</v>
      </c>
      <c r="B7988" s="336" t="s">
        <v>8563</v>
      </c>
      <c r="C7988" s="335" t="s">
        <v>6747</v>
      </c>
      <c r="D7988" s="335">
        <v>18.809999999999999</v>
      </c>
    </row>
    <row r="7989" spans="1:4" ht="25.5">
      <c r="A7989" s="338">
        <v>1815</v>
      </c>
      <c r="B7989" s="336" t="s">
        <v>8564</v>
      </c>
      <c r="C7989" s="335" t="s">
        <v>6747</v>
      </c>
      <c r="D7989" s="335">
        <v>144.49</v>
      </c>
    </row>
    <row r="7990" spans="1:4" ht="25.5">
      <c r="A7990" s="338">
        <v>1798</v>
      </c>
      <c r="B7990" s="336" t="s">
        <v>8565</v>
      </c>
      <c r="C7990" s="335" t="s">
        <v>6747</v>
      </c>
      <c r="D7990" s="335">
        <v>64.650000000000006</v>
      </c>
    </row>
    <row r="7991" spans="1:4" ht="25.5">
      <c r="A7991" s="338">
        <v>1795</v>
      </c>
      <c r="B7991" s="336" t="s">
        <v>8566</v>
      </c>
      <c r="C7991" s="335" t="s">
        <v>6747</v>
      </c>
      <c r="D7991" s="335">
        <v>11.56</v>
      </c>
    </row>
    <row r="7992" spans="1:4" ht="25.5">
      <c r="A7992" s="338">
        <v>1799</v>
      </c>
      <c r="B7992" s="336" t="s">
        <v>8567</v>
      </c>
      <c r="C7992" s="335" t="s">
        <v>6747</v>
      </c>
      <c r="D7992" s="335">
        <v>188.18</v>
      </c>
    </row>
    <row r="7993" spans="1:4" ht="25.5">
      <c r="A7993" s="338">
        <v>1800</v>
      </c>
      <c r="B7993" s="336" t="s">
        <v>8568</v>
      </c>
      <c r="C7993" s="335" t="s">
        <v>6747</v>
      </c>
      <c r="D7993" s="335">
        <v>359.27</v>
      </c>
    </row>
    <row r="7994" spans="1:4" ht="25.5">
      <c r="A7994" s="338">
        <v>1802</v>
      </c>
      <c r="B7994" s="336" t="s">
        <v>8569</v>
      </c>
      <c r="C7994" s="335" t="s">
        <v>6747</v>
      </c>
      <c r="D7994" s="335">
        <v>898.69</v>
      </c>
    </row>
    <row r="7995" spans="1:4" ht="25.5">
      <c r="A7995" s="338">
        <v>40378</v>
      </c>
      <c r="B7995" s="336" t="s">
        <v>8570</v>
      </c>
      <c r="C7995" s="335" t="s">
        <v>6747</v>
      </c>
      <c r="D7995" s="335">
        <v>7.94</v>
      </c>
    </row>
    <row r="7996" spans="1:4" ht="25.5">
      <c r="A7996" s="338">
        <v>40380</v>
      </c>
      <c r="B7996" s="336" t="s">
        <v>8571</v>
      </c>
      <c r="C7996" s="335" t="s">
        <v>6747</v>
      </c>
      <c r="D7996" s="335">
        <v>10.59</v>
      </c>
    </row>
    <row r="7997" spans="1:4" ht="25.5">
      <c r="A7997" s="338">
        <v>40382</v>
      </c>
      <c r="B7997" s="336" t="s">
        <v>8572</v>
      </c>
      <c r="C7997" s="335" t="s">
        <v>6747</v>
      </c>
      <c r="D7997" s="335">
        <v>15.03</v>
      </c>
    </row>
    <row r="7998" spans="1:4" ht="38.25">
      <c r="A7998" s="338">
        <v>40383</v>
      </c>
      <c r="B7998" s="336" t="s">
        <v>8573</v>
      </c>
      <c r="C7998" s="335" t="s">
        <v>6747</v>
      </c>
      <c r="D7998" s="335">
        <v>22.97</v>
      </c>
    </row>
    <row r="7999" spans="1:4" ht="38.25">
      <c r="A7999" s="338">
        <v>40385</v>
      </c>
      <c r="B7999" s="336" t="s">
        <v>8574</v>
      </c>
      <c r="C7999" s="335" t="s">
        <v>6747</v>
      </c>
      <c r="D7999" s="335">
        <v>33.549999999999997</v>
      </c>
    </row>
    <row r="8000" spans="1:4" ht="25.5">
      <c r="A8000" s="338">
        <v>40387</v>
      </c>
      <c r="B8000" s="336" t="s">
        <v>8575</v>
      </c>
      <c r="C8000" s="335" t="s">
        <v>6747</v>
      </c>
      <c r="D8000" s="335">
        <v>52.13</v>
      </c>
    </row>
    <row r="8001" spans="1:4" ht="38.25">
      <c r="A8001" s="338">
        <v>40422</v>
      </c>
      <c r="B8001" s="336" t="s">
        <v>8576</v>
      </c>
      <c r="C8001" s="335" t="s">
        <v>6747</v>
      </c>
      <c r="D8001" s="335">
        <v>102.39</v>
      </c>
    </row>
    <row r="8002" spans="1:4" ht="25.5">
      <c r="A8002" s="338">
        <v>40390</v>
      </c>
      <c r="B8002" s="336" t="s">
        <v>8577</v>
      </c>
      <c r="C8002" s="335" t="s">
        <v>6747</v>
      </c>
      <c r="D8002" s="335">
        <v>215.65</v>
      </c>
    </row>
    <row r="8003" spans="1:4" ht="25.5">
      <c r="A8003" s="338">
        <v>40413</v>
      </c>
      <c r="B8003" s="336" t="s">
        <v>8578</v>
      </c>
      <c r="C8003" s="335" t="s">
        <v>6747</v>
      </c>
      <c r="D8003" s="335">
        <v>16.149999999999999</v>
      </c>
    </row>
    <row r="8004" spans="1:4" ht="25.5">
      <c r="A8004" s="338">
        <v>40415</v>
      </c>
      <c r="B8004" s="336" t="s">
        <v>8579</v>
      </c>
      <c r="C8004" s="335" t="s">
        <v>6747</v>
      </c>
      <c r="D8004" s="335">
        <v>23.01</v>
      </c>
    </row>
    <row r="8005" spans="1:4" ht="25.5">
      <c r="A8005" s="338">
        <v>40417</v>
      </c>
      <c r="B8005" s="336" t="s">
        <v>8580</v>
      </c>
      <c r="C8005" s="335" t="s">
        <v>6747</v>
      </c>
      <c r="D8005" s="335">
        <v>27.14</v>
      </c>
    </row>
    <row r="8006" spans="1:4" ht="25.5">
      <c r="A8006" s="338">
        <v>39271</v>
      </c>
      <c r="B8006" s="336" t="s">
        <v>8581</v>
      </c>
      <c r="C8006" s="335" t="s">
        <v>6747</v>
      </c>
      <c r="D8006" s="335">
        <v>1.47</v>
      </c>
    </row>
    <row r="8007" spans="1:4" ht="25.5">
      <c r="A8007" s="338">
        <v>39273</v>
      </c>
      <c r="B8007" s="336" t="s">
        <v>8582</v>
      </c>
      <c r="C8007" s="335" t="s">
        <v>6747</v>
      </c>
      <c r="D8007" s="335">
        <v>2.4900000000000002</v>
      </c>
    </row>
    <row r="8008" spans="1:4" ht="25.5">
      <c r="A8008" s="338">
        <v>39272</v>
      </c>
      <c r="B8008" s="336" t="s">
        <v>8583</v>
      </c>
      <c r="C8008" s="335" t="s">
        <v>6747</v>
      </c>
      <c r="D8008" s="335">
        <v>1.8</v>
      </c>
    </row>
    <row r="8009" spans="1:4" ht="25.5">
      <c r="A8009" s="338">
        <v>1875</v>
      </c>
      <c r="B8009" s="336" t="s">
        <v>8584</v>
      </c>
      <c r="C8009" s="335" t="s">
        <v>6747</v>
      </c>
      <c r="D8009" s="335">
        <v>3.98</v>
      </c>
    </row>
    <row r="8010" spans="1:4" ht="25.5">
      <c r="A8010" s="338">
        <v>1874</v>
      </c>
      <c r="B8010" s="336" t="s">
        <v>8585</v>
      </c>
      <c r="C8010" s="335" t="s">
        <v>6747</v>
      </c>
      <c r="D8010" s="335">
        <v>3.29</v>
      </c>
    </row>
    <row r="8011" spans="1:4" ht="25.5">
      <c r="A8011" s="338">
        <v>1870</v>
      </c>
      <c r="B8011" s="336" t="s">
        <v>8586</v>
      </c>
      <c r="C8011" s="335" t="s">
        <v>6747</v>
      </c>
      <c r="D8011" s="335">
        <v>1.9</v>
      </c>
    </row>
    <row r="8012" spans="1:4" ht="25.5">
      <c r="A8012" s="338">
        <v>1884</v>
      </c>
      <c r="B8012" s="336" t="s">
        <v>8587</v>
      </c>
      <c r="C8012" s="335" t="s">
        <v>6747</v>
      </c>
      <c r="D8012" s="335">
        <v>2.91</v>
      </c>
    </row>
    <row r="8013" spans="1:4" ht="25.5">
      <c r="A8013" s="338">
        <v>1887</v>
      </c>
      <c r="B8013" s="336" t="s">
        <v>8588</v>
      </c>
      <c r="C8013" s="335" t="s">
        <v>6747</v>
      </c>
      <c r="D8013" s="335">
        <v>16.52</v>
      </c>
    </row>
    <row r="8014" spans="1:4" ht="25.5">
      <c r="A8014" s="338">
        <v>1876</v>
      </c>
      <c r="B8014" s="336" t="s">
        <v>8589</v>
      </c>
      <c r="C8014" s="335" t="s">
        <v>6747</v>
      </c>
      <c r="D8014" s="335">
        <v>6.47</v>
      </c>
    </row>
    <row r="8015" spans="1:4" ht="25.5">
      <c r="A8015" s="338">
        <v>1879</v>
      </c>
      <c r="B8015" s="336" t="s">
        <v>8590</v>
      </c>
      <c r="C8015" s="335" t="s">
        <v>6747</v>
      </c>
      <c r="D8015" s="335">
        <v>1.92</v>
      </c>
    </row>
    <row r="8016" spans="1:4" ht="25.5">
      <c r="A8016" s="338">
        <v>1877</v>
      </c>
      <c r="B8016" s="336" t="s">
        <v>8591</v>
      </c>
      <c r="C8016" s="335" t="s">
        <v>6747</v>
      </c>
      <c r="D8016" s="335">
        <v>16.54</v>
      </c>
    </row>
    <row r="8017" spans="1:4" ht="25.5">
      <c r="A8017" s="338">
        <v>1878</v>
      </c>
      <c r="B8017" s="336" t="s">
        <v>8592</v>
      </c>
      <c r="C8017" s="335" t="s">
        <v>6747</v>
      </c>
      <c r="D8017" s="335">
        <v>33.229999999999997</v>
      </c>
    </row>
    <row r="8018" spans="1:4" ht="38.25">
      <c r="A8018" s="338">
        <v>2621</v>
      </c>
      <c r="B8018" s="336" t="s">
        <v>8593</v>
      </c>
      <c r="C8018" s="335" t="s">
        <v>6747</v>
      </c>
      <c r="D8018" s="335">
        <v>171.26</v>
      </c>
    </row>
    <row r="8019" spans="1:4" ht="38.25">
      <c r="A8019" s="338">
        <v>2616</v>
      </c>
      <c r="B8019" s="336" t="s">
        <v>8594</v>
      </c>
      <c r="C8019" s="335" t="s">
        <v>6747</v>
      </c>
      <c r="D8019" s="335">
        <v>4.84</v>
      </c>
    </row>
    <row r="8020" spans="1:4" ht="38.25">
      <c r="A8020" s="338">
        <v>2633</v>
      </c>
      <c r="B8020" s="336" t="s">
        <v>8595</v>
      </c>
      <c r="C8020" s="335" t="s">
        <v>6747</v>
      </c>
      <c r="D8020" s="335">
        <v>5.48</v>
      </c>
    </row>
    <row r="8021" spans="1:4" ht="38.25">
      <c r="A8021" s="338">
        <v>2617</v>
      </c>
      <c r="B8021" s="336" t="s">
        <v>8596</v>
      </c>
      <c r="C8021" s="335" t="s">
        <v>6747</v>
      </c>
      <c r="D8021" s="335">
        <v>7.45</v>
      </c>
    </row>
    <row r="8022" spans="1:4" ht="38.25">
      <c r="A8022" s="338">
        <v>2618</v>
      </c>
      <c r="B8022" s="336" t="s">
        <v>8597</v>
      </c>
      <c r="C8022" s="335" t="s">
        <v>6747</v>
      </c>
      <c r="D8022" s="335">
        <v>16.96</v>
      </c>
    </row>
    <row r="8023" spans="1:4" ht="38.25">
      <c r="A8023" s="338">
        <v>2632</v>
      </c>
      <c r="B8023" s="336" t="s">
        <v>8598</v>
      </c>
      <c r="C8023" s="335" t="s">
        <v>6747</v>
      </c>
      <c r="D8023" s="335">
        <v>20.69</v>
      </c>
    </row>
    <row r="8024" spans="1:4" ht="38.25">
      <c r="A8024" s="338">
        <v>2631</v>
      </c>
      <c r="B8024" s="336" t="s">
        <v>8599</v>
      </c>
      <c r="C8024" s="335" t="s">
        <v>6747</v>
      </c>
      <c r="D8024" s="335">
        <v>30.38</v>
      </c>
    </row>
    <row r="8025" spans="1:4" ht="38.25">
      <c r="A8025" s="338">
        <v>2619</v>
      </c>
      <c r="B8025" s="336" t="s">
        <v>8600</v>
      </c>
      <c r="C8025" s="335" t="s">
        <v>6747</v>
      </c>
      <c r="D8025" s="335">
        <v>76.92</v>
      </c>
    </row>
    <row r="8026" spans="1:4" ht="38.25">
      <c r="A8026" s="338">
        <v>2620</v>
      </c>
      <c r="B8026" s="336" t="s">
        <v>8601</v>
      </c>
      <c r="C8026" s="335" t="s">
        <v>6747</v>
      </c>
      <c r="D8026" s="335">
        <v>100.98</v>
      </c>
    </row>
    <row r="8027" spans="1:4">
      <c r="A8027" s="338">
        <v>25968</v>
      </c>
      <c r="B8027" s="336" t="s">
        <v>8602</v>
      </c>
      <c r="C8027" s="335" t="s">
        <v>6747</v>
      </c>
      <c r="D8027" s="335">
        <v>27.8</v>
      </c>
    </row>
    <row r="8028" spans="1:4" ht="38.25">
      <c r="A8028" s="338">
        <v>38369</v>
      </c>
      <c r="B8028" s="336" t="s">
        <v>8603</v>
      </c>
      <c r="C8028" s="335" t="s">
        <v>6747</v>
      </c>
      <c r="D8028" s="335">
        <v>10.33</v>
      </c>
    </row>
    <row r="8029" spans="1:4" ht="25.5">
      <c r="A8029" s="338">
        <v>38370</v>
      </c>
      <c r="B8029" s="336" t="s">
        <v>8604</v>
      </c>
      <c r="C8029" s="335" t="s">
        <v>6747</v>
      </c>
      <c r="D8029" s="335">
        <v>10.33</v>
      </c>
    </row>
    <row r="8030" spans="1:4">
      <c r="A8030" s="338">
        <v>38372</v>
      </c>
      <c r="B8030" s="336" t="s">
        <v>8605</v>
      </c>
      <c r="C8030" s="335" t="s">
        <v>6747</v>
      </c>
      <c r="D8030" s="335">
        <v>15.2</v>
      </c>
    </row>
    <row r="8031" spans="1:4">
      <c r="A8031" s="338">
        <v>2357</v>
      </c>
      <c r="B8031" s="336" t="s">
        <v>8606</v>
      </c>
      <c r="C8031" s="335" t="s">
        <v>6749</v>
      </c>
      <c r="D8031" s="335">
        <v>14.87</v>
      </c>
    </row>
    <row r="8032" spans="1:4">
      <c r="A8032" s="338">
        <v>40806</v>
      </c>
      <c r="B8032" s="336" t="s">
        <v>8607</v>
      </c>
      <c r="C8032" s="335" t="s">
        <v>6939</v>
      </c>
      <c r="D8032" s="339">
        <v>2625.01</v>
      </c>
    </row>
    <row r="8033" spans="1:4">
      <c r="A8033" s="338">
        <v>2355</v>
      </c>
      <c r="B8033" s="336" t="s">
        <v>8608</v>
      </c>
      <c r="C8033" s="335" t="s">
        <v>6749</v>
      </c>
      <c r="D8033" s="335">
        <v>19.72</v>
      </c>
    </row>
    <row r="8034" spans="1:4">
      <c r="A8034" s="338">
        <v>40805</v>
      </c>
      <c r="B8034" s="336" t="s">
        <v>8609</v>
      </c>
      <c r="C8034" s="335" t="s">
        <v>6939</v>
      </c>
      <c r="D8034" s="339">
        <v>3480.07</v>
      </c>
    </row>
    <row r="8035" spans="1:4">
      <c r="A8035" s="338">
        <v>2358</v>
      </c>
      <c r="B8035" s="336" t="s">
        <v>8610</v>
      </c>
      <c r="C8035" s="335" t="s">
        <v>6749</v>
      </c>
      <c r="D8035" s="335">
        <v>15.76</v>
      </c>
    </row>
    <row r="8036" spans="1:4">
      <c r="A8036" s="338">
        <v>40807</v>
      </c>
      <c r="B8036" s="336" t="s">
        <v>8611</v>
      </c>
      <c r="C8036" s="335" t="s">
        <v>6939</v>
      </c>
      <c r="D8036" s="339">
        <v>2781.73</v>
      </c>
    </row>
    <row r="8037" spans="1:4">
      <c r="A8037" s="338">
        <v>2359</v>
      </c>
      <c r="B8037" s="336" t="s">
        <v>8612</v>
      </c>
      <c r="C8037" s="335" t="s">
        <v>6749</v>
      </c>
      <c r="D8037" s="335">
        <v>15.76</v>
      </c>
    </row>
    <row r="8038" spans="1:4">
      <c r="A8038" s="338">
        <v>40808</v>
      </c>
      <c r="B8038" s="336" t="s">
        <v>8613</v>
      </c>
      <c r="C8038" s="335" t="s">
        <v>6939</v>
      </c>
      <c r="D8038" s="339">
        <v>2780.96</v>
      </c>
    </row>
    <row r="8039" spans="1:4" ht="25.5">
      <c r="A8039" s="338">
        <v>39397</v>
      </c>
      <c r="B8039" s="336" t="s">
        <v>8614</v>
      </c>
      <c r="C8039" s="335" t="s">
        <v>6813</v>
      </c>
      <c r="D8039" s="335">
        <v>11.47</v>
      </c>
    </row>
    <row r="8040" spans="1:4" ht="38.25">
      <c r="A8040" s="338">
        <v>2692</v>
      </c>
      <c r="B8040" s="336" t="s">
        <v>8615</v>
      </c>
      <c r="C8040" s="335" t="s">
        <v>6813</v>
      </c>
      <c r="D8040" s="335">
        <v>5.43</v>
      </c>
    </row>
    <row r="8041" spans="1:4">
      <c r="A8041" s="338">
        <v>6</v>
      </c>
      <c r="B8041" s="336" t="s">
        <v>8616</v>
      </c>
      <c r="C8041" s="335" t="s">
        <v>6813</v>
      </c>
      <c r="D8041" s="335">
        <v>2.1800000000000002</v>
      </c>
    </row>
    <row r="8042" spans="1:4">
      <c r="A8042" s="338">
        <v>5330</v>
      </c>
      <c r="B8042" s="336" t="s">
        <v>8617</v>
      </c>
      <c r="C8042" s="335" t="s">
        <v>6813</v>
      </c>
      <c r="D8042" s="335">
        <v>32.53</v>
      </c>
    </row>
    <row r="8043" spans="1:4" ht="25.5">
      <c r="A8043" s="338">
        <v>26017</v>
      </c>
      <c r="B8043" s="336" t="s">
        <v>8618</v>
      </c>
      <c r="C8043" s="335" t="s">
        <v>6747</v>
      </c>
      <c r="D8043" s="335">
        <v>29.71</v>
      </c>
    </row>
    <row r="8044" spans="1:4" ht="25.5">
      <c r="A8044" s="338">
        <v>25931</v>
      </c>
      <c r="B8044" s="336" t="s">
        <v>8619</v>
      </c>
      <c r="C8044" s="335" t="s">
        <v>6747</v>
      </c>
      <c r="D8044" s="335">
        <v>94.43</v>
      </c>
    </row>
    <row r="8045" spans="1:4" ht="38.25">
      <c r="A8045" s="338">
        <v>38140</v>
      </c>
      <c r="B8045" s="336" t="s">
        <v>8620</v>
      </c>
      <c r="C8045" s="335" t="s">
        <v>6747</v>
      </c>
      <c r="D8045" s="335">
        <v>22.9</v>
      </c>
    </row>
    <row r="8046" spans="1:4" ht="38.25">
      <c r="A8046" s="338">
        <v>13887</v>
      </c>
      <c r="B8046" s="336" t="s">
        <v>8621</v>
      </c>
      <c r="C8046" s="335" t="s">
        <v>6747</v>
      </c>
      <c r="D8046" s="335">
        <v>542.16999999999996</v>
      </c>
    </row>
    <row r="8047" spans="1:4" ht="25.5">
      <c r="A8047" s="338">
        <v>26018</v>
      </c>
      <c r="B8047" s="336" t="s">
        <v>8622</v>
      </c>
      <c r="C8047" s="335" t="s">
        <v>6747</v>
      </c>
      <c r="D8047" s="335">
        <v>24.13</v>
      </c>
    </row>
    <row r="8048" spans="1:4" ht="38.25">
      <c r="A8048" s="338">
        <v>26019</v>
      </c>
      <c r="B8048" s="336" t="s">
        <v>8623</v>
      </c>
      <c r="C8048" s="335" t="s">
        <v>6747</v>
      </c>
      <c r="D8048" s="335">
        <v>22.79</v>
      </c>
    </row>
    <row r="8049" spans="1:4" ht="25.5">
      <c r="A8049" s="338">
        <v>26020</v>
      </c>
      <c r="B8049" s="336" t="s">
        <v>8624</v>
      </c>
      <c r="C8049" s="335" t="s">
        <v>6747</v>
      </c>
      <c r="D8049" s="335">
        <v>5.94</v>
      </c>
    </row>
    <row r="8050" spans="1:4" ht="25.5">
      <c r="A8050" s="338">
        <v>34544</v>
      </c>
      <c r="B8050" s="336" t="s">
        <v>8625</v>
      </c>
      <c r="C8050" s="335" t="s">
        <v>6747</v>
      </c>
      <c r="D8050" s="339">
        <v>1092.6600000000001</v>
      </c>
    </row>
    <row r="8051" spans="1:4" ht="38.25">
      <c r="A8051" s="338">
        <v>34729</v>
      </c>
      <c r="B8051" s="336" t="s">
        <v>8626</v>
      </c>
      <c r="C8051" s="335" t="s">
        <v>6747</v>
      </c>
      <c r="D8051" s="335">
        <v>859.55</v>
      </c>
    </row>
    <row r="8052" spans="1:4" ht="38.25">
      <c r="A8052" s="338">
        <v>34734</v>
      </c>
      <c r="B8052" s="336" t="s">
        <v>8627</v>
      </c>
      <c r="C8052" s="335" t="s">
        <v>6747</v>
      </c>
      <c r="D8052" s="339">
        <v>1330.86</v>
      </c>
    </row>
    <row r="8053" spans="1:4" ht="38.25">
      <c r="A8053" s="338">
        <v>34738</v>
      </c>
      <c r="B8053" s="336" t="s">
        <v>8628</v>
      </c>
      <c r="C8053" s="335" t="s">
        <v>6747</v>
      </c>
      <c r="D8053" s="339">
        <v>3109.3</v>
      </c>
    </row>
    <row r="8054" spans="1:4">
      <c r="A8054" s="338">
        <v>2391</v>
      </c>
      <c r="B8054" s="336" t="s">
        <v>8629</v>
      </c>
      <c r="C8054" s="335" t="s">
        <v>6747</v>
      </c>
      <c r="D8054" s="335">
        <v>252.89</v>
      </c>
    </row>
    <row r="8055" spans="1:4" ht="25.5">
      <c r="A8055" s="338">
        <v>2374</v>
      </c>
      <c r="B8055" s="336" t="s">
        <v>8630</v>
      </c>
      <c r="C8055" s="335" t="s">
        <v>6747</v>
      </c>
      <c r="D8055" s="335">
        <v>286.89</v>
      </c>
    </row>
    <row r="8056" spans="1:4" ht="25.5">
      <c r="A8056" s="338">
        <v>2377</v>
      </c>
      <c r="B8056" s="336" t="s">
        <v>8631</v>
      </c>
      <c r="C8056" s="335" t="s">
        <v>6747</v>
      </c>
      <c r="D8056" s="335">
        <v>402.62</v>
      </c>
    </row>
    <row r="8057" spans="1:4" ht="25.5">
      <c r="A8057" s="338">
        <v>2393</v>
      </c>
      <c r="B8057" s="336" t="s">
        <v>8632</v>
      </c>
      <c r="C8057" s="335" t="s">
        <v>6747</v>
      </c>
      <c r="D8057" s="335">
        <v>674.25</v>
      </c>
    </row>
    <row r="8058" spans="1:4" ht="25.5">
      <c r="A8058" s="338">
        <v>34705</v>
      </c>
      <c r="B8058" s="336" t="s">
        <v>8633</v>
      </c>
      <c r="C8058" s="335" t="s">
        <v>6747</v>
      </c>
      <c r="D8058" s="335">
        <v>589.73</v>
      </c>
    </row>
    <row r="8059" spans="1:4" ht="25.5">
      <c r="A8059" s="338">
        <v>34707</v>
      </c>
      <c r="B8059" s="336" t="s">
        <v>8634</v>
      </c>
      <c r="C8059" s="335" t="s">
        <v>6747</v>
      </c>
      <c r="D8059" s="339">
        <v>1092.78</v>
      </c>
    </row>
    <row r="8060" spans="1:4" ht="25.5">
      <c r="A8060" s="338">
        <v>2378</v>
      </c>
      <c r="B8060" s="336" t="s">
        <v>8635</v>
      </c>
      <c r="C8060" s="335" t="s">
        <v>6747</v>
      </c>
      <c r="D8060" s="335">
        <v>926.17</v>
      </c>
    </row>
    <row r="8061" spans="1:4" ht="25.5">
      <c r="A8061" s="338">
        <v>2379</v>
      </c>
      <c r="B8061" s="336" t="s">
        <v>8636</v>
      </c>
      <c r="C8061" s="335" t="s">
        <v>6747</v>
      </c>
      <c r="D8061" s="335">
        <v>926.17</v>
      </c>
    </row>
    <row r="8062" spans="1:4" ht="25.5">
      <c r="A8062" s="338">
        <v>2376</v>
      </c>
      <c r="B8062" s="336" t="s">
        <v>8637</v>
      </c>
      <c r="C8062" s="335" t="s">
        <v>6747</v>
      </c>
      <c r="D8062" s="339">
        <v>1525.4</v>
      </c>
    </row>
    <row r="8063" spans="1:4" ht="25.5">
      <c r="A8063" s="338">
        <v>2394</v>
      </c>
      <c r="B8063" s="336" t="s">
        <v>8638</v>
      </c>
      <c r="C8063" s="335" t="s">
        <v>6747</v>
      </c>
      <c r="D8063" s="339">
        <v>3261.03</v>
      </c>
    </row>
    <row r="8064" spans="1:4" ht="25.5">
      <c r="A8064" s="338">
        <v>34686</v>
      </c>
      <c r="B8064" s="336" t="s">
        <v>8639</v>
      </c>
      <c r="C8064" s="335" t="s">
        <v>6747</v>
      </c>
      <c r="D8064" s="335">
        <v>9.7899999999999991</v>
      </c>
    </row>
    <row r="8065" spans="1:4">
      <c r="A8065" s="338">
        <v>34616</v>
      </c>
      <c r="B8065" s="336" t="s">
        <v>8640</v>
      </c>
      <c r="C8065" s="335" t="s">
        <v>6747</v>
      </c>
      <c r="D8065" s="335">
        <v>37.840000000000003</v>
      </c>
    </row>
    <row r="8066" spans="1:4">
      <c r="A8066" s="338">
        <v>34623</v>
      </c>
      <c r="B8066" s="336" t="s">
        <v>8641</v>
      </c>
      <c r="C8066" s="335" t="s">
        <v>6747</v>
      </c>
      <c r="D8066" s="335">
        <v>37.26</v>
      </c>
    </row>
    <row r="8067" spans="1:4">
      <c r="A8067" s="338">
        <v>34628</v>
      </c>
      <c r="B8067" s="336" t="s">
        <v>8642</v>
      </c>
      <c r="C8067" s="335" t="s">
        <v>6747</v>
      </c>
      <c r="D8067" s="335">
        <v>53.37</v>
      </c>
    </row>
    <row r="8068" spans="1:4" ht="25.5">
      <c r="A8068" s="338">
        <v>34653</v>
      </c>
      <c r="B8068" s="336" t="s">
        <v>8643</v>
      </c>
      <c r="C8068" s="335" t="s">
        <v>6747</v>
      </c>
      <c r="D8068" s="335">
        <v>6.6</v>
      </c>
    </row>
    <row r="8069" spans="1:4">
      <c r="A8069" s="338">
        <v>34688</v>
      </c>
      <c r="B8069" s="336" t="s">
        <v>8644</v>
      </c>
      <c r="C8069" s="335" t="s">
        <v>6747</v>
      </c>
      <c r="D8069" s="335">
        <v>11.96</v>
      </c>
    </row>
    <row r="8070" spans="1:4" ht="25.5">
      <c r="A8070" s="338">
        <v>34709</v>
      </c>
      <c r="B8070" s="336" t="s">
        <v>8645</v>
      </c>
      <c r="C8070" s="335" t="s">
        <v>6747</v>
      </c>
      <c r="D8070" s="335">
        <v>46.36</v>
      </c>
    </row>
    <row r="8071" spans="1:4">
      <c r="A8071" s="338">
        <v>34714</v>
      </c>
      <c r="B8071" s="336" t="s">
        <v>8646</v>
      </c>
      <c r="C8071" s="335" t="s">
        <v>6747</v>
      </c>
      <c r="D8071" s="335">
        <v>55.37</v>
      </c>
    </row>
    <row r="8072" spans="1:4" ht="25.5">
      <c r="A8072" s="338">
        <v>2388</v>
      </c>
      <c r="B8072" s="336" t="s">
        <v>8647</v>
      </c>
      <c r="C8072" s="335" t="s">
        <v>6747</v>
      </c>
      <c r="D8072" s="335">
        <v>46.01</v>
      </c>
    </row>
    <row r="8073" spans="1:4" ht="25.5">
      <c r="A8073" s="338">
        <v>34606</v>
      </c>
      <c r="B8073" s="336" t="s">
        <v>8648</v>
      </c>
      <c r="C8073" s="335" t="s">
        <v>6747</v>
      </c>
      <c r="D8073" s="335">
        <v>70.58</v>
      </c>
    </row>
    <row r="8074" spans="1:4" ht="25.5">
      <c r="A8074" s="338">
        <v>34689</v>
      </c>
      <c r="B8074" s="336" t="s">
        <v>8649</v>
      </c>
      <c r="C8074" s="335" t="s">
        <v>6747</v>
      </c>
      <c r="D8074" s="335">
        <v>22.47</v>
      </c>
    </row>
    <row r="8075" spans="1:4" ht="25.5">
      <c r="A8075" s="338">
        <v>2370</v>
      </c>
      <c r="B8075" s="336" t="s">
        <v>8650</v>
      </c>
      <c r="C8075" s="335" t="s">
        <v>6747</v>
      </c>
      <c r="D8075" s="335">
        <v>8.5500000000000007</v>
      </c>
    </row>
    <row r="8076" spans="1:4" ht="25.5">
      <c r="A8076" s="338">
        <v>2386</v>
      </c>
      <c r="B8076" s="336" t="s">
        <v>8651</v>
      </c>
      <c r="C8076" s="335" t="s">
        <v>6747</v>
      </c>
      <c r="D8076" s="335">
        <v>14.34</v>
      </c>
    </row>
    <row r="8077" spans="1:4" ht="25.5">
      <c r="A8077" s="338">
        <v>2392</v>
      </c>
      <c r="B8077" s="336" t="s">
        <v>8652</v>
      </c>
      <c r="C8077" s="335" t="s">
        <v>6747</v>
      </c>
      <c r="D8077" s="335">
        <v>57.39</v>
      </c>
    </row>
    <row r="8078" spans="1:4" ht="25.5">
      <c r="A8078" s="338">
        <v>2373</v>
      </c>
      <c r="B8078" s="336" t="s">
        <v>8653</v>
      </c>
      <c r="C8078" s="335" t="s">
        <v>6747</v>
      </c>
      <c r="D8078" s="335">
        <v>80.86</v>
      </c>
    </row>
    <row r="8079" spans="1:4" ht="38.25">
      <c r="A8079" s="338">
        <v>39465</v>
      </c>
      <c r="B8079" s="336" t="s">
        <v>8654</v>
      </c>
      <c r="C8079" s="335" t="s">
        <v>6747</v>
      </c>
      <c r="D8079" s="335">
        <v>49.4</v>
      </c>
    </row>
    <row r="8080" spans="1:4" ht="38.25">
      <c r="A8080" s="338">
        <v>39466</v>
      </c>
      <c r="B8080" s="336" t="s">
        <v>8655</v>
      </c>
      <c r="C8080" s="335" t="s">
        <v>6747</v>
      </c>
      <c r="D8080" s="335">
        <v>55.57</v>
      </c>
    </row>
    <row r="8081" spans="1:4" ht="38.25">
      <c r="A8081" s="338">
        <v>39467</v>
      </c>
      <c r="B8081" s="336" t="s">
        <v>8656</v>
      </c>
      <c r="C8081" s="335" t="s">
        <v>6747</v>
      </c>
      <c r="D8081" s="335">
        <v>71.08</v>
      </c>
    </row>
    <row r="8082" spans="1:4" ht="38.25">
      <c r="A8082" s="338">
        <v>39468</v>
      </c>
      <c r="B8082" s="336" t="s">
        <v>8657</v>
      </c>
      <c r="C8082" s="335" t="s">
        <v>6747</v>
      </c>
      <c r="D8082" s="335">
        <v>126.35</v>
      </c>
    </row>
    <row r="8083" spans="1:4" ht="38.25">
      <c r="A8083" s="338">
        <v>39469</v>
      </c>
      <c r="B8083" s="336" t="s">
        <v>8658</v>
      </c>
      <c r="C8083" s="335" t="s">
        <v>6747</v>
      </c>
      <c r="D8083" s="335">
        <v>51.47</v>
      </c>
    </row>
    <row r="8084" spans="1:4" ht="38.25">
      <c r="A8084" s="338">
        <v>39470</v>
      </c>
      <c r="B8084" s="336" t="s">
        <v>8659</v>
      </c>
      <c r="C8084" s="335" t="s">
        <v>6747</v>
      </c>
      <c r="D8084" s="335">
        <v>63.24</v>
      </c>
    </row>
    <row r="8085" spans="1:4" ht="38.25">
      <c r="A8085" s="338">
        <v>39471</v>
      </c>
      <c r="B8085" s="336" t="s">
        <v>8660</v>
      </c>
      <c r="C8085" s="335" t="s">
        <v>6747</v>
      </c>
      <c r="D8085" s="335">
        <v>76</v>
      </c>
    </row>
    <row r="8086" spans="1:4" ht="38.25">
      <c r="A8086" s="338">
        <v>39472</v>
      </c>
      <c r="B8086" s="336" t="s">
        <v>8661</v>
      </c>
      <c r="C8086" s="335" t="s">
        <v>6747</v>
      </c>
      <c r="D8086" s="335">
        <v>132.04</v>
      </c>
    </row>
    <row r="8087" spans="1:4" ht="38.25">
      <c r="A8087" s="338">
        <v>39473</v>
      </c>
      <c r="B8087" s="336" t="s">
        <v>8662</v>
      </c>
      <c r="C8087" s="335" t="s">
        <v>6747</v>
      </c>
      <c r="D8087" s="335">
        <v>85.3</v>
      </c>
    </row>
    <row r="8088" spans="1:4" ht="38.25">
      <c r="A8088" s="338">
        <v>39474</v>
      </c>
      <c r="B8088" s="336" t="s">
        <v>8663</v>
      </c>
      <c r="C8088" s="335" t="s">
        <v>6747</v>
      </c>
      <c r="D8088" s="335">
        <v>90.93</v>
      </c>
    </row>
    <row r="8089" spans="1:4" ht="38.25">
      <c r="A8089" s="338">
        <v>39475</v>
      </c>
      <c r="B8089" s="336" t="s">
        <v>8664</v>
      </c>
      <c r="C8089" s="335" t="s">
        <v>6747</v>
      </c>
      <c r="D8089" s="335">
        <v>103.17</v>
      </c>
    </row>
    <row r="8090" spans="1:4" ht="38.25">
      <c r="A8090" s="338">
        <v>39476</v>
      </c>
      <c r="B8090" s="336" t="s">
        <v>8665</v>
      </c>
      <c r="C8090" s="335" t="s">
        <v>6747</v>
      </c>
      <c r="D8090" s="335">
        <v>194.22</v>
      </c>
    </row>
    <row r="8091" spans="1:4" ht="38.25">
      <c r="A8091" s="338">
        <v>39477</v>
      </c>
      <c r="B8091" s="336" t="s">
        <v>8666</v>
      </c>
      <c r="C8091" s="335" t="s">
        <v>6747</v>
      </c>
      <c r="D8091" s="335">
        <v>95.16</v>
      </c>
    </row>
    <row r="8092" spans="1:4" ht="38.25">
      <c r="A8092" s="338">
        <v>39478</v>
      </c>
      <c r="B8092" s="336" t="s">
        <v>8667</v>
      </c>
      <c r="C8092" s="335" t="s">
        <v>6747</v>
      </c>
      <c r="D8092" s="335">
        <v>98.11</v>
      </c>
    </row>
    <row r="8093" spans="1:4" ht="38.25">
      <c r="A8093" s="338">
        <v>39479</v>
      </c>
      <c r="B8093" s="336" t="s">
        <v>8668</v>
      </c>
      <c r="C8093" s="335" t="s">
        <v>6747</v>
      </c>
      <c r="D8093" s="335">
        <v>115.59</v>
      </c>
    </row>
    <row r="8094" spans="1:4" ht="38.25">
      <c r="A8094" s="338">
        <v>39480</v>
      </c>
      <c r="B8094" s="336" t="s">
        <v>8669</v>
      </c>
      <c r="C8094" s="335" t="s">
        <v>6747</v>
      </c>
      <c r="D8094" s="335">
        <v>238.52</v>
      </c>
    </row>
    <row r="8095" spans="1:4" ht="25.5">
      <c r="A8095" s="338">
        <v>39459</v>
      </c>
      <c r="B8095" s="336" t="s">
        <v>8670</v>
      </c>
      <c r="C8095" s="335" t="s">
        <v>6747</v>
      </c>
      <c r="D8095" s="335">
        <v>202.44</v>
      </c>
    </row>
    <row r="8096" spans="1:4" ht="25.5">
      <c r="A8096" s="338">
        <v>39445</v>
      </c>
      <c r="B8096" s="336" t="s">
        <v>8671</v>
      </c>
      <c r="C8096" s="335" t="s">
        <v>6747</v>
      </c>
      <c r="D8096" s="335">
        <v>101.65</v>
      </c>
    </row>
    <row r="8097" spans="1:4" ht="25.5">
      <c r="A8097" s="338">
        <v>39446</v>
      </c>
      <c r="B8097" s="336" t="s">
        <v>8672</v>
      </c>
      <c r="C8097" s="335" t="s">
        <v>6747</v>
      </c>
      <c r="D8097" s="335">
        <v>103.45</v>
      </c>
    </row>
    <row r="8098" spans="1:4" ht="25.5">
      <c r="A8098" s="338">
        <v>39447</v>
      </c>
      <c r="B8098" s="336" t="s">
        <v>8673</v>
      </c>
      <c r="C8098" s="335" t="s">
        <v>6747</v>
      </c>
      <c r="D8098" s="335">
        <v>110.63</v>
      </c>
    </row>
    <row r="8099" spans="1:4" ht="25.5">
      <c r="A8099" s="338">
        <v>39448</v>
      </c>
      <c r="B8099" s="336" t="s">
        <v>8674</v>
      </c>
      <c r="C8099" s="335" t="s">
        <v>6747</v>
      </c>
      <c r="D8099" s="335">
        <v>188.65</v>
      </c>
    </row>
    <row r="8100" spans="1:4" ht="25.5">
      <c r="A8100" s="338">
        <v>39450</v>
      </c>
      <c r="B8100" s="336" t="s">
        <v>8675</v>
      </c>
      <c r="C8100" s="335" t="s">
        <v>6747</v>
      </c>
      <c r="D8100" s="335">
        <v>115.1</v>
      </c>
    </row>
    <row r="8101" spans="1:4" ht="25.5">
      <c r="A8101" s="338">
        <v>39451</v>
      </c>
      <c r="B8101" s="336" t="s">
        <v>8676</v>
      </c>
      <c r="C8101" s="335" t="s">
        <v>6747</v>
      </c>
      <c r="D8101" s="335">
        <v>125.54</v>
      </c>
    </row>
    <row r="8102" spans="1:4" ht="25.5">
      <c r="A8102" s="338">
        <v>39452</v>
      </c>
      <c r="B8102" s="336" t="s">
        <v>8677</v>
      </c>
      <c r="C8102" s="335" t="s">
        <v>6747</v>
      </c>
      <c r="D8102" s="335">
        <v>126.29</v>
      </c>
    </row>
    <row r="8103" spans="1:4" ht="25.5">
      <c r="A8103" s="338">
        <v>39523</v>
      </c>
      <c r="B8103" s="336" t="s">
        <v>8678</v>
      </c>
      <c r="C8103" s="335" t="s">
        <v>6747</v>
      </c>
      <c r="D8103" s="335">
        <v>211.34</v>
      </c>
    </row>
    <row r="8104" spans="1:4" ht="25.5">
      <c r="A8104" s="338">
        <v>39449</v>
      </c>
      <c r="B8104" s="336" t="s">
        <v>8679</v>
      </c>
      <c r="C8104" s="335" t="s">
        <v>6747</v>
      </c>
      <c r="D8104" s="335">
        <v>234.05</v>
      </c>
    </row>
    <row r="8105" spans="1:4" ht="25.5">
      <c r="A8105" s="338">
        <v>39455</v>
      </c>
      <c r="B8105" s="336" t="s">
        <v>8680</v>
      </c>
      <c r="C8105" s="335" t="s">
        <v>6747</v>
      </c>
      <c r="D8105" s="335">
        <v>115.81</v>
      </c>
    </row>
    <row r="8106" spans="1:4" ht="25.5">
      <c r="A8106" s="338">
        <v>39456</v>
      </c>
      <c r="B8106" s="336" t="s">
        <v>8681</v>
      </c>
      <c r="C8106" s="335" t="s">
        <v>6747</v>
      </c>
      <c r="D8106" s="335">
        <v>115.9</v>
      </c>
    </row>
    <row r="8107" spans="1:4" ht="25.5">
      <c r="A8107" s="338">
        <v>39457</v>
      </c>
      <c r="B8107" s="336" t="s">
        <v>8682</v>
      </c>
      <c r="C8107" s="335" t="s">
        <v>6747</v>
      </c>
      <c r="D8107" s="335">
        <v>126.35</v>
      </c>
    </row>
    <row r="8108" spans="1:4" ht="25.5">
      <c r="A8108" s="338">
        <v>39458</v>
      </c>
      <c r="B8108" s="336" t="s">
        <v>8683</v>
      </c>
      <c r="C8108" s="335" t="s">
        <v>6747</v>
      </c>
      <c r="D8108" s="335">
        <v>235.77</v>
      </c>
    </row>
    <row r="8109" spans="1:4" ht="25.5">
      <c r="A8109" s="338">
        <v>39464</v>
      </c>
      <c r="B8109" s="336" t="s">
        <v>8684</v>
      </c>
      <c r="C8109" s="335" t="s">
        <v>6747</v>
      </c>
      <c r="D8109" s="335">
        <v>379.14</v>
      </c>
    </row>
    <row r="8110" spans="1:4" ht="25.5">
      <c r="A8110" s="338">
        <v>39460</v>
      </c>
      <c r="B8110" s="336" t="s">
        <v>8685</v>
      </c>
      <c r="C8110" s="335" t="s">
        <v>6747</v>
      </c>
      <c r="D8110" s="335">
        <v>143.80000000000001</v>
      </c>
    </row>
    <row r="8111" spans="1:4" ht="25.5">
      <c r="A8111" s="338">
        <v>39461</v>
      </c>
      <c r="B8111" s="336" t="s">
        <v>8686</v>
      </c>
      <c r="C8111" s="335" t="s">
        <v>6747</v>
      </c>
      <c r="D8111" s="335">
        <v>168.5</v>
      </c>
    </row>
    <row r="8112" spans="1:4" ht="25.5">
      <c r="A8112" s="338">
        <v>39462</v>
      </c>
      <c r="B8112" s="336" t="s">
        <v>8687</v>
      </c>
      <c r="C8112" s="335" t="s">
        <v>6747</v>
      </c>
      <c r="D8112" s="335">
        <v>162.38999999999999</v>
      </c>
    </row>
    <row r="8113" spans="1:4" ht="25.5">
      <c r="A8113" s="338">
        <v>39463</v>
      </c>
      <c r="B8113" s="336" t="s">
        <v>8688</v>
      </c>
      <c r="C8113" s="335" t="s">
        <v>6747</v>
      </c>
      <c r="D8113" s="335">
        <v>376.2</v>
      </c>
    </row>
    <row r="8114" spans="1:4" ht="25.5">
      <c r="A8114" s="338">
        <v>26039</v>
      </c>
      <c r="B8114" s="336" t="s">
        <v>8689</v>
      </c>
      <c r="C8114" s="335" t="s">
        <v>6747</v>
      </c>
      <c r="D8114" s="339">
        <v>219233.16</v>
      </c>
    </row>
    <row r="8115" spans="1:4" ht="38.25">
      <c r="A8115" s="338">
        <v>2401</v>
      </c>
      <c r="B8115" s="336" t="s">
        <v>8690</v>
      </c>
      <c r="C8115" s="335" t="s">
        <v>6747</v>
      </c>
      <c r="D8115" s="339">
        <v>50426.05</v>
      </c>
    </row>
    <row r="8116" spans="1:4" ht="38.25">
      <c r="A8116" s="338">
        <v>38870</v>
      </c>
      <c r="B8116" s="336" t="s">
        <v>8691</v>
      </c>
      <c r="C8116" s="335" t="s">
        <v>6747</v>
      </c>
      <c r="D8116" s="335">
        <v>30.51</v>
      </c>
    </row>
    <row r="8117" spans="1:4" ht="38.25">
      <c r="A8117" s="338">
        <v>38869</v>
      </c>
      <c r="B8117" s="336" t="s">
        <v>8692</v>
      </c>
      <c r="C8117" s="335" t="s">
        <v>6747</v>
      </c>
      <c r="D8117" s="335">
        <v>26.91</v>
      </c>
    </row>
    <row r="8118" spans="1:4" ht="38.25">
      <c r="A8118" s="338">
        <v>38872</v>
      </c>
      <c r="B8118" s="336" t="s">
        <v>8693</v>
      </c>
      <c r="C8118" s="335" t="s">
        <v>6747</v>
      </c>
      <c r="D8118" s="335">
        <v>41.67</v>
      </c>
    </row>
    <row r="8119" spans="1:4" ht="38.25">
      <c r="A8119" s="338">
        <v>38871</v>
      </c>
      <c r="B8119" s="336" t="s">
        <v>8694</v>
      </c>
      <c r="C8119" s="335" t="s">
        <v>6747</v>
      </c>
      <c r="D8119" s="335">
        <v>33.520000000000003</v>
      </c>
    </row>
    <row r="8120" spans="1:4" ht="38.25">
      <c r="A8120" s="338">
        <v>39283</v>
      </c>
      <c r="B8120" s="336" t="s">
        <v>8695</v>
      </c>
      <c r="C8120" s="335" t="s">
        <v>6747</v>
      </c>
      <c r="D8120" s="335">
        <v>104.42</v>
      </c>
    </row>
    <row r="8121" spans="1:4" ht="38.25">
      <c r="A8121" s="338">
        <v>39284</v>
      </c>
      <c r="B8121" s="336" t="s">
        <v>8696</v>
      </c>
      <c r="C8121" s="335" t="s">
        <v>6747</v>
      </c>
      <c r="D8121" s="335">
        <v>113.15</v>
      </c>
    </row>
    <row r="8122" spans="1:4" ht="38.25">
      <c r="A8122" s="338">
        <v>39285</v>
      </c>
      <c r="B8122" s="336" t="s">
        <v>8697</v>
      </c>
      <c r="C8122" s="335" t="s">
        <v>6747</v>
      </c>
      <c r="D8122" s="335">
        <v>114.79</v>
      </c>
    </row>
    <row r="8123" spans="1:4" ht="38.25">
      <c r="A8123" s="338">
        <v>39286</v>
      </c>
      <c r="B8123" s="336" t="s">
        <v>8698</v>
      </c>
      <c r="C8123" s="335" t="s">
        <v>6747</v>
      </c>
      <c r="D8123" s="335">
        <v>112.28</v>
      </c>
    </row>
    <row r="8124" spans="1:4" ht="38.25">
      <c r="A8124" s="338">
        <v>39287</v>
      </c>
      <c r="B8124" s="336" t="s">
        <v>8699</v>
      </c>
      <c r="C8124" s="335" t="s">
        <v>6747</v>
      </c>
      <c r="D8124" s="335">
        <v>131.84</v>
      </c>
    </row>
    <row r="8125" spans="1:4" ht="38.25">
      <c r="A8125" s="338">
        <v>39288</v>
      </c>
      <c r="B8125" s="336" t="s">
        <v>8700</v>
      </c>
      <c r="C8125" s="335" t="s">
        <v>6747</v>
      </c>
      <c r="D8125" s="335">
        <v>140.71</v>
      </c>
    </row>
    <row r="8126" spans="1:4" ht="38.25">
      <c r="A8126" s="338">
        <v>2414</v>
      </c>
      <c r="B8126" s="336" t="s">
        <v>8701</v>
      </c>
      <c r="C8126" s="335" t="s">
        <v>6754</v>
      </c>
      <c r="D8126" s="335">
        <v>131.61000000000001</v>
      </c>
    </row>
    <row r="8127" spans="1:4" ht="38.25">
      <c r="A8127" s="338">
        <v>2413</v>
      </c>
      <c r="B8127" s="336" t="s">
        <v>8702</v>
      </c>
      <c r="C8127" s="335" t="s">
        <v>6754</v>
      </c>
      <c r="D8127" s="335">
        <v>126.61</v>
      </c>
    </row>
    <row r="8128" spans="1:4" ht="38.25">
      <c r="A8128" s="338">
        <v>2405</v>
      </c>
      <c r="B8128" s="336" t="s">
        <v>8703</v>
      </c>
      <c r="C8128" s="335" t="s">
        <v>6754</v>
      </c>
      <c r="D8128" s="335">
        <v>147.37</v>
      </c>
    </row>
    <row r="8129" spans="1:4" ht="38.25">
      <c r="A8129" s="338">
        <v>13361</v>
      </c>
      <c r="B8129" s="336" t="s">
        <v>8704</v>
      </c>
      <c r="C8129" s="335" t="s">
        <v>6754</v>
      </c>
      <c r="D8129" s="335">
        <v>123.28</v>
      </c>
    </row>
    <row r="8130" spans="1:4" ht="38.25">
      <c r="A8130" s="338">
        <v>11987</v>
      </c>
      <c r="B8130" s="336" t="s">
        <v>8705</v>
      </c>
      <c r="C8130" s="335" t="s">
        <v>6754</v>
      </c>
      <c r="D8130" s="335">
        <v>329.86</v>
      </c>
    </row>
    <row r="8131" spans="1:4" ht="38.25">
      <c r="A8131" s="338">
        <v>2416</v>
      </c>
      <c r="B8131" s="336" t="s">
        <v>8706</v>
      </c>
      <c r="C8131" s="335" t="s">
        <v>6754</v>
      </c>
      <c r="D8131" s="335">
        <v>145.94</v>
      </c>
    </row>
    <row r="8132" spans="1:4" ht="38.25">
      <c r="A8132" s="338">
        <v>2412</v>
      </c>
      <c r="B8132" s="336" t="s">
        <v>8707</v>
      </c>
      <c r="C8132" s="335" t="s">
        <v>6754</v>
      </c>
      <c r="D8132" s="335">
        <v>140.94</v>
      </c>
    </row>
    <row r="8133" spans="1:4" ht="38.25">
      <c r="A8133" s="338">
        <v>2411</v>
      </c>
      <c r="B8133" s="336" t="s">
        <v>8708</v>
      </c>
      <c r="C8133" s="335" t="s">
        <v>6754</v>
      </c>
      <c r="D8133" s="335">
        <v>123.28</v>
      </c>
    </row>
    <row r="8134" spans="1:4" ht="38.25">
      <c r="A8134" s="338">
        <v>2406</v>
      </c>
      <c r="B8134" s="336" t="s">
        <v>8709</v>
      </c>
      <c r="C8134" s="335" t="s">
        <v>6754</v>
      </c>
      <c r="D8134" s="335">
        <v>119.95</v>
      </c>
    </row>
    <row r="8135" spans="1:4" ht="38.25">
      <c r="A8135" s="338">
        <v>10571</v>
      </c>
      <c r="B8135" s="336" t="s">
        <v>8710</v>
      </c>
      <c r="C8135" s="335" t="s">
        <v>6754</v>
      </c>
      <c r="D8135" s="335">
        <v>293.20999999999998</v>
      </c>
    </row>
    <row r="8136" spans="1:4" ht="38.25">
      <c r="A8136" s="338">
        <v>11985</v>
      </c>
      <c r="B8136" s="336" t="s">
        <v>8711</v>
      </c>
      <c r="C8136" s="335" t="s">
        <v>6754</v>
      </c>
      <c r="D8136" s="335">
        <v>283.20999999999998</v>
      </c>
    </row>
    <row r="8137" spans="1:4" ht="38.25">
      <c r="A8137" s="338">
        <v>2410</v>
      </c>
      <c r="B8137" s="336" t="s">
        <v>8712</v>
      </c>
      <c r="C8137" s="335" t="s">
        <v>6754</v>
      </c>
      <c r="D8137" s="335">
        <v>124.95</v>
      </c>
    </row>
    <row r="8138" spans="1:4" ht="38.25">
      <c r="A8138" s="338">
        <v>2417</v>
      </c>
      <c r="B8138" s="336" t="s">
        <v>8713</v>
      </c>
      <c r="C8138" s="335" t="s">
        <v>6754</v>
      </c>
      <c r="D8138" s="335">
        <v>133.28</v>
      </c>
    </row>
    <row r="8139" spans="1:4" ht="38.25">
      <c r="A8139" s="338">
        <v>2415</v>
      </c>
      <c r="B8139" s="336" t="s">
        <v>8714</v>
      </c>
      <c r="C8139" s="335" t="s">
        <v>6754</v>
      </c>
      <c r="D8139" s="335">
        <v>106.62</v>
      </c>
    </row>
    <row r="8140" spans="1:4" ht="38.25">
      <c r="A8140" s="338">
        <v>13360</v>
      </c>
      <c r="B8140" s="336" t="s">
        <v>8715</v>
      </c>
      <c r="C8140" s="335" t="s">
        <v>6754</v>
      </c>
      <c r="D8140" s="335">
        <v>106.62</v>
      </c>
    </row>
    <row r="8141" spans="1:4" ht="38.25">
      <c r="A8141" s="338">
        <v>11983</v>
      </c>
      <c r="B8141" s="336" t="s">
        <v>8716</v>
      </c>
      <c r="C8141" s="335" t="s">
        <v>6754</v>
      </c>
      <c r="D8141" s="335">
        <v>259.89</v>
      </c>
    </row>
    <row r="8142" spans="1:4" ht="38.25">
      <c r="A8142" s="338">
        <v>11986</v>
      </c>
      <c r="B8142" s="336" t="s">
        <v>8717</v>
      </c>
      <c r="C8142" s="335" t="s">
        <v>6754</v>
      </c>
      <c r="D8142" s="335">
        <v>316.54000000000002</v>
      </c>
    </row>
    <row r="8143" spans="1:4" ht="51">
      <c r="A8143" s="338">
        <v>25976</v>
      </c>
      <c r="B8143" s="336" t="s">
        <v>8718</v>
      </c>
      <c r="C8143" s="335" t="s">
        <v>6754</v>
      </c>
      <c r="D8143" s="335">
        <v>426.6</v>
      </c>
    </row>
    <row r="8144" spans="1:4" ht="25.5">
      <c r="A8144" s="338">
        <v>10629</v>
      </c>
      <c r="B8144" s="336" t="s">
        <v>8719</v>
      </c>
      <c r="C8144" s="335" t="s">
        <v>6754</v>
      </c>
      <c r="D8144" s="335">
        <v>295.70999999999998</v>
      </c>
    </row>
    <row r="8145" spans="1:4" ht="25.5">
      <c r="A8145" s="338">
        <v>10698</v>
      </c>
      <c r="B8145" s="336" t="s">
        <v>8720</v>
      </c>
      <c r="C8145" s="335" t="s">
        <v>6754</v>
      </c>
      <c r="D8145" s="335">
        <v>157.82</v>
      </c>
    </row>
    <row r="8146" spans="1:4" ht="51">
      <c r="A8146" s="338">
        <v>40521</v>
      </c>
      <c r="B8146" s="336" t="s">
        <v>8721</v>
      </c>
      <c r="C8146" s="335" t="s">
        <v>6747</v>
      </c>
      <c r="D8146" s="339">
        <v>79303.759999999995</v>
      </c>
    </row>
    <row r="8147" spans="1:4" ht="38.25">
      <c r="A8147" s="338">
        <v>2432</v>
      </c>
      <c r="B8147" s="336" t="s">
        <v>8722</v>
      </c>
      <c r="C8147" s="335" t="s">
        <v>6747</v>
      </c>
      <c r="D8147" s="335">
        <v>12.93</v>
      </c>
    </row>
    <row r="8148" spans="1:4" ht="38.25">
      <c r="A8148" s="338">
        <v>2418</v>
      </c>
      <c r="B8148" s="336" t="s">
        <v>8723</v>
      </c>
      <c r="C8148" s="335" t="s">
        <v>6747</v>
      </c>
      <c r="D8148" s="335">
        <v>6</v>
      </c>
    </row>
    <row r="8149" spans="1:4" ht="38.25">
      <c r="A8149" s="338">
        <v>2433</v>
      </c>
      <c r="B8149" s="336" t="s">
        <v>8724</v>
      </c>
      <c r="C8149" s="335" t="s">
        <v>6747</v>
      </c>
      <c r="D8149" s="335">
        <v>4.38</v>
      </c>
    </row>
    <row r="8150" spans="1:4" ht="38.25">
      <c r="A8150" s="338">
        <v>2420</v>
      </c>
      <c r="B8150" s="336" t="s">
        <v>8725</v>
      </c>
      <c r="C8150" s="335" t="s">
        <v>6747</v>
      </c>
      <c r="D8150" s="335">
        <v>7.52</v>
      </c>
    </row>
    <row r="8151" spans="1:4" ht="38.25">
      <c r="A8151" s="338">
        <v>2421</v>
      </c>
      <c r="B8151" s="336" t="s">
        <v>8726</v>
      </c>
      <c r="C8151" s="335" t="s">
        <v>6747</v>
      </c>
      <c r="D8151" s="335">
        <v>16.420000000000002</v>
      </c>
    </row>
    <row r="8152" spans="1:4" ht="38.25">
      <c r="A8152" s="338">
        <v>11447</v>
      </c>
      <c r="B8152" s="336" t="s">
        <v>8727</v>
      </c>
      <c r="C8152" s="335" t="s">
        <v>6747</v>
      </c>
      <c r="D8152" s="335">
        <v>14.87</v>
      </c>
    </row>
    <row r="8153" spans="1:4" ht="25.5">
      <c r="A8153" s="338">
        <v>2429</v>
      </c>
      <c r="B8153" s="336" t="s">
        <v>8728</v>
      </c>
      <c r="C8153" s="335" t="s">
        <v>6747</v>
      </c>
      <c r="D8153" s="335">
        <v>37.64</v>
      </c>
    </row>
    <row r="8154" spans="1:4" ht="25.5">
      <c r="A8154" s="338">
        <v>11449</v>
      </c>
      <c r="B8154" s="336" t="s">
        <v>8729</v>
      </c>
      <c r="C8154" s="335" t="s">
        <v>6747</v>
      </c>
      <c r="D8154" s="335">
        <v>40.549999999999997</v>
      </c>
    </row>
    <row r="8155" spans="1:4" ht="25.5">
      <c r="A8155" s="338">
        <v>11451</v>
      </c>
      <c r="B8155" s="336" t="s">
        <v>8730</v>
      </c>
      <c r="C8155" s="335" t="s">
        <v>6747</v>
      </c>
      <c r="D8155" s="335">
        <v>39.869999999999997</v>
      </c>
    </row>
    <row r="8156" spans="1:4" ht="25.5">
      <c r="A8156" s="338">
        <v>11116</v>
      </c>
      <c r="B8156" s="336" t="s">
        <v>8731</v>
      </c>
      <c r="C8156" s="335" t="s">
        <v>6747</v>
      </c>
      <c r="D8156" s="335">
        <v>471.55</v>
      </c>
    </row>
    <row r="8157" spans="1:4" ht="25.5">
      <c r="A8157" s="338">
        <v>38411</v>
      </c>
      <c r="B8157" s="336" t="s">
        <v>8732</v>
      </c>
      <c r="C8157" s="335" t="s">
        <v>6747</v>
      </c>
      <c r="D8157" s="339">
        <v>1143.5899999999999</v>
      </c>
    </row>
    <row r="8158" spans="1:4" ht="25.5">
      <c r="A8158" s="338">
        <v>1370</v>
      </c>
      <c r="B8158" s="336" t="s">
        <v>8733</v>
      </c>
      <c r="C8158" s="335" t="s">
        <v>6747</v>
      </c>
      <c r="D8158" s="335">
        <v>74.34</v>
      </c>
    </row>
    <row r="8159" spans="1:4" ht="25.5">
      <c r="A8159" s="338">
        <v>38189</v>
      </c>
      <c r="B8159" s="336" t="s">
        <v>8734</v>
      </c>
      <c r="C8159" s="335" t="s">
        <v>6747</v>
      </c>
      <c r="D8159" s="335">
        <v>178.52</v>
      </c>
    </row>
    <row r="8160" spans="1:4" ht="25.5">
      <c r="A8160" s="338">
        <v>38190</v>
      </c>
      <c r="B8160" s="336" t="s">
        <v>8735</v>
      </c>
      <c r="C8160" s="335" t="s">
        <v>6747</v>
      </c>
      <c r="D8160" s="335">
        <v>401.45</v>
      </c>
    </row>
    <row r="8161" spans="1:4" ht="38.25">
      <c r="A8161" s="338">
        <v>36516</v>
      </c>
      <c r="B8161" s="336" t="s">
        <v>8736</v>
      </c>
      <c r="C8161" s="335" t="s">
        <v>6747</v>
      </c>
      <c r="D8161" s="339">
        <v>76433.39</v>
      </c>
    </row>
    <row r="8162" spans="1:4">
      <c r="A8162" s="338">
        <v>34777</v>
      </c>
      <c r="B8162" s="336" t="s">
        <v>8737</v>
      </c>
      <c r="C8162" s="335" t="s">
        <v>6747</v>
      </c>
      <c r="D8162" s="335">
        <v>1.56</v>
      </c>
    </row>
    <row r="8163" spans="1:4">
      <c r="A8163" s="338">
        <v>7273</v>
      </c>
      <c r="B8163" s="336" t="s">
        <v>8738</v>
      </c>
      <c r="C8163" s="335" t="s">
        <v>6747</v>
      </c>
      <c r="D8163" s="335">
        <v>2.57</v>
      </c>
    </row>
    <row r="8164" spans="1:4">
      <c r="A8164" s="338">
        <v>7272</v>
      </c>
      <c r="B8164" s="336" t="s">
        <v>8739</v>
      </c>
      <c r="C8164" s="335" t="s">
        <v>6747</v>
      </c>
      <c r="D8164" s="335">
        <v>3.58</v>
      </c>
    </row>
    <row r="8165" spans="1:4" ht="25.5">
      <c r="A8165" s="338">
        <v>10605</v>
      </c>
      <c r="B8165" s="336" t="s">
        <v>8740</v>
      </c>
      <c r="C8165" s="335" t="s">
        <v>6747</v>
      </c>
      <c r="D8165" s="335">
        <v>2</v>
      </c>
    </row>
    <row r="8166" spans="1:4" ht="25.5">
      <c r="A8166" s="338">
        <v>10604</v>
      </c>
      <c r="B8166" s="336" t="s">
        <v>8741</v>
      </c>
      <c r="C8166" s="335" t="s">
        <v>6747</v>
      </c>
      <c r="D8166" s="335">
        <v>4</v>
      </c>
    </row>
    <row r="8167" spans="1:4" ht="25.5">
      <c r="A8167" s="338">
        <v>672</v>
      </c>
      <c r="B8167" s="336" t="s">
        <v>8742</v>
      </c>
      <c r="C8167" s="335" t="s">
        <v>6747</v>
      </c>
      <c r="D8167" s="335">
        <v>4.03</v>
      </c>
    </row>
    <row r="8168" spans="1:4" ht="25.5">
      <c r="A8168" s="338">
        <v>668</v>
      </c>
      <c r="B8168" s="336" t="s">
        <v>8743</v>
      </c>
      <c r="C8168" s="335" t="s">
        <v>6747</v>
      </c>
      <c r="D8168" s="335">
        <v>6.36</v>
      </c>
    </row>
    <row r="8169" spans="1:4" ht="25.5">
      <c r="A8169" s="338">
        <v>10578</v>
      </c>
      <c r="B8169" s="336" t="s">
        <v>8744</v>
      </c>
      <c r="C8169" s="335" t="s">
        <v>6747</v>
      </c>
      <c r="D8169" s="335">
        <v>11.09</v>
      </c>
    </row>
    <row r="8170" spans="1:4" ht="25.5">
      <c r="A8170" s="338">
        <v>666</v>
      </c>
      <c r="B8170" s="336" t="s">
        <v>8745</v>
      </c>
      <c r="C8170" s="335" t="s">
        <v>6747</v>
      </c>
      <c r="D8170" s="335">
        <v>11.01</v>
      </c>
    </row>
    <row r="8171" spans="1:4" ht="25.5">
      <c r="A8171" s="338">
        <v>665</v>
      </c>
      <c r="B8171" s="336" t="s">
        <v>8746</v>
      </c>
      <c r="C8171" s="335" t="s">
        <v>6747</v>
      </c>
      <c r="D8171" s="335">
        <v>20.63</v>
      </c>
    </row>
    <row r="8172" spans="1:4" ht="25.5">
      <c r="A8172" s="338">
        <v>10577</v>
      </c>
      <c r="B8172" s="336" t="s">
        <v>8747</v>
      </c>
      <c r="C8172" s="335" t="s">
        <v>6747</v>
      </c>
      <c r="D8172" s="335">
        <v>16.149999999999999</v>
      </c>
    </row>
    <row r="8173" spans="1:4" ht="25.5">
      <c r="A8173" s="338">
        <v>10583</v>
      </c>
      <c r="B8173" s="336" t="s">
        <v>8748</v>
      </c>
      <c r="C8173" s="335" t="s">
        <v>6747</v>
      </c>
      <c r="D8173" s="335">
        <v>9.0500000000000007</v>
      </c>
    </row>
    <row r="8174" spans="1:4" ht="25.5">
      <c r="A8174" s="338">
        <v>10579</v>
      </c>
      <c r="B8174" s="336" t="s">
        <v>8749</v>
      </c>
      <c r="C8174" s="335" t="s">
        <v>6747</v>
      </c>
      <c r="D8174" s="335">
        <v>14.77</v>
      </c>
    </row>
    <row r="8175" spans="1:4" ht="25.5">
      <c r="A8175" s="338">
        <v>10582</v>
      </c>
      <c r="B8175" s="336" t="s">
        <v>8750</v>
      </c>
      <c r="C8175" s="335" t="s">
        <v>6747</v>
      </c>
      <c r="D8175" s="335">
        <v>5.17</v>
      </c>
    </row>
    <row r="8176" spans="1:4">
      <c r="A8176" s="338">
        <v>2436</v>
      </c>
      <c r="B8176" s="336" t="s">
        <v>8751</v>
      </c>
      <c r="C8176" s="335" t="s">
        <v>6749</v>
      </c>
      <c r="D8176" s="335">
        <v>13.12</v>
      </c>
    </row>
    <row r="8177" spans="1:4">
      <c r="A8177" s="338">
        <v>40918</v>
      </c>
      <c r="B8177" s="336" t="s">
        <v>8752</v>
      </c>
      <c r="C8177" s="335" t="s">
        <v>6939</v>
      </c>
      <c r="D8177" s="339">
        <v>2313.0700000000002</v>
      </c>
    </row>
    <row r="8178" spans="1:4">
      <c r="A8178" s="338">
        <v>2439</v>
      </c>
      <c r="B8178" s="336" t="s">
        <v>8753</v>
      </c>
      <c r="C8178" s="335" t="s">
        <v>6749</v>
      </c>
      <c r="D8178" s="335">
        <v>13.12</v>
      </c>
    </row>
    <row r="8179" spans="1:4" ht="25.5">
      <c r="A8179" s="338">
        <v>40923</v>
      </c>
      <c r="B8179" s="336" t="s">
        <v>8754</v>
      </c>
      <c r="C8179" s="335" t="s">
        <v>6939</v>
      </c>
      <c r="D8179" s="339">
        <v>2313.0700000000002</v>
      </c>
    </row>
    <row r="8180" spans="1:4" ht="25.5">
      <c r="A8180" s="338">
        <v>10998</v>
      </c>
      <c r="B8180" s="336" t="s">
        <v>8755</v>
      </c>
      <c r="C8180" s="335" t="s">
        <v>6811</v>
      </c>
      <c r="D8180" s="335">
        <v>12.57</v>
      </c>
    </row>
    <row r="8181" spans="1:4" ht="25.5">
      <c r="A8181" s="338">
        <v>11002</v>
      </c>
      <c r="B8181" s="336" t="s">
        <v>8756</v>
      </c>
      <c r="C8181" s="335" t="s">
        <v>6811</v>
      </c>
      <c r="D8181" s="335">
        <v>11.52</v>
      </c>
    </row>
    <row r="8182" spans="1:4" ht="25.5">
      <c r="A8182" s="338">
        <v>10999</v>
      </c>
      <c r="B8182" s="336" t="s">
        <v>8757</v>
      </c>
      <c r="C8182" s="335" t="s">
        <v>6811</v>
      </c>
      <c r="D8182" s="335">
        <v>11.07</v>
      </c>
    </row>
    <row r="8183" spans="1:4" ht="25.5">
      <c r="A8183" s="338">
        <v>10997</v>
      </c>
      <c r="B8183" s="336" t="s">
        <v>8758</v>
      </c>
      <c r="C8183" s="335" t="s">
        <v>6811</v>
      </c>
      <c r="D8183" s="335">
        <v>12</v>
      </c>
    </row>
    <row r="8184" spans="1:4" ht="25.5">
      <c r="A8184" s="338">
        <v>2685</v>
      </c>
      <c r="B8184" s="336" t="s">
        <v>8759</v>
      </c>
      <c r="C8184" s="335" t="s">
        <v>6807</v>
      </c>
      <c r="D8184" s="335">
        <v>3.23</v>
      </c>
    </row>
    <row r="8185" spans="1:4" ht="25.5">
      <c r="A8185" s="338">
        <v>2680</v>
      </c>
      <c r="B8185" s="336" t="s">
        <v>8760</v>
      </c>
      <c r="C8185" s="335" t="s">
        <v>6807</v>
      </c>
      <c r="D8185" s="335">
        <v>4.72</v>
      </c>
    </row>
    <row r="8186" spans="1:4" ht="25.5">
      <c r="A8186" s="338">
        <v>2684</v>
      </c>
      <c r="B8186" s="336" t="s">
        <v>8761</v>
      </c>
      <c r="C8186" s="335" t="s">
        <v>6807</v>
      </c>
      <c r="D8186" s="335">
        <v>4.3</v>
      </c>
    </row>
    <row r="8187" spans="1:4" ht="25.5">
      <c r="A8187" s="338">
        <v>2673</v>
      </c>
      <c r="B8187" s="336" t="s">
        <v>8762</v>
      </c>
      <c r="C8187" s="335" t="s">
        <v>6807</v>
      </c>
      <c r="D8187" s="335">
        <v>1.66</v>
      </c>
    </row>
    <row r="8188" spans="1:4" ht="25.5">
      <c r="A8188" s="338">
        <v>2681</v>
      </c>
      <c r="B8188" s="336" t="s">
        <v>8763</v>
      </c>
      <c r="C8188" s="335" t="s">
        <v>6807</v>
      </c>
      <c r="D8188" s="335">
        <v>7.72</v>
      </c>
    </row>
    <row r="8189" spans="1:4" ht="25.5">
      <c r="A8189" s="338">
        <v>2682</v>
      </c>
      <c r="B8189" s="336" t="s">
        <v>8764</v>
      </c>
      <c r="C8189" s="335" t="s">
        <v>6807</v>
      </c>
      <c r="D8189" s="335">
        <v>11.27</v>
      </c>
    </row>
    <row r="8190" spans="1:4" ht="25.5">
      <c r="A8190" s="338">
        <v>2686</v>
      </c>
      <c r="B8190" s="336" t="s">
        <v>8765</v>
      </c>
      <c r="C8190" s="335" t="s">
        <v>6807</v>
      </c>
      <c r="D8190" s="335">
        <v>14.13</v>
      </c>
    </row>
    <row r="8191" spans="1:4" ht="25.5">
      <c r="A8191" s="338">
        <v>2674</v>
      </c>
      <c r="B8191" s="336" t="s">
        <v>8766</v>
      </c>
      <c r="C8191" s="335" t="s">
        <v>6807</v>
      </c>
      <c r="D8191" s="335">
        <v>2.06</v>
      </c>
    </row>
    <row r="8192" spans="1:4" ht="25.5">
      <c r="A8192" s="338">
        <v>2683</v>
      </c>
      <c r="B8192" s="336" t="s">
        <v>8767</v>
      </c>
      <c r="C8192" s="335" t="s">
        <v>6807</v>
      </c>
      <c r="D8192" s="335">
        <v>22.27</v>
      </c>
    </row>
    <row r="8193" spans="1:4" ht="25.5">
      <c r="A8193" s="338">
        <v>2676</v>
      </c>
      <c r="B8193" s="336" t="s">
        <v>8768</v>
      </c>
      <c r="C8193" s="335" t="s">
        <v>6807</v>
      </c>
      <c r="D8193" s="335">
        <v>0.96</v>
      </c>
    </row>
    <row r="8194" spans="1:4" ht="25.5">
      <c r="A8194" s="338">
        <v>2678</v>
      </c>
      <c r="B8194" s="336" t="s">
        <v>8769</v>
      </c>
      <c r="C8194" s="335" t="s">
        <v>6807</v>
      </c>
      <c r="D8194" s="335">
        <v>1.2</v>
      </c>
    </row>
    <row r="8195" spans="1:4" ht="25.5">
      <c r="A8195" s="338">
        <v>2679</v>
      </c>
      <c r="B8195" s="336" t="s">
        <v>8770</v>
      </c>
      <c r="C8195" s="335" t="s">
        <v>6807</v>
      </c>
      <c r="D8195" s="335">
        <v>1.86</v>
      </c>
    </row>
    <row r="8196" spans="1:4" ht="25.5">
      <c r="A8196" s="338">
        <v>12070</v>
      </c>
      <c r="B8196" s="336" t="s">
        <v>8771</v>
      </c>
      <c r="C8196" s="335" t="s">
        <v>6807</v>
      </c>
      <c r="D8196" s="335">
        <v>2.59</v>
      </c>
    </row>
    <row r="8197" spans="1:4" ht="25.5">
      <c r="A8197" s="338">
        <v>2675</v>
      </c>
      <c r="B8197" s="336" t="s">
        <v>8772</v>
      </c>
      <c r="C8197" s="335" t="s">
        <v>6807</v>
      </c>
      <c r="D8197" s="335">
        <v>3.37</v>
      </c>
    </row>
    <row r="8198" spans="1:4" ht="25.5">
      <c r="A8198" s="338">
        <v>12067</v>
      </c>
      <c r="B8198" s="336" t="s">
        <v>8773</v>
      </c>
      <c r="C8198" s="335" t="s">
        <v>6807</v>
      </c>
      <c r="D8198" s="335">
        <v>4.57</v>
      </c>
    </row>
    <row r="8199" spans="1:4" ht="38.25">
      <c r="A8199" s="338">
        <v>21129</v>
      </c>
      <c r="B8199" s="336" t="s">
        <v>8774</v>
      </c>
      <c r="C8199" s="335" t="s">
        <v>6807</v>
      </c>
      <c r="D8199" s="335">
        <v>9.44</v>
      </c>
    </row>
    <row r="8200" spans="1:4" ht="38.25">
      <c r="A8200" s="338">
        <v>21136</v>
      </c>
      <c r="B8200" s="336" t="s">
        <v>8775</v>
      </c>
      <c r="C8200" s="335" t="s">
        <v>6807</v>
      </c>
      <c r="D8200" s="335">
        <v>14.5</v>
      </c>
    </row>
    <row r="8201" spans="1:4" ht="38.25">
      <c r="A8201" s="338">
        <v>21128</v>
      </c>
      <c r="B8201" s="336" t="s">
        <v>8776</v>
      </c>
      <c r="C8201" s="335" t="s">
        <v>6807</v>
      </c>
      <c r="D8201" s="335">
        <v>11.22</v>
      </c>
    </row>
    <row r="8202" spans="1:4" ht="38.25">
      <c r="A8202" s="338">
        <v>21132</v>
      </c>
      <c r="B8202" s="336" t="s">
        <v>8777</v>
      </c>
      <c r="C8202" s="335" t="s">
        <v>6807</v>
      </c>
      <c r="D8202" s="335">
        <v>121.86</v>
      </c>
    </row>
    <row r="8203" spans="1:4" ht="38.25">
      <c r="A8203" s="338">
        <v>21130</v>
      </c>
      <c r="B8203" s="336" t="s">
        <v>8778</v>
      </c>
      <c r="C8203" s="335" t="s">
        <v>6807</v>
      </c>
      <c r="D8203" s="335">
        <v>28.34</v>
      </c>
    </row>
    <row r="8204" spans="1:4" ht="38.25">
      <c r="A8204" s="338">
        <v>21135</v>
      </c>
      <c r="B8204" s="336" t="s">
        <v>8779</v>
      </c>
      <c r="C8204" s="335" t="s">
        <v>6807</v>
      </c>
      <c r="D8204" s="335">
        <v>27.9</v>
      </c>
    </row>
    <row r="8205" spans="1:4" ht="38.25">
      <c r="A8205" s="338">
        <v>21131</v>
      </c>
      <c r="B8205" s="336" t="s">
        <v>8780</v>
      </c>
      <c r="C8205" s="335" t="s">
        <v>6807</v>
      </c>
      <c r="D8205" s="335">
        <v>69.37</v>
      </c>
    </row>
    <row r="8206" spans="1:4" ht="38.25">
      <c r="A8206" s="338">
        <v>21134</v>
      </c>
      <c r="B8206" s="336" t="s">
        <v>8781</v>
      </c>
      <c r="C8206" s="335" t="s">
        <v>6807</v>
      </c>
      <c r="D8206" s="335">
        <v>40.729999999999997</v>
      </c>
    </row>
    <row r="8207" spans="1:4" ht="38.25">
      <c r="A8207" s="338">
        <v>21133</v>
      </c>
      <c r="B8207" s="336" t="s">
        <v>8782</v>
      </c>
      <c r="C8207" s="335" t="s">
        <v>6807</v>
      </c>
      <c r="D8207" s="335">
        <v>81.42</v>
      </c>
    </row>
    <row r="8208" spans="1:4" ht="25.5">
      <c r="A8208" s="338">
        <v>40401</v>
      </c>
      <c r="B8208" s="336" t="s">
        <v>8783</v>
      </c>
      <c r="C8208" s="335" t="s">
        <v>6807</v>
      </c>
      <c r="D8208" s="335">
        <v>1.44</v>
      </c>
    </row>
    <row r="8209" spans="1:4" ht="25.5">
      <c r="A8209" s="338">
        <v>40402</v>
      </c>
      <c r="B8209" s="336" t="s">
        <v>8784</v>
      </c>
      <c r="C8209" s="335" t="s">
        <v>6807</v>
      </c>
      <c r="D8209" s="335">
        <v>1.85</v>
      </c>
    </row>
    <row r="8210" spans="1:4" ht="25.5">
      <c r="A8210" s="338">
        <v>40400</v>
      </c>
      <c r="B8210" s="336" t="s">
        <v>8785</v>
      </c>
      <c r="C8210" s="335" t="s">
        <v>6807</v>
      </c>
      <c r="D8210" s="335">
        <v>0.98</v>
      </c>
    </row>
    <row r="8211" spans="1:4" ht="51">
      <c r="A8211" s="338">
        <v>2504</v>
      </c>
      <c r="B8211" s="336" t="s">
        <v>8786</v>
      </c>
      <c r="C8211" s="335" t="s">
        <v>6807</v>
      </c>
      <c r="D8211" s="335">
        <v>12.45</v>
      </c>
    </row>
    <row r="8212" spans="1:4" ht="51">
      <c r="A8212" s="338">
        <v>2501</v>
      </c>
      <c r="B8212" s="336" t="s">
        <v>8787</v>
      </c>
      <c r="C8212" s="335" t="s">
        <v>6807</v>
      </c>
      <c r="D8212" s="335">
        <v>16.32</v>
      </c>
    </row>
    <row r="8213" spans="1:4" ht="51">
      <c r="A8213" s="338">
        <v>2502</v>
      </c>
      <c r="B8213" s="336" t="s">
        <v>8788</v>
      </c>
      <c r="C8213" s="335" t="s">
        <v>6807</v>
      </c>
      <c r="D8213" s="335">
        <v>24.63</v>
      </c>
    </row>
    <row r="8214" spans="1:4" ht="51">
      <c r="A8214" s="338">
        <v>2503</v>
      </c>
      <c r="B8214" s="336" t="s">
        <v>8789</v>
      </c>
      <c r="C8214" s="335" t="s">
        <v>6807</v>
      </c>
      <c r="D8214" s="335">
        <v>31.7</v>
      </c>
    </row>
    <row r="8215" spans="1:4" ht="51">
      <c r="A8215" s="338">
        <v>2500</v>
      </c>
      <c r="B8215" s="336" t="s">
        <v>8790</v>
      </c>
      <c r="C8215" s="335" t="s">
        <v>6807</v>
      </c>
      <c r="D8215" s="335">
        <v>42.23</v>
      </c>
    </row>
    <row r="8216" spans="1:4" ht="51">
      <c r="A8216" s="338">
        <v>2505</v>
      </c>
      <c r="B8216" s="336" t="s">
        <v>8791</v>
      </c>
      <c r="C8216" s="335" t="s">
        <v>6807</v>
      </c>
      <c r="D8216" s="335">
        <v>65.81</v>
      </c>
    </row>
    <row r="8217" spans="1:4" ht="25.5">
      <c r="A8217" s="338">
        <v>12056</v>
      </c>
      <c r="B8217" s="336" t="s">
        <v>8792</v>
      </c>
      <c r="C8217" s="335" t="s">
        <v>6807</v>
      </c>
      <c r="D8217" s="335">
        <v>26.59</v>
      </c>
    </row>
    <row r="8218" spans="1:4" ht="25.5">
      <c r="A8218" s="338">
        <v>12057</v>
      </c>
      <c r="B8218" s="336" t="s">
        <v>8793</v>
      </c>
      <c r="C8218" s="335" t="s">
        <v>6807</v>
      </c>
      <c r="D8218" s="335">
        <v>22.59</v>
      </c>
    </row>
    <row r="8219" spans="1:4" ht="25.5">
      <c r="A8219" s="338">
        <v>12059</v>
      </c>
      <c r="B8219" s="336" t="s">
        <v>8794</v>
      </c>
      <c r="C8219" s="335" t="s">
        <v>6807</v>
      </c>
      <c r="D8219" s="335">
        <v>7.92</v>
      </c>
    </row>
    <row r="8220" spans="1:4" ht="25.5">
      <c r="A8220" s="338">
        <v>12058</v>
      </c>
      <c r="B8220" s="336" t="s">
        <v>8795</v>
      </c>
      <c r="C8220" s="335" t="s">
        <v>6807</v>
      </c>
      <c r="D8220" s="335">
        <v>14.08</v>
      </c>
    </row>
    <row r="8221" spans="1:4" ht="25.5">
      <c r="A8221" s="338">
        <v>12060</v>
      </c>
      <c r="B8221" s="336" t="s">
        <v>8796</v>
      </c>
      <c r="C8221" s="335" t="s">
        <v>6807</v>
      </c>
      <c r="D8221" s="335">
        <v>58.69</v>
      </c>
    </row>
    <row r="8222" spans="1:4" ht="25.5">
      <c r="A8222" s="338">
        <v>12061</v>
      </c>
      <c r="B8222" s="336" t="s">
        <v>8797</v>
      </c>
      <c r="C8222" s="335" t="s">
        <v>6807</v>
      </c>
      <c r="D8222" s="335">
        <v>35.83</v>
      </c>
    </row>
    <row r="8223" spans="1:4" ht="25.5">
      <c r="A8223" s="338">
        <v>12062</v>
      </c>
      <c r="B8223" s="336" t="s">
        <v>8798</v>
      </c>
      <c r="C8223" s="335" t="s">
        <v>6807</v>
      </c>
      <c r="D8223" s="335">
        <v>66.08</v>
      </c>
    </row>
    <row r="8224" spans="1:4" ht="38.25">
      <c r="A8224" s="338">
        <v>21137</v>
      </c>
      <c r="B8224" s="336" t="s">
        <v>8799</v>
      </c>
      <c r="C8224" s="335" t="s">
        <v>6807</v>
      </c>
      <c r="D8224" s="335">
        <v>11.48</v>
      </c>
    </row>
    <row r="8225" spans="1:4" ht="25.5">
      <c r="A8225" s="338">
        <v>2687</v>
      </c>
      <c r="B8225" s="336" t="s">
        <v>8800</v>
      </c>
      <c r="C8225" s="335" t="s">
        <v>6807</v>
      </c>
      <c r="D8225" s="335">
        <v>0.84</v>
      </c>
    </row>
    <row r="8226" spans="1:4" ht="25.5">
      <c r="A8226" s="338">
        <v>2689</v>
      </c>
      <c r="B8226" s="336" t="s">
        <v>8801</v>
      </c>
      <c r="C8226" s="335" t="s">
        <v>6807</v>
      </c>
      <c r="D8226" s="335">
        <v>1</v>
      </c>
    </row>
    <row r="8227" spans="1:4" ht="25.5">
      <c r="A8227" s="338">
        <v>2688</v>
      </c>
      <c r="B8227" s="336" t="s">
        <v>8802</v>
      </c>
      <c r="C8227" s="335" t="s">
        <v>6807</v>
      </c>
      <c r="D8227" s="335">
        <v>1.08</v>
      </c>
    </row>
    <row r="8228" spans="1:4" ht="25.5">
      <c r="A8228" s="338">
        <v>2690</v>
      </c>
      <c r="B8228" s="336" t="s">
        <v>8803</v>
      </c>
      <c r="C8228" s="335" t="s">
        <v>6807</v>
      </c>
      <c r="D8228" s="335">
        <v>1.86</v>
      </c>
    </row>
    <row r="8229" spans="1:4" ht="38.25">
      <c r="A8229" s="338">
        <v>39243</v>
      </c>
      <c r="B8229" s="336" t="s">
        <v>8804</v>
      </c>
      <c r="C8229" s="335" t="s">
        <v>6807</v>
      </c>
      <c r="D8229" s="335">
        <v>1.22</v>
      </c>
    </row>
    <row r="8230" spans="1:4" ht="38.25">
      <c r="A8230" s="338">
        <v>39244</v>
      </c>
      <c r="B8230" s="336" t="s">
        <v>8805</v>
      </c>
      <c r="C8230" s="335" t="s">
        <v>6807</v>
      </c>
      <c r="D8230" s="335">
        <v>1.65</v>
      </c>
    </row>
    <row r="8231" spans="1:4" ht="38.25">
      <c r="A8231" s="338">
        <v>39245</v>
      </c>
      <c r="B8231" s="336" t="s">
        <v>8806</v>
      </c>
      <c r="C8231" s="335" t="s">
        <v>6807</v>
      </c>
      <c r="D8231" s="335">
        <v>3.18</v>
      </c>
    </row>
    <row r="8232" spans="1:4" ht="38.25">
      <c r="A8232" s="338">
        <v>39254</v>
      </c>
      <c r="B8232" s="336" t="s">
        <v>8807</v>
      </c>
      <c r="C8232" s="335" t="s">
        <v>6807</v>
      </c>
      <c r="D8232" s="335">
        <v>4.76</v>
      </c>
    </row>
    <row r="8233" spans="1:4" ht="38.25">
      <c r="A8233" s="338">
        <v>39255</v>
      </c>
      <c r="B8233" s="336" t="s">
        <v>8808</v>
      </c>
      <c r="C8233" s="335" t="s">
        <v>6807</v>
      </c>
      <c r="D8233" s="335">
        <v>8.82</v>
      </c>
    </row>
    <row r="8234" spans="1:4" ht="38.25">
      <c r="A8234" s="338">
        <v>39253</v>
      </c>
      <c r="B8234" s="336" t="s">
        <v>8809</v>
      </c>
      <c r="C8234" s="335" t="s">
        <v>6807</v>
      </c>
      <c r="D8234" s="335">
        <v>6.07</v>
      </c>
    </row>
    <row r="8235" spans="1:4" ht="51">
      <c r="A8235" s="338">
        <v>2446</v>
      </c>
      <c r="B8235" s="336" t="s">
        <v>8810</v>
      </c>
      <c r="C8235" s="335" t="s">
        <v>6807</v>
      </c>
      <c r="D8235" s="335">
        <v>3.6</v>
      </c>
    </row>
    <row r="8236" spans="1:4" ht="51">
      <c r="A8236" s="338">
        <v>2442</v>
      </c>
      <c r="B8236" s="336" t="s">
        <v>8811</v>
      </c>
      <c r="C8236" s="335" t="s">
        <v>6807</v>
      </c>
      <c r="D8236" s="335">
        <v>5.04</v>
      </c>
    </row>
    <row r="8237" spans="1:4" ht="51">
      <c r="A8237" s="338">
        <v>39246</v>
      </c>
      <c r="B8237" s="336" t="s">
        <v>8812</v>
      </c>
      <c r="C8237" s="335" t="s">
        <v>6807</v>
      </c>
      <c r="D8237" s="335">
        <v>2.5</v>
      </c>
    </row>
    <row r="8238" spans="1:4" ht="51">
      <c r="A8238" s="338">
        <v>39247</v>
      </c>
      <c r="B8238" s="336" t="s">
        <v>8813</v>
      </c>
      <c r="C8238" s="335" t="s">
        <v>6807</v>
      </c>
      <c r="D8238" s="335">
        <v>2.1800000000000002</v>
      </c>
    </row>
    <row r="8239" spans="1:4" ht="51">
      <c r="A8239" s="338">
        <v>39248</v>
      </c>
      <c r="B8239" s="336" t="s">
        <v>8814</v>
      </c>
      <c r="C8239" s="335" t="s">
        <v>6807</v>
      </c>
      <c r="D8239" s="335">
        <v>7.03</v>
      </c>
    </row>
    <row r="8240" spans="1:4">
      <c r="A8240" s="338">
        <v>2438</v>
      </c>
      <c r="B8240" s="336" t="s">
        <v>8815</v>
      </c>
      <c r="C8240" s="335" t="s">
        <v>6749</v>
      </c>
      <c r="D8240" s="335">
        <v>13.25</v>
      </c>
    </row>
    <row r="8241" spans="1:4">
      <c r="A8241" s="338">
        <v>40922</v>
      </c>
      <c r="B8241" s="336" t="s">
        <v>8816</v>
      </c>
      <c r="C8241" s="335" t="s">
        <v>6939</v>
      </c>
      <c r="D8241" s="339">
        <v>2338.7800000000002</v>
      </c>
    </row>
    <row r="8242" spans="1:4" ht="76.5">
      <c r="A8242" s="338">
        <v>36486</v>
      </c>
      <c r="B8242" s="336" t="s">
        <v>8817</v>
      </c>
      <c r="C8242" s="335" t="s">
        <v>6747</v>
      </c>
      <c r="D8242" s="339">
        <v>32144.240000000002</v>
      </c>
    </row>
    <row r="8243" spans="1:4" ht="63.75">
      <c r="A8243" s="338">
        <v>37777</v>
      </c>
      <c r="B8243" s="336" t="s">
        <v>8818</v>
      </c>
      <c r="C8243" s="335" t="s">
        <v>6747</v>
      </c>
      <c r="D8243" s="339">
        <v>151334.5</v>
      </c>
    </row>
    <row r="8244" spans="1:4" ht="25.5">
      <c r="A8244" s="338">
        <v>12624</v>
      </c>
      <c r="B8244" s="336" t="s">
        <v>8819</v>
      </c>
      <c r="C8244" s="335" t="s">
        <v>6747</v>
      </c>
      <c r="D8244" s="335">
        <v>7.83</v>
      </c>
    </row>
    <row r="8245" spans="1:4" ht="63.75">
      <c r="A8245" s="338">
        <v>10638</v>
      </c>
      <c r="B8245" s="336" t="s">
        <v>8820</v>
      </c>
      <c r="C8245" s="335" t="s">
        <v>6747</v>
      </c>
      <c r="D8245" s="339">
        <v>319274.99</v>
      </c>
    </row>
    <row r="8246" spans="1:4" ht="63.75">
      <c r="A8246" s="338">
        <v>10635</v>
      </c>
      <c r="B8246" s="336" t="s">
        <v>8821</v>
      </c>
      <c r="C8246" s="335" t="s">
        <v>6747</v>
      </c>
      <c r="D8246" s="339">
        <v>110357.67</v>
      </c>
    </row>
    <row r="8247" spans="1:4" ht="63.75">
      <c r="A8247" s="338">
        <v>10634</v>
      </c>
      <c r="B8247" s="336" t="s">
        <v>8822</v>
      </c>
      <c r="C8247" s="335" t="s">
        <v>6747</v>
      </c>
      <c r="D8247" s="339">
        <v>94500</v>
      </c>
    </row>
    <row r="8248" spans="1:4" ht="63.75">
      <c r="A8248" s="338">
        <v>10636</v>
      </c>
      <c r="B8248" s="336" t="s">
        <v>8823</v>
      </c>
      <c r="C8248" s="335" t="s">
        <v>6747</v>
      </c>
      <c r="D8248" s="339">
        <v>208112.14</v>
      </c>
    </row>
    <row r="8249" spans="1:4" ht="63.75">
      <c r="A8249" s="338">
        <v>10637</v>
      </c>
      <c r="B8249" s="336" t="s">
        <v>8824</v>
      </c>
      <c r="C8249" s="335" t="s">
        <v>6747</v>
      </c>
      <c r="D8249" s="339">
        <v>217687.49</v>
      </c>
    </row>
    <row r="8250" spans="1:4">
      <c r="A8250" s="338">
        <v>517</v>
      </c>
      <c r="B8250" s="336" t="s">
        <v>8825</v>
      </c>
      <c r="C8250" s="335" t="s">
        <v>6813</v>
      </c>
      <c r="D8250" s="335">
        <v>8.1</v>
      </c>
    </row>
    <row r="8251" spans="1:4" ht="38.25">
      <c r="A8251" s="338">
        <v>41904</v>
      </c>
      <c r="B8251" s="336" t="s">
        <v>8826</v>
      </c>
      <c r="C8251" s="335" t="s">
        <v>7901</v>
      </c>
      <c r="D8251" s="339">
        <v>1902.17</v>
      </c>
    </row>
    <row r="8252" spans="1:4" ht="38.25">
      <c r="A8252" s="338">
        <v>41902</v>
      </c>
      <c r="B8252" s="336" t="s">
        <v>8827</v>
      </c>
      <c r="C8252" s="335" t="s">
        <v>6811</v>
      </c>
      <c r="D8252" s="335">
        <v>1.55</v>
      </c>
    </row>
    <row r="8253" spans="1:4" ht="38.25">
      <c r="A8253" s="338">
        <v>41905</v>
      </c>
      <c r="B8253" s="336" t="s">
        <v>8828</v>
      </c>
      <c r="C8253" s="335" t="s">
        <v>6811</v>
      </c>
      <c r="D8253" s="335">
        <v>1.72</v>
      </c>
    </row>
    <row r="8254" spans="1:4" ht="38.25">
      <c r="A8254" s="338">
        <v>41903</v>
      </c>
      <c r="B8254" s="336" t="s">
        <v>8829</v>
      </c>
      <c r="C8254" s="335" t="s">
        <v>6811</v>
      </c>
      <c r="D8254" s="335">
        <v>1.96</v>
      </c>
    </row>
    <row r="8255" spans="1:4" ht="38.25">
      <c r="A8255" s="338">
        <v>37534</v>
      </c>
      <c r="B8255" s="336" t="s">
        <v>8830</v>
      </c>
      <c r="C8255" s="335" t="s">
        <v>6811</v>
      </c>
      <c r="D8255" s="335">
        <v>12.25</v>
      </c>
    </row>
    <row r="8256" spans="1:4" ht="38.25">
      <c r="A8256" s="338">
        <v>37535</v>
      </c>
      <c r="B8256" s="336" t="s">
        <v>8831</v>
      </c>
      <c r="C8256" s="335" t="s">
        <v>6811</v>
      </c>
      <c r="D8256" s="335">
        <v>12.25</v>
      </c>
    </row>
    <row r="8257" spans="1:4" ht="38.25">
      <c r="A8257" s="338">
        <v>37533</v>
      </c>
      <c r="B8257" s="336" t="s">
        <v>8832</v>
      </c>
      <c r="C8257" s="335" t="s">
        <v>6811</v>
      </c>
      <c r="D8257" s="335">
        <v>12.25</v>
      </c>
    </row>
    <row r="8258" spans="1:4" ht="38.25">
      <c r="A8258" s="338">
        <v>37537</v>
      </c>
      <c r="B8258" s="336" t="s">
        <v>8833</v>
      </c>
      <c r="C8258" s="335" t="s">
        <v>6811</v>
      </c>
      <c r="D8258" s="335">
        <v>9.27</v>
      </c>
    </row>
    <row r="8259" spans="1:4" ht="38.25">
      <c r="A8259" s="338">
        <v>37536</v>
      </c>
      <c r="B8259" s="336" t="s">
        <v>8834</v>
      </c>
      <c r="C8259" s="335" t="s">
        <v>6811</v>
      </c>
      <c r="D8259" s="335">
        <v>9.27</v>
      </c>
    </row>
    <row r="8260" spans="1:4" ht="38.25">
      <c r="A8260" s="338">
        <v>37532</v>
      </c>
      <c r="B8260" s="336" t="s">
        <v>8835</v>
      </c>
      <c r="C8260" s="335" t="s">
        <v>6811</v>
      </c>
      <c r="D8260" s="335">
        <v>9.27</v>
      </c>
    </row>
    <row r="8261" spans="1:4">
      <c r="A8261" s="338">
        <v>2696</v>
      </c>
      <c r="B8261" s="336" t="s">
        <v>8836</v>
      </c>
      <c r="C8261" s="335" t="s">
        <v>6749</v>
      </c>
      <c r="D8261" s="335">
        <v>13.12</v>
      </c>
    </row>
    <row r="8262" spans="1:4" ht="25.5">
      <c r="A8262" s="338">
        <v>40928</v>
      </c>
      <c r="B8262" s="336" t="s">
        <v>8837</v>
      </c>
      <c r="C8262" s="335" t="s">
        <v>6939</v>
      </c>
      <c r="D8262" s="339">
        <v>2313.0700000000002</v>
      </c>
    </row>
    <row r="8263" spans="1:4">
      <c r="A8263" s="338">
        <v>4083</v>
      </c>
      <c r="B8263" s="336" t="s">
        <v>8838</v>
      </c>
      <c r="C8263" s="335" t="s">
        <v>6749</v>
      </c>
      <c r="D8263" s="335">
        <v>16.989999999999998</v>
      </c>
    </row>
    <row r="8264" spans="1:4">
      <c r="A8264" s="338">
        <v>40818</v>
      </c>
      <c r="B8264" s="336" t="s">
        <v>8839</v>
      </c>
      <c r="C8264" s="335" t="s">
        <v>6939</v>
      </c>
      <c r="D8264" s="339">
        <v>2995.34</v>
      </c>
    </row>
    <row r="8265" spans="1:4" ht="25.5">
      <c r="A8265" s="338">
        <v>2705</v>
      </c>
      <c r="B8265" s="336" t="s">
        <v>8840</v>
      </c>
      <c r="C8265" s="335" t="s">
        <v>8841</v>
      </c>
      <c r="D8265" s="335">
        <v>0.46</v>
      </c>
    </row>
    <row r="8266" spans="1:4" ht="38.25">
      <c r="A8266" s="338">
        <v>14250</v>
      </c>
      <c r="B8266" s="336" t="s">
        <v>8842</v>
      </c>
      <c r="C8266" s="335" t="s">
        <v>8841</v>
      </c>
      <c r="D8266" s="335">
        <v>0.47</v>
      </c>
    </row>
    <row r="8267" spans="1:4">
      <c r="A8267" s="338">
        <v>11683</v>
      </c>
      <c r="B8267" s="336" t="s">
        <v>8843</v>
      </c>
      <c r="C8267" s="335" t="s">
        <v>6747</v>
      </c>
      <c r="D8267" s="335">
        <v>29.24</v>
      </c>
    </row>
    <row r="8268" spans="1:4">
      <c r="A8268" s="338">
        <v>11684</v>
      </c>
      <c r="B8268" s="336" t="s">
        <v>8844</v>
      </c>
      <c r="C8268" s="335" t="s">
        <v>6747</v>
      </c>
      <c r="D8268" s="335">
        <v>32</v>
      </c>
    </row>
    <row r="8269" spans="1:4" ht="25.5">
      <c r="A8269" s="338">
        <v>6141</v>
      </c>
      <c r="B8269" s="336" t="s">
        <v>8845</v>
      </c>
      <c r="C8269" s="335" t="s">
        <v>6747</v>
      </c>
      <c r="D8269" s="335">
        <v>2.88</v>
      </c>
    </row>
    <row r="8270" spans="1:4" ht="25.5">
      <c r="A8270" s="338">
        <v>11681</v>
      </c>
      <c r="B8270" s="336" t="s">
        <v>8846</v>
      </c>
      <c r="C8270" s="335" t="s">
        <v>6747</v>
      </c>
      <c r="D8270" s="335">
        <v>4.8099999999999996</v>
      </c>
    </row>
    <row r="8271" spans="1:4">
      <c r="A8271" s="338">
        <v>2706</v>
      </c>
      <c r="B8271" s="336" t="s">
        <v>8847</v>
      </c>
      <c r="C8271" s="335" t="s">
        <v>6749</v>
      </c>
      <c r="D8271" s="335">
        <v>79.39</v>
      </c>
    </row>
    <row r="8272" spans="1:4" ht="25.5">
      <c r="A8272" s="338">
        <v>40811</v>
      </c>
      <c r="B8272" s="336" t="s">
        <v>8848</v>
      </c>
      <c r="C8272" s="335" t="s">
        <v>6939</v>
      </c>
      <c r="D8272" s="339">
        <v>13994.91</v>
      </c>
    </row>
    <row r="8273" spans="1:4">
      <c r="A8273" s="338">
        <v>2707</v>
      </c>
      <c r="B8273" s="336" t="s">
        <v>8849</v>
      </c>
      <c r="C8273" s="335" t="s">
        <v>6749</v>
      </c>
      <c r="D8273" s="335">
        <v>90.35</v>
      </c>
    </row>
    <row r="8274" spans="1:4" ht="25.5">
      <c r="A8274" s="338">
        <v>40813</v>
      </c>
      <c r="B8274" s="336" t="s">
        <v>8850</v>
      </c>
      <c r="C8274" s="335" t="s">
        <v>6939</v>
      </c>
      <c r="D8274" s="339">
        <v>15929.08</v>
      </c>
    </row>
    <row r="8275" spans="1:4">
      <c r="A8275" s="338">
        <v>2708</v>
      </c>
      <c r="B8275" s="336" t="s">
        <v>8851</v>
      </c>
      <c r="C8275" s="335" t="s">
        <v>6749</v>
      </c>
      <c r="D8275" s="335">
        <v>123.51</v>
      </c>
    </row>
    <row r="8276" spans="1:4" ht="25.5">
      <c r="A8276" s="338">
        <v>40814</v>
      </c>
      <c r="B8276" s="336" t="s">
        <v>8852</v>
      </c>
      <c r="C8276" s="335" t="s">
        <v>6939</v>
      </c>
      <c r="D8276" s="339">
        <v>21774.63</v>
      </c>
    </row>
    <row r="8277" spans="1:4">
      <c r="A8277" s="338">
        <v>34779</v>
      </c>
      <c r="B8277" s="336" t="s">
        <v>8853</v>
      </c>
      <c r="C8277" s="335" t="s">
        <v>6749</v>
      </c>
      <c r="D8277" s="335">
        <v>80.540000000000006</v>
      </c>
    </row>
    <row r="8278" spans="1:4">
      <c r="A8278" s="338">
        <v>40936</v>
      </c>
      <c r="B8278" s="336" t="s">
        <v>8854</v>
      </c>
      <c r="C8278" s="335" t="s">
        <v>6939</v>
      </c>
      <c r="D8278" s="339">
        <v>14199.06</v>
      </c>
    </row>
    <row r="8279" spans="1:4">
      <c r="A8279" s="338">
        <v>34780</v>
      </c>
      <c r="B8279" s="336" t="s">
        <v>8855</v>
      </c>
      <c r="C8279" s="335" t="s">
        <v>6749</v>
      </c>
      <c r="D8279" s="335">
        <v>90.86</v>
      </c>
    </row>
    <row r="8280" spans="1:4">
      <c r="A8280" s="338">
        <v>40937</v>
      </c>
      <c r="B8280" s="336" t="s">
        <v>8856</v>
      </c>
      <c r="C8280" s="335" t="s">
        <v>6939</v>
      </c>
      <c r="D8280" s="339">
        <v>16019.35</v>
      </c>
    </row>
    <row r="8281" spans="1:4">
      <c r="A8281" s="338">
        <v>34782</v>
      </c>
      <c r="B8281" s="336" t="s">
        <v>8857</v>
      </c>
      <c r="C8281" s="335" t="s">
        <v>6749</v>
      </c>
      <c r="D8281" s="335">
        <v>124.53</v>
      </c>
    </row>
    <row r="8282" spans="1:4">
      <c r="A8282" s="338">
        <v>40938</v>
      </c>
      <c r="B8282" s="336" t="s">
        <v>8858</v>
      </c>
      <c r="C8282" s="335" t="s">
        <v>6939</v>
      </c>
      <c r="D8282" s="339">
        <v>21953.01</v>
      </c>
    </row>
    <row r="8283" spans="1:4">
      <c r="A8283" s="338">
        <v>34783</v>
      </c>
      <c r="B8283" s="336" t="s">
        <v>8859</v>
      </c>
      <c r="C8283" s="335" t="s">
        <v>6749</v>
      </c>
      <c r="D8283" s="335">
        <v>30.52</v>
      </c>
    </row>
    <row r="8284" spans="1:4">
      <c r="A8284" s="338">
        <v>40939</v>
      </c>
      <c r="B8284" s="336" t="s">
        <v>8860</v>
      </c>
      <c r="C8284" s="335" t="s">
        <v>6939</v>
      </c>
      <c r="D8284" s="339">
        <v>5382.64</v>
      </c>
    </row>
    <row r="8285" spans="1:4">
      <c r="A8285" s="338">
        <v>34785</v>
      </c>
      <c r="B8285" s="336" t="s">
        <v>8861</v>
      </c>
      <c r="C8285" s="335" t="s">
        <v>6749</v>
      </c>
      <c r="D8285" s="335">
        <v>74.97</v>
      </c>
    </row>
    <row r="8286" spans="1:4">
      <c r="A8286" s="338">
        <v>40940</v>
      </c>
      <c r="B8286" s="336" t="s">
        <v>8862</v>
      </c>
      <c r="C8286" s="335" t="s">
        <v>6939</v>
      </c>
      <c r="D8286" s="339">
        <v>13217.4</v>
      </c>
    </row>
    <row r="8287" spans="1:4">
      <c r="A8287" s="338">
        <v>38403</v>
      </c>
      <c r="B8287" s="336" t="s">
        <v>8863</v>
      </c>
      <c r="C8287" s="335" t="s">
        <v>6747</v>
      </c>
      <c r="D8287" s="335">
        <v>25.58</v>
      </c>
    </row>
    <row r="8288" spans="1:4" ht="63.75">
      <c r="A8288" s="338">
        <v>37774</v>
      </c>
      <c r="B8288" s="336" t="s">
        <v>8864</v>
      </c>
      <c r="C8288" s="335" t="s">
        <v>6747</v>
      </c>
      <c r="D8288" s="339">
        <v>134097.39000000001</v>
      </c>
    </row>
    <row r="8289" spans="1:4" ht="76.5">
      <c r="A8289" s="338">
        <v>38630</v>
      </c>
      <c r="B8289" s="336" t="s">
        <v>8865</v>
      </c>
      <c r="C8289" s="335" t="s">
        <v>6747</v>
      </c>
      <c r="D8289" s="339">
        <v>869921.87</v>
      </c>
    </row>
    <row r="8290" spans="1:4" ht="89.25">
      <c r="A8290" s="338">
        <v>38629</v>
      </c>
      <c r="B8290" s="336" t="s">
        <v>8866</v>
      </c>
      <c r="C8290" s="335" t="s">
        <v>6747</v>
      </c>
      <c r="D8290" s="339">
        <v>1294921.8700000001</v>
      </c>
    </row>
    <row r="8291" spans="1:4" ht="25.5">
      <c r="A8291" s="338">
        <v>38476</v>
      </c>
      <c r="B8291" s="336" t="s">
        <v>8867</v>
      </c>
      <c r="C8291" s="335" t="s">
        <v>6747</v>
      </c>
      <c r="D8291" s="335">
        <v>192.31</v>
      </c>
    </row>
    <row r="8292" spans="1:4" ht="25.5">
      <c r="A8292" s="338">
        <v>38477</v>
      </c>
      <c r="B8292" s="336" t="s">
        <v>8868</v>
      </c>
      <c r="C8292" s="335" t="s">
        <v>6747</v>
      </c>
      <c r="D8292" s="335">
        <v>544.62</v>
      </c>
    </row>
    <row r="8293" spans="1:4" ht="51">
      <c r="A8293" s="338">
        <v>40635</v>
      </c>
      <c r="B8293" s="336" t="s">
        <v>8869</v>
      </c>
      <c r="C8293" s="335" t="s">
        <v>6747</v>
      </c>
      <c r="D8293" s="339">
        <v>492462.6</v>
      </c>
    </row>
    <row r="8294" spans="1:4" ht="38.25">
      <c r="A8294" s="338">
        <v>36483</v>
      </c>
      <c r="B8294" s="336" t="s">
        <v>8870</v>
      </c>
      <c r="C8294" s="335" t="s">
        <v>6747</v>
      </c>
      <c r="D8294" s="339">
        <v>446250</v>
      </c>
    </row>
    <row r="8295" spans="1:4" ht="38.25">
      <c r="A8295" s="338">
        <v>14525</v>
      </c>
      <c r="B8295" s="336" t="s">
        <v>8871</v>
      </c>
      <c r="C8295" s="335" t="s">
        <v>6747</v>
      </c>
      <c r="D8295" s="339">
        <v>467250</v>
      </c>
    </row>
    <row r="8296" spans="1:4" ht="38.25">
      <c r="A8296" s="338">
        <v>36482</v>
      </c>
      <c r="B8296" s="336" t="s">
        <v>8872</v>
      </c>
      <c r="C8296" s="335" t="s">
        <v>6747</v>
      </c>
      <c r="D8296" s="339">
        <v>400731.95</v>
      </c>
    </row>
    <row r="8297" spans="1:4" ht="38.25">
      <c r="A8297" s="338">
        <v>36408</v>
      </c>
      <c r="B8297" s="336" t="s">
        <v>8873</v>
      </c>
      <c r="C8297" s="335" t="s">
        <v>6747</v>
      </c>
      <c r="D8297" s="339">
        <v>478800</v>
      </c>
    </row>
    <row r="8298" spans="1:4" ht="38.25">
      <c r="A8298" s="338">
        <v>2723</v>
      </c>
      <c r="B8298" s="336" t="s">
        <v>8874</v>
      </c>
      <c r="C8298" s="335" t="s">
        <v>6747</v>
      </c>
      <c r="D8298" s="339">
        <v>367500</v>
      </c>
    </row>
    <row r="8299" spans="1:4" ht="38.25">
      <c r="A8299" s="338">
        <v>36481</v>
      </c>
      <c r="B8299" s="336" t="s">
        <v>8875</v>
      </c>
      <c r="C8299" s="335" t="s">
        <v>6747</v>
      </c>
      <c r="D8299" s="339">
        <v>438375</v>
      </c>
    </row>
    <row r="8300" spans="1:4" ht="38.25">
      <c r="A8300" s="338">
        <v>10685</v>
      </c>
      <c r="B8300" s="336" t="s">
        <v>8876</v>
      </c>
      <c r="C8300" s="335" t="s">
        <v>6747</v>
      </c>
      <c r="D8300" s="339">
        <v>420000</v>
      </c>
    </row>
    <row r="8301" spans="1:4" ht="63.75">
      <c r="A8301" s="338">
        <v>40636</v>
      </c>
      <c r="B8301" s="336" t="s">
        <v>8877</v>
      </c>
      <c r="C8301" s="335" t="s">
        <v>6747</v>
      </c>
      <c r="D8301" s="339">
        <v>474087.6</v>
      </c>
    </row>
    <row r="8302" spans="1:4" ht="25.5">
      <c r="A8302" s="338">
        <v>4111</v>
      </c>
      <c r="B8302" s="336" t="s">
        <v>8878</v>
      </c>
      <c r="C8302" s="335" t="s">
        <v>6747</v>
      </c>
      <c r="D8302" s="335">
        <v>34.47</v>
      </c>
    </row>
    <row r="8303" spans="1:4" ht="38.25">
      <c r="A8303" s="338">
        <v>26021</v>
      </c>
      <c r="B8303" s="336" t="s">
        <v>8879</v>
      </c>
      <c r="C8303" s="335" t="s">
        <v>6747</v>
      </c>
      <c r="D8303" s="335">
        <v>54.86</v>
      </c>
    </row>
    <row r="8304" spans="1:4" ht="25.5">
      <c r="A8304" s="338">
        <v>12</v>
      </c>
      <c r="B8304" s="336" t="s">
        <v>8880</v>
      </c>
      <c r="C8304" s="335" t="s">
        <v>6747</v>
      </c>
      <c r="D8304" s="335">
        <v>8.81</v>
      </c>
    </row>
    <row r="8305" spans="1:4" ht="38.25">
      <c r="A8305" s="338">
        <v>37554</v>
      </c>
      <c r="B8305" s="336" t="s">
        <v>8881</v>
      </c>
      <c r="C8305" s="335" t="s">
        <v>6747</v>
      </c>
      <c r="D8305" s="335">
        <v>136.75</v>
      </c>
    </row>
    <row r="8306" spans="1:4" ht="38.25">
      <c r="A8306" s="338">
        <v>37555</v>
      </c>
      <c r="B8306" s="336" t="s">
        <v>8882</v>
      </c>
      <c r="C8306" s="335" t="s">
        <v>6747</v>
      </c>
      <c r="D8306" s="335">
        <v>166.35</v>
      </c>
    </row>
    <row r="8307" spans="1:4" ht="51">
      <c r="A8307" s="338">
        <v>10902</v>
      </c>
      <c r="B8307" s="336" t="s">
        <v>8883</v>
      </c>
      <c r="C8307" s="335" t="s">
        <v>6747</v>
      </c>
      <c r="D8307" s="335">
        <v>41.74</v>
      </c>
    </row>
    <row r="8308" spans="1:4" ht="51">
      <c r="A8308" s="338">
        <v>20965</v>
      </c>
      <c r="B8308" s="336" t="s">
        <v>8884</v>
      </c>
      <c r="C8308" s="335" t="s">
        <v>6747</v>
      </c>
      <c r="D8308" s="335">
        <v>42.13</v>
      </c>
    </row>
    <row r="8309" spans="1:4" ht="51">
      <c r="A8309" s="338">
        <v>20966</v>
      </c>
      <c r="B8309" s="336" t="s">
        <v>8885</v>
      </c>
      <c r="C8309" s="335" t="s">
        <v>6747</v>
      </c>
      <c r="D8309" s="335">
        <v>45.36</v>
      </c>
    </row>
    <row r="8310" spans="1:4" ht="51">
      <c r="A8310" s="338">
        <v>10903</v>
      </c>
      <c r="B8310" s="336" t="s">
        <v>8886</v>
      </c>
      <c r="C8310" s="335" t="s">
        <v>6747</v>
      </c>
      <c r="D8310" s="335">
        <v>68.760000000000005</v>
      </c>
    </row>
    <row r="8311" spans="1:4" ht="51">
      <c r="A8311" s="338">
        <v>20967</v>
      </c>
      <c r="B8311" s="336" t="s">
        <v>8887</v>
      </c>
      <c r="C8311" s="335" t="s">
        <v>6747</v>
      </c>
      <c r="D8311" s="335">
        <v>68.760000000000005</v>
      </c>
    </row>
    <row r="8312" spans="1:4" ht="51">
      <c r="A8312" s="338">
        <v>20968</v>
      </c>
      <c r="B8312" s="336" t="s">
        <v>8888</v>
      </c>
      <c r="C8312" s="335" t="s">
        <v>6747</v>
      </c>
      <c r="D8312" s="335">
        <v>75.41</v>
      </c>
    </row>
    <row r="8313" spans="1:4" ht="38.25">
      <c r="A8313" s="338">
        <v>11359</v>
      </c>
      <c r="B8313" s="336" t="s">
        <v>8889</v>
      </c>
      <c r="C8313" s="335" t="s">
        <v>6747</v>
      </c>
      <c r="D8313" s="335">
        <v>657</v>
      </c>
    </row>
    <row r="8314" spans="1:4" ht="38.25">
      <c r="A8314" s="338">
        <v>39017</v>
      </c>
      <c r="B8314" s="336" t="s">
        <v>8890</v>
      </c>
      <c r="C8314" s="335" t="s">
        <v>6747</v>
      </c>
      <c r="D8314" s="335">
        <v>0.14000000000000001</v>
      </c>
    </row>
    <row r="8315" spans="1:4" ht="38.25">
      <c r="A8315" s="338">
        <v>39315</v>
      </c>
      <c r="B8315" s="336" t="s">
        <v>8891</v>
      </c>
      <c r="C8315" s="335" t="s">
        <v>6747</v>
      </c>
      <c r="D8315" s="335">
        <v>0.23</v>
      </c>
    </row>
    <row r="8316" spans="1:4" ht="38.25">
      <c r="A8316" s="338">
        <v>39016</v>
      </c>
      <c r="B8316" s="336" t="s">
        <v>8892</v>
      </c>
      <c r="C8316" s="335" t="s">
        <v>6747</v>
      </c>
      <c r="D8316" s="335">
        <v>0.24</v>
      </c>
    </row>
    <row r="8317" spans="1:4" ht="38.25">
      <c r="A8317" s="338">
        <v>40432</v>
      </c>
      <c r="B8317" s="336" t="s">
        <v>8893</v>
      </c>
      <c r="C8317" s="335" t="s">
        <v>6747</v>
      </c>
      <c r="D8317" s="335">
        <v>1.85</v>
      </c>
    </row>
    <row r="8318" spans="1:4" ht="51">
      <c r="A8318" s="338">
        <v>39481</v>
      </c>
      <c r="B8318" s="336" t="s">
        <v>8894</v>
      </c>
      <c r="C8318" s="335" t="s">
        <v>6747</v>
      </c>
      <c r="D8318" s="335">
        <v>1.1599999999999999</v>
      </c>
    </row>
    <row r="8319" spans="1:4" ht="25.5">
      <c r="A8319" s="338">
        <v>40433</v>
      </c>
      <c r="B8319" s="336" t="s">
        <v>8895</v>
      </c>
      <c r="C8319" s="335" t="s">
        <v>6747</v>
      </c>
      <c r="D8319" s="335">
        <v>1.03</v>
      </c>
    </row>
    <row r="8320" spans="1:4" ht="38.25">
      <c r="A8320" s="338">
        <v>20219</v>
      </c>
      <c r="B8320" s="336" t="s">
        <v>8896</v>
      </c>
      <c r="C8320" s="335" t="s">
        <v>6747</v>
      </c>
      <c r="D8320" s="339">
        <v>65000</v>
      </c>
    </row>
    <row r="8321" spans="1:4" ht="63.75">
      <c r="A8321" s="338">
        <v>36484</v>
      </c>
      <c r="B8321" s="336" t="s">
        <v>8897</v>
      </c>
      <c r="C8321" s="335" t="s">
        <v>6747</v>
      </c>
      <c r="D8321" s="339">
        <v>137983.16</v>
      </c>
    </row>
    <row r="8322" spans="1:4" ht="25.5">
      <c r="A8322" s="338">
        <v>38367</v>
      </c>
      <c r="B8322" s="336" t="s">
        <v>8898</v>
      </c>
      <c r="C8322" s="335" t="s">
        <v>6747</v>
      </c>
      <c r="D8322" s="335">
        <v>10.33</v>
      </c>
    </row>
    <row r="8323" spans="1:4">
      <c r="A8323" s="338">
        <v>38368</v>
      </c>
      <c r="B8323" s="336" t="s">
        <v>8899</v>
      </c>
      <c r="C8323" s="335" t="s">
        <v>6747</v>
      </c>
      <c r="D8323" s="335">
        <v>5.91</v>
      </c>
    </row>
    <row r="8324" spans="1:4" ht="25.5">
      <c r="A8324" s="338">
        <v>38091</v>
      </c>
      <c r="B8324" s="336" t="s">
        <v>8900</v>
      </c>
      <c r="C8324" s="335" t="s">
        <v>6747</v>
      </c>
      <c r="D8324" s="335">
        <v>1.4</v>
      </c>
    </row>
    <row r="8325" spans="1:4" ht="25.5">
      <c r="A8325" s="338">
        <v>38095</v>
      </c>
      <c r="B8325" s="336" t="s">
        <v>8901</v>
      </c>
      <c r="C8325" s="335" t="s">
        <v>6747</v>
      </c>
      <c r="D8325" s="335">
        <v>2.96</v>
      </c>
    </row>
    <row r="8326" spans="1:4" ht="25.5">
      <c r="A8326" s="338">
        <v>38092</v>
      </c>
      <c r="B8326" s="336" t="s">
        <v>8902</v>
      </c>
      <c r="C8326" s="335" t="s">
        <v>6747</v>
      </c>
      <c r="D8326" s="335">
        <v>1.32</v>
      </c>
    </row>
    <row r="8327" spans="1:4" ht="25.5">
      <c r="A8327" s="338">
        <v>38093</v>
      </c>
      <c r="B8327" s="336" t="s">
        <v>8903</v>
      </c>
      <c r="C8327" s="335" t="s">
        <v>6747</v>
      </c>
      <c r="D8327" s="335">
        <v>1.37</v>
      </c>
    </row>
    <row r="8328" spans="1:4" ht="25.5">
      <c r="A8328" s="338">
        <v>38096</v>
      </c>
      <c r="B8328" s="336" t="s">
        <v>8904</v>
      </c>
      <c r="C8328" s="335" t="s">
        <v>6747</v>
      </c>
      <c r="D8328" s="335">
        <v>3.18</v>
      </c>
    </row>
    <row r="8329" spans="1:4" ht="25.5">
      <c r="A8329" s="338">
        <v>38094</v>
      </c>
      <c r="B8329" s="336" t="s">
        <v>8905</v>
      </c>
      <c r="C8329" s="335" t="s">
        <v>6747</v>
      </c>
      <c r="D8329" s="335">
        <v>1.68</v>
      </c>
    </row>
    <row r="8330" spans="1:4" ht="25.5">
      <c r="A8330" s="338">
        <v>38097</v>
      </c>
      <c r="B8330" s="336" t="s">
        <v>8906</v>
      </c>
      <c r="C8330" s="335" t="s">
        <v>6747</v>
      </c>
      <c r="D8330" s="335">
        <v>3.41</v>
      </c>
    </row>
    <row r="8331" spans="1:4" ht="25.5">
      <c r="A8331" s="338">
        <v>38098</v>
      </c>
      <c r="B8331" s="336" t="s">
        <v>8907</v>
      </c>
      <c r="C8331" s="335" t="s">
        <v>6747</v>
      </c>
      <c r="D8331" s="335">
        <v>3.41</v>
      </c>
    </row>
    <row r="8332" spans="1:4">
      <c r="A8332" s="338">
        <v>11186</v>
      </c>
      <c r="B8332" s="336" t="s">
        <v>8908</v>
      </c>
      <c r="C8332" s="335" t="s">
        <v>6754</v>
      </c>
      <c r="D8332" s="335">
        <v>298.13</v>
      </c>
    </row>
    <row r="8333" spans="1:4" ht="51">
      <c r="A8333" s="338">
        <v>11558</v>
      </c>
      <c r="B8333" s="336" t="s">
        <v>8909</v>
      </c>
      <c r="C8333" s="335" t="s">
        <v>7207</v>
      </c>
      <c r="D8333" s="335">
        <v>11.09</v>
      </c>
    </row>
    <row r="8334" spans="1:4" ht="51">
      <c r="A8334" s="338">
        <v>11557</v>
      </c>
      <c r="B8334" s="336" t="s">
        <v>8910</v>
      </c>
      <c r="C8334" s="335" t="s">
        <v>7207</v>
      </c>
      <c r="D8334" s="335">
        <v>28.09</v>
      </c>
    </row>
    <row r="8335" spans="1:4">
      <c r="A8335" s="338">
        <v>2759</v>
      </c>
      <c r="B8335" s="336" t="s">
        <v>8911</v>
      </c>
      <c r="C8335" s="335" t="s">
        <v>6747</v>
      </c>
      <c r="D8335" s="335">
        <v>4.43</v>
      </c>
    </row>
    <row r="8336" spans="1:4" ht="25.5">
      <c r="A8336" s="338">
        <v>38124</v>
      </c>
      <c r="B8336" s="336" t="s">
        <v>8912</v>
      </c>
      <c r="C8336" s="335" t="s">
        <v>6747</v>
      </c>
      <c r="D8336" s="335">
        <v>22</v>
      </c>
    </row>
    <row r="8337" spans="1:4" ht="25.5">
      <c r="A8337" s="338">
        <v>38380</v>
      </c>
      <c r="B8337" s="336" t="s">
        <v>8913</v>
      </c>
      <c r="C8337" s="335" t="s">
        <v>6747</v>
      </c>
      <c r="D8337" s="335">
        <v>16.41</v>
      </c>
    </row>
    <row r="8338" spans="1:4" ht="38.25">
      <c r="A8338" s="338">
        <v>20059</v>
      </c>
      <c r="B8338" s="336" t="s">
        <v>8914</v>
      </c>
      <c r="C8338" s="335" t="s">
        <v>6747</v>
      </c>
      <c r="D8338" s="335">
        <v>11.11</v>
      </c>
    </row>
    <row r="8339" spans="1:4" ht="63.75">
      <c r="A8339" s="338">
        <v>38538</v>
      </c>
      <c r="B8339" s="336" t="s">
        <v>8915</v>
      </c>
      <c r="C8339" s="335" t="s">
        <v>6807</v>
      </c>
      <c r="D8339" s="335">
        <v>32</v>
      </c>
    </row>
    <row r="8340" spans="1:4" ht="51">
      <c r="A8340" s="338">
        <v>38539</v>
      </c>
      <c r="B8340" s="336" t="s">
        <v>8916</v>
      </c>
      <c r="C8340" s="335" t="s">
        <v>6807</v>
      </c>
      <c r="D8340" s="335">
        <v>43.51</v>
      </c>
    </row>
    <row r="8341" spans="1:4" ht="51">
      <c r="A8341" s="338">
        <v>38540</v>
      </c>
      <c r="B8341" s="336" t="s">
        <v>8917</v>
      </c>
      <c r="C8341" s="335" t="s">
        <v>6807</v>
      </c>
      <c r="D8341" s="335">
        <v>111.52</v>
      </c>
    </row>
    <row r="8342" spans="1:4" ht="38.25">
      <c r="A8342" s="338">
        <v>42006</v>
      </c>
      <c r="B8342" s="336" t="s">
        <v>8918</v>
      </c>
      <c r="C8342" s="335" t="s">
        <v>6747</v>
      </c>
      <c r="D8342" s="335">
        <v>8.8699999999999992</v>
      </c>
    </row>
    <row r="8343" spans="1:4" ht="38.25">
      <c r="A8343" s="338">
        <v>42007</v>
      </c>
      <c r="B8343" s="336" t="s">
        <v>8919</v>
      </c>
      <c r="C8343" s="335" t="s">
        <v>6747</v>
      </c>
      <c r="D8343" s="335">
        <v>6.24</v>
      </c>
    </row>
    <row r="8344" spans="1:4">
      <c r="A8344" s="338">
        <v>38384</v>
      </c>
      <c r="B8344" s="336" t="s">
        <v>8920</v>
      </c>
      <c r="C8344" s="335" t="s">
        <v>6747</v>
      </c>
      <c r="D8344" s="335">
        <v>15.31</v>
      </c>
    </row>
    <row r="8345" spans="1:4">
      <c r="A8345" s="338">
        <v>13</v>
      </c>
      <c r="B8345" s="336" t="s">
        <v>8921</v>
      </c>
      <c r="C8345" s="335" t="s">
        <v>6811</v>
      </c>
      <c r="D8345" s="335">
        <v>13.56</v>
      </c>
    </row>
    <row r="8346" spans="1:4">
      <c r="A8346" s="338">
        <v>2762</v>
      </c>
      <c r="B8346" s="336" t="s">
        <v>8922</v>
      </c>
      <c r="C8346" s="335" t="s">
        <v>6807</v>
      </c>
      <c r="D8346" s="335">
        <v>5.53</v>
      </c>
    </row>
    <row r="8347" spans="1:4" ht="38.25">
      <c r="A8347" s="338">
        <v>21142</v>
      </c>
      <c r="B8347" s="336" t="s">
        <v>8923</v>
      </c>
      <c r="C8347" s="335" t="s">
        <v>6747</v>
      </c>
      <c r="D8347" s="335">
        <v>17.670000000000002</v>
      </c>
    </row>
    <row r="8348" spans="1:4">
      <c r="A8348" s="338">
        <v>12865</v>
      </c>
      <c r="B8348" s="336" t="s">
        <v>8924</v>
      </c>
      <c r="C8348" s="335" t="s">
        <v>6749</v>
      </c>
      <c r="D8348" s="335">
        <v>13.31</v>
      </c>
    </row>
    <row r="8349" spans="1:4">
      <c r="A8349" s="338">
        <v>41074</v>
      </c>
      <c r="B8349" s="336" t="s">
        <v>8925</v>
      </c>
      <c r="C8349" s="335" t="s">
        <v>6939</v>
      </c>
      <c r="D8349" s="339">
        <v>2346.59</v>
      </c>
    </row>
    <row r="8350" spans="1:4">
      <c r="A8350" s="338">
        <v>4223</v>
      </c>
      <c r="B8350" s="336" t="s">
        <v>8926</v>
      </c>
      <c r="C8350" s="335" t="s">
        <v>6813</v>
      </c>
      <c r="D8350" s="335">
        <v>2.97</v>
      </c>
    </row>
    <row r="8351" spans="1:4" ht="25.5">
      <c r="A8351" s="338">
        <v>37372</v>
      </c>
      <c r="B8351" s="336" t="s">
        <v>8927</v>
      </c>
      <c r="C8351" s="335" t="s">
        <v>6749</v>
      </c>
      <c r="D8351" s="335">
        <v>0.37</v>
      </c>
    </row>
    <row r="8352" spans="1:4" ht="25.5">
      <c r="A8352" s="338">
        <v>40863</v>
      </c>
      <c r="B8352" s="336" t="s">
        <v>8928</v>
      </c>
      <c r="C8352" s="335" t="s">
        <v>6939</v>
      </c>
      <c r="D8352" s="335">
        <v>69.239999999999995</v>
      </c>
    </row>
    <row r="8353" spans="1:4" ht="25.5">
      <c r="A8353" s="338">
        <v>38475</v>
      </c>
      <c r="B8353" s="336" t="s">
        <v>8929</v>
      </c>
      <c r="C8353" s="335" t="s">
        <v>6747</v>
      </c>
      <c r="D8353" s="335">
        <v>23.52</v>
      </c>
    </row>
    <row r="8354" spans="1:4">
      <c r="A8354" s="338">
        <v>38474</v>
      </c>
      <c r="B8354" s="336" t="s">
        <v>8930</v>
      </c>
      <c r="C8354" s="335" t="s">
        <v>6747</v>
      </c>
      <c r="D8354" s="335">
        <v>29.08</v>
      </c>
    </row>
    <row r="8355" spans="1:4" ht="25.5">
      <c r="A8355" s="338">
        <v>10886</v>
      </c>
      <c r="B8355" s="336" t="s">
        <v>8931</v>
      </c>
      <c r="C8355" s="335" t="s">
        <v>6747</v>
      </c>
      <c r="D8355" s="335">
        <v>132.01</v>
      </c>
    </row>
    <row r="8356" spans="1:4" ht="25.5">
      <c r="A8356" s="338">
        <v>10888</v>
      </c>
      <c r="B8356" s="336" t="s">
        <v>8932</v>
      </c>
      <c r="C8356" s="335" t="s">
        <v>6747</v>
      </c>
      <c r="D8356" s="335">
        <v>417.79</v>
      </c>
    </row>
    <row r="8357" spans="1:4" ht="25.5">
      <c r="A8357" s="338">
        <v>10889</v>
      </c>
      <c r="B8357" s="336" t="s">
        <v>8933</v>
      </c>
      <c r="C8357" s="335" t="s">
        <v>6747</v>
      </c>
      <c r="D8357" s="335">
        <v>452.61</v>
      </c>
    </row>
    <row r="8358" spans="1:4" ht="25.5">
      <c r="A8358" s="338">
        <v>10890</v>
      </c>
      <c r="B8358" s="336" t="s">
        <v>8934</v>
      </c>
      <c r="C8358" s="335" t="s">
        <v>6747</v>
      </c>
      <c r="D8358" s="335">
        <v>208.89</v>
      </c>
    </row>
    <row r="8359" spans="1:4" ht="25.5">
      <c r="A8359" s="338">
        <v>10891</v>
      </c>
      <c r="B8359" s="336" t="s">
        <v>8935</v>
      </c>
      <c r="C8359" s="335" t="s">
        <v>6747</v>
      </c>
      <c r="D8359" s="335">
        <v>127.65</v>
      </c>
    </row>
    <row r="8360" spans="1:4" ht="25.5">
      <c r="A8360" s="338">
        <v>10892</v>
      </c>
      <c r="B8360" s="336" t="s">
        <v>8936</v>
      </c>
      <c r="C8360" s="335" t="s">
        <v>6747</v>
      </c>
      <c r="D8360" s="335">
        <v>150.87</v>
      </c>
    </row>
    <row r="8361" spans="1:4" ht="25.5">
      <c r="A8361" s="338">
        <v>20977</v>
      </c>
      <c r="B8361" s="336" t="s">
        <v>8937</v>
      </c>
      <c r="C8361" s="335" t="s">
        <v>6747</v>
      </c>
      <c r="D8361" s="335">
        <v>179.88</v>
      </c>
    </row>
    <row r="8362" spans="1:4" ht="25.5">
      <c r="A8362" s="338">
        <v>3073</v>
      </c>
      <c r="B8362" s="336" t="s">
        <v>8938</v>
      </c>
      <c r="C8362" s="335" t="s">
        <v>6747</v>
      </c>
      <c r="D8362" s="335">
        <v>112.86</v>
      </c>
    </row>
    <row r="8363" spans="1:4" ht="25.5">
      <c r="A8363" s="338">
        <v>3068</v>
      </c>
      <c r="B8363" s="336" t="s">
        <v>8939</v>
      </c>
      <c r="C8363" s="335" t="s">
        <v>6747</v>
      </c>
      <c r="D8363" s="335">
        <v>53.13</v>
      </c>
    </row>
    <row r="8364" spans="1:4" ht="25.5">
      <c r="A8364" s="338">
        <v>3074</v>
      </c>
      <c r="B8364" s="336" t="s">
        <v>8940</v>
      </c>
      <c r="C8364" s="335" t="s">
        <v>6747</v>
      </c>
      <c r="D8364" s="335">
        <v>89.83</v>
      </c>
    </row>
    <row r="8365" spans="1:4" ht="25.5">
      <c r="A8365" s="338">
        <v>3076</v>
      </c>
      <c r="B8365" s="336" t="s">
        <v>8941</v>
      </c>
      <c r="C8365" s="335" t="s">
        <v>6747</v>
      </c>
      <c r="D8365" s="335">
        <v>101.16</v>
      </c>
    </row>
    <row r="8366" spans="1:4" ht="25.5">
      <c r="A8366" s="338">
        <v>3072</v>
      </c>
      <c r="B8366" s="336" t="s">
        <v>8942</v>
      </c>
      <c r="C8366" s="335" t="s">
        <v>6747</v>
      </c>
      <c r="D8366" s="335">
        <v>44.89</v>
      </c>
    </row>
    <row r="8367" spans="1:4" ht="25.5">
      <c r="A8367" s="338">
        <v>3075</v>
      </c>
      <c r="B8367" s="336" t="s">
        <v>8943</v>
      </c>
      <c r="C8367" s="335" t="s">
        <v>6747</v>
      </c>
      <c r="D8367" s="335">
        <v>80.97</v>
      </c>
    </row>
    <row r="8368" spans="1:4" ht="25.5">
      <c r="A8368" s="338">
        <v>10780</v>
      </c>
      <c r="B8368" s="336" t="s">
        <v>8944</v>
      </c>
      <c r="C8368" s="335" t="s">
        <v>6747</v>
      </c>
      <c r="D8368" s="335">
        <v>4.88</v>
      </c>
    </row>
    <row r="8369" spans="1:4" ht="25.5">
      <c r="A8369" s="338">
        <v>10781</v>
      </c>
      <c r="B8369" s="336" t="s">
        <v>8945</v>
      </c>
      <c r="C8369" s="335" t="s">
        <v>6747</v>
      </c>
      <c r="D8369" s="335">
        <v>6.06</v>
      </c>
    </row>
    <row r="8370" spans="1:4" ht="25.5">
      <c r="A8370" s="338">
        <v>20106</v>
      </c>
      <c r="B8370" s="336" t="s">
        <v>8946</v>
      </c>
      <c r="C8370" s="335" t="s">
        <v>6747</v>
      </c>
      <c r="D8370" s="335">
        <v>2.87</v>
      </c>
    </row>
    <row r="8371" spans="1:4" ht="25.5">
      <c r="A8371" s="338">
        <v>20107</v>
      </c>
      <c r="B8371" s="336" t="s">
        <v>8947</v>
      </c>
      <c r="C8371" s="335" t="s">
        <v>6747</v>
      </c>
      <c r="D8371" s="335">
        <v>3.08</v>
      </c>
    </row>
    <row r="8372" spans="1:4" ht="25.5">
      <c r="A8372" s="338">
        <v>20108</v>
      </c>
      <c r="B8372" s="336" t="s">
        <v>8948</v>
      </c>
      <c r="C8372" s="335" t="s">
        <v>6747</v>
      </c>
      <c r="D8372" s="335">
        <v>2.75</v>
      </c>
    </row>
    <row r="8373" spans="1:4" ht="25.5">
      <c r="A8373" s="338">
        <v>20109</v>
      </c>
      <c r="B8373" s="336" t="s">
        <v>8949</v>
      </c>
      <c r="C8373" s="335" t="s">
        <v>6747</v>
      </c>
      <c r="D8373" s="335">
        <v>4.34</v>
      </c>
    </row>
    <row r="8374" spans="1:4" ht="25.5">
      <c r="A8374" s="338">
        <v>34795</v>
      </c>
      <c r="B8374" s="336" t="s">
        <v>8950</v>
      </c>
      <c r="C8374" s="335" t="s">
        <v>6754</v>
      </c>
      <c r="D8374" s="335">
        <v>187.82</v>
      </c>
    </row>
    <row r="8375" spans="1:4" ht="25.5">
      <c r="A8375" s="338">
        <v>34796</v>
      </c>
      <c r="B8375" s="336" t="s">
        <v>8951</v>
      </c>
      <c r="C8375" s="335" t="s">
        <v>6807</v>
      </c>
      <c r="D8375" s="335">
        <v>8.24</v>
      </c>
    </row>
    <row r="8376" spans="1:4" ht="51">
      <c r="A8376" s="338">
        <v>11474</v>
      </c>
      <c r="B8376" s="336" t="s">
        <v>8952</v>
      </c>
      <c r="C8376" s="335" t="s">
        <v>6747</v>
      </c>
      <c r="D8376" s="335">
        <v>31.48</v>
      </c>
    </row>
    <row r="8377" spans="1:4" ht="38.25">
      <c r="A8377" s="338">
        <v>11470</v>
      </c>
      <c r="B8377" s="336" t="s">
        <v>8953</v>
      </c>
      <c r="C8377" s="335" t="s">
        <v>6747</v>
      </c>
      <c r="D8377" s="335">
        <v>20.62</v>
      </c>
    </row>
    <row r="8378" spans="1:4" ht="51">
      <c r="A8378" s="338">
        <v>11480</v>
      </c>
      <c r="B8378" s="336" t="s">
        <v>8954</v>
      </c>
      <c r="C8378" s="335" t="s">
        <v>8256</v>
      </c>
      <c r="D8378" s="335">
        <v>51.49</v>
      </c>
    </row>
    <row r="8379" spans="1:4" ht="38.25">
      <c r="A8379" s="338">
        <v>38154</v>
      </c>
      <c r="B8379" s="336" t="s">
        <v>8955</v>
      </c>
      <c r="C8379" s="335" t="s">
        <v>8256</v>
      </c>
      <c r="D8379" s="335">
        <v>32.229999999999997</v>
      </c>
    </row>
    <row r="8380" spans="1:4" ht="51">
      <c r="A8380" s="338">
        <v>11482</v>
      </c>
      <c r="B8380" s="336" t="s">
        <v>8956</v>
      </c>
      <c r="C8380" s="335" t="s">
        <v>8256</v>
      </c>
      <c r="D8380" s="335">
        <v>46.76</v>
      </c>
    </row>
    <row r="8381" spans="1:4" ht="38.25">
      <c r="A8381" s="338">
        <v>3084</v>
      </c>
      <c r="B8381" s="336" t="s">
        <v>8957</v>
      </c>
      <c r="C8381" s="335" t="s">
        <v>8256</v>
      </c>
      <c r="D8381" s="335">
        <v>60.12</v>
      </c>
    </row>
    <row r="8382" spans="1:4" ht="25.5">
      <c r="A8382" s="338">
        <v>3103</v>
      </c>
      <c r="B8382" s="336" t="s">
        <v>8958</v>
      </c>
      <c r="C8382" s="335" t="s">
        <v>6747</v>
      </c>
      <c r="D8382" s="335">
        <v>53.74</v>
      </c>
    </row>
    <row r="8383" spans="1:4" ht="51">
      <c r="A8383" s="338">
        <v>11481</v>
      </c>
      <c r="B8383" s="336" t="s">
        <v>8959</v>
      </c>
      <c r="C8383" s="335" t="s">
        <v>6747</v>
      </c>
      <c r="D8383" s="335">
        <v>16.21</v>
      </c>
    </row>
    <row r="8384" spans="1:4" ht="63.75">
      <c r="A8384" s="338">
        <v>3097</v>
      </c>
      <c r="B8384" s="336" t="s">
        <v>8960</v>
      </c>
      <c r="C8384" s="335" t="s">
        <v>8256</v>
      </c>
      <c r="D8384" s="335">
        <v>33.299999999999997</v>
      </c>
    </row>
    <row r="8385" spans="1:4" ht="63.75">
      <c r="A8385" s="338">
        <v>38153</v>
      </c>
      <c r="B8385" s="336" t="s">
        <v>8961</v>
      </c>
      <c r="C8385" s="335" t="s">
        <v>8256</v>
      </c>
      <c r="D8385" s="335">
        <v>30.54</v>
      </c>
    </row>
    <row r="8386" spans="1:4" ht="63.75">
      <c r="A8386" s="338">
        <v>3099</v>
      </c>
      <c r="B8386" s="336" t="s">
        <v>8962</v>
      </c>
      <c r="C8386" s="335" t="s">
        <v>8256</v>
      </c>
      <c r="D8386" s="335">
        <v>53.27</v>
      </c>
    </row>
    <row r="8387" spans="1:4" ht="63.75">
      <c r="A8387" s="338">
        <v>3080</v>
      </c>
      <c r="B8387" s="336" t="s">
        <v>8963</v>
      </c>
      <c r="C8387" s="335" t="s">
        <v>8256</v>
      </c>
      <c r="D8387" s="335">
        <v>44.51</v>
      </c>
    </row>
    <row r="8388" spans="1:4" ht="63.75">
      <c r="A8388" s="338">
        <v>3081</v>
      </c>
      <c r="B8388" s="336" t="s">
        <v>8964</v>
      </c>
      <c r="C8388" s="335" t="s">
        <v>8256</v>
      </c>
      <c r="D8388" s="335">
        <v>67.36</v>
      </c>
    </row>
    <row r="8389" spans="1:4" ht="63.75">
      <c r="A8389" s="338">
        <v>38151</v>
      </c>
      <c r="B8389" s="336" t="s">
        <v>8965</v>
      </c>
      <c r="C8389" s="335" t="s">
        <v>8256</v>
      </c>
      <c r="D8389" s="335">
        <v>42.17</v>
      </c>
    </row>
    <row r="8390" spans="1:4" ht="51">
      <c r="A8390" s="338">
        <v>11479</v>
      </c>
      <c r="B8390" s="336" t="s">
        <v>8966</v>
      </c>
      <c r="C8390" s="335" t="s">
        <v>6747</v>
      </c>
      <c r="D8390" s="335">
        <v>24.52</v>
      </c>
    </row>
    <row r="8391" spans="1:4" ht="63.75">
      <c r="A8391" s="338">
        <v>38152</v>
      </c>
      <c r="B8391" s="336" t="s">
        <v>8967</v>
      </c>
      <c r="C8391" s="335" t="s">
        <v>8256</v>
      </c>
      <c r="D8391" s="335">
        <v>61.03</v>
      </c>
    </row>
    <row r="8392" spans="1:4" ht="51">
      <c r="A8392" s="338">
        <v>11478</v>
      </c>
      <c r="B8392" s="336" t="s">
        <v>8968</v>
      </c>
      <c r="C8392" s="335" t="s">
        <v>6747</v>
      </c>
      <c r="D8392" s="335">
        <v>43.02</v>
      </c>
    </row>
    <row r="8393" spans="1:4" ht="63.75">
      <c r="A8393" s="338">
        <v>3090</v>
      </c>
      <c r="B8393" s="336" t="s">
        <v>8969</v>
      </c>
      <c r="C8393" s="335" t="s">
        <v>8256</v>
      </c>
      <c r="D8393" s="335">
        <v>35.99</v>
      </c>
    </row>
    <row r="8394" spans="1:4" ht="63.75">
      <c r="A8394" s="338">
        <v>3093</v>
      </c>
      <c r="B8394" s="336" t="s">
        <v>8970</v>
      </c>
      <c r="C8394" s="335" t="s">
        <v>8256</v>
      </c>
      <c r="D8394" s="335">
        <v>59.81</v>
      </c>
    </row>
    <row r="8395" spans="1:4" ht="51">
      <c r="A8395" s="338">
        <v>11476</v>
      </c>
      <c r="B8395" s="336" t="s">
        <v>8971</v>
      </c>
      <c r="C8395" s="335" t="s">
        <v>6747</v>
      </c>
      <c r="D8395" s="335">
        <v>25.77</v>
      </c>
    </row>
    <row r="8396" spans="1:4" ht="38.25">
      <c r="A8396" s="338">
        <v>3082</v>
      </c>
      <c r="B8396" s="336" t="s">
        <v>8972</v>
      </c>
      <c r="C8396" s="335" t="s">
        <v>8256</v>
      </c>
      <c r="D8396" s="335">
        <v>41.63</v>
      </c>
    </row>
    <row r="8397" spans="1:4" ht="51">
      <c r="A8397" s="338">
        <v>11484</v>
      </c>
      <c r="B8397" s="336" t="s">
        <v>8973</v>
      </c>
      <c r="C8397" s="335" t="s">
        <v>6747</v>
      </c>
      <c r="D8397" s="335">
        <v>29.7</v>
      </c>
    </row>
    <row r="8398" spans="1:4" ht="51">
      <c r="A8398" s="338">
        <v>38155</v>
      </c>
      <c r="B8398" s="336" t="s">
        <v>8974</v>
      </c>
      <c r="C8398" s="335" t="s">
        <v>6747</v>
      </c>
      <c r="D8398" s="335">
        <v>40.49</v>
      </c>
    </row>
    <row r="8399" spans="1:4" ht="51">
      <c r="A8399" s="338">
        <v>11468</v>
      </c>
      <c r="B8399" s="336" t="s">
        <v>8975</v>
      </c>
      <c r="C8399" s="335" t="s">
        <v>6747</v>
      </c>
      <c r="D8399" s="335">
        <v>9.09</v>
      </c>
    </row>
    <row r="8400" spans="1:4" ht="51">
      <c r="A8400" s="338">
        <v>11469</v>
      </c>
      <c r="B8400" s="336" t="s">
        <v>8976</v>
      </c>
      <c r="C8400" s="335" t="s">
        <v>6747</v>
      </c>
      <c r="D8400" s="335">
        <v>10.85</v>
      </c>
    </row>
    <row r="8401" spans="1:4" ht="51">
      <c r="A8401" s="338">
        <v>11477</v>
      </c>
      <c r="B8401" s="336" t="s">
        <v>8977</v>
      </c>
      <c r="C8401" s="335" t="s">
        <v>8256</v>
      </c>
      <c r="D8401" s="335">
        <v>49.32</v>
      </c>
    </row>
    <row r="8402" spans="1:4" ht="63.75">
      <c r="A8402" s="338">
        <v>40311</v>
      </c>
      <c r="B8402" s="336" t="s">
        <v>8978</v>
      </c>
      <c r="C8402" s="335" t="s">
        <v>8256</v>
      </c>
      <c r="D8402" s="335">
        <v>47.63</v>
      </c>
    </row>
    <row r="8403" spans="1:4" ht="51">
      <c r="A8403" s="338">
        <v>38165</v>
      </c>
      <c r="B8403" s="336" t="s">
        <v>8979</v>
      </c>
      <c r="C8403" s="335" t="s">
        <v>8256</v>
      </c>
      <c r="D8403" s="335">
        <v>53.38</v>
      </c>
    </row>
    <row r="8404" spans="1:4" ht="38.25">
      <c r="A8404" s="338">
        <v>3096</v>
      </c>
      <c r="B8404" s="336" t="s">
        <v>8980</v>
      </c>
      <c r="C8404" s="335" t="s">
        <v>8256</v>
      </c>
      <c r="D8404" s="335">
        <v>27.38</v>
      </c>
    </row>
    <row r="8405" spans="1:4" ht="38.25">
      <c r="A8405" s="338">
        <v>11456</v>
      </c>
      <c r="B8405" s="336" t="s">
        <v>8981</v>
      </c>
      <c r="C8405" s="335" t="s">
        <v>6747</v>
      </c>
      <c r="D8405" s="335">
        <v>11.83</v>
      </c>
    </row>
    <row r="8406" spans="1:4" ht="25.5">
      <c r="A8406" s="338">
        <v>3119</v>
      </c>
      <c r="B8406" s="336" t="s">
        <v>8982</v>
      </c>
      <c r="C8406" s="335" t="s">
        <v>6747</v>
      </c>
      <c r="D8406" s="335">
        <v>1.75</v>
      </c>
    </row>
    <row r="8407" spans="1:4" ht="25.5">
      <c r="A8407" s="338">
        <v>3122</v>
      </c>
      <c r="B8407" s="336" t="s">
        <v>8983</v>
      </c>
      <c r="C8407" s="335" t="s">
        <v>6747</v>
      </c>
      <c r="D8407" s="335">
        <v>2.4700000000000002</v>
      </c>
    </row>
    <row r="8408" spans="1:4" ht="25.5">
      <c r="A8408" s="338">
        <v>3121</v>
      </c>
      <c r="B8408" s="336" t="s">
        <v>8984</v>
      </c>
      <c r="C8408" s="335" t="s">
        <v>6747</v>
      </c>
      <c r="D8408" s="335">
        <v>3.83</v>
      </c>
    </row>
    <row r="8409" spans="1:4" ht="25.5">
      <c r="A8409" s="338">
        <v>3120</v>
      </c>
      <c r="B8409" s="336" t="s">
        <v>8985</v>
      </c>
      <c r="C8409" s="335" t="s">
        <v>6747</v>
      </c>
      <c r="D8409" s="335">
        <v>6.04</v>
      </c>
    </row>
    <row r="8410" spans="1:4" ht="25.5">
      <c r="A8410" s="338">
        <v>11455</v>
      </c>
      <c r="B8410" s="336" t="s">
        <v>8986</v>
      </c>
      <c r="C8410" s="335" t="s">
        <v>6747</v>
      </c>
      <c r="D8410" s="335">
        <v>8.4700000000000006</v>
      </c>
    </row>
    <row r="8411" spans="1:4" ht="38.25">
      <c r="A8411" s="338">
        <v>3111</v>
      </c>
      <c r="B8411" s="336" t="s">
        <v>8987</v>
      </c>
      <c r="C8411" s="335" t="s">
        <v>6747</v>
      </c>
      <c r="D8411" s="335">
        <v>20.29</v>
      </c>
    </row>
    <row r="8412" spans="1:4" ht="38.25">
      <c r="A8412" s="338">
        <v>3108</v>
      </c>
      <c r="B8412" s="336" t="s">
        <v>8988</v>
      </c>
      <c r="C8412" s="335" t="s">
        <v>6747</v>
      </c>
      <c r="D8412" s="335">
        <v>21.29</v>
      </c>
    </row>
    <row r="8413" spans="1:4" ht="38.25">
      <c r="A8413" s="338">
        <v>3105</v>
      </c>
      <c r="B8413" s="336" t="s">
        <v>8989</v>
      </c>
      <c r="C8413" s="335" t="s">
        <v>6747</v>
      </c>
      <c r="D8413" s="335">
        <v>33.07</v>
      </c>
    </row>
    <row r="8414" spans="1:4" ht="38.25">
      <c r="A8414" s="338">
        <v>38178</v>
      </c>
      <c r="B8414" s="336" t="s">
        <v>8990</v>
      </c>
      <c r="C8414" s="335" t="s">
        <v>6747</v>
      </c>
      <c r="D8414" s="335">
        <v>21.61</v>
      </c>
    </row>
    <row r="8415" spans="1:4" ht="38.25">
      <c r="A8415" s="338">
        <v>11458</v>
      </c>
      <c r="B8415" s="336" t="s">
        <v>8991</v>
      </c>
      <c r="C8415" s="335" t="s">
        <v>6747</v>
      </c>
      <c r="D8415" s="335">
        <v>18.940000000000001</v>
      </c>
    </row>
    <row r="8416" spans="1:4" ht="38.25">
      <c r="A8416" s="338">
        <v>42481</v>
      </c>
      <c r="B8416" s="336" t="s">
        <v>8992</v>
      </c>
      <c r="C8416" s="335" t="s">
        <v>6754</v>
      </c>
      <c r="D8416" s="335">
        <v>24.73</v>
      </c>
    </row>
    <row r="8417" spans="1:4" ht="51">
      <c r="A8417" s="338">
        <v>11461</v>
      </c>
      <c r="B8417" s="336" t="s">
        <v>8993</v>
      </c>
      <c r="C8417" s="335" t="s">
        <v>6747</v>
      </c>
      <c r="D8417" s="335">
        <v>4.8</v>
      </c>
    </row>
    <row r="8418" spans="1:4" ht="51">
      <c r="A8418" s="338">
        <v>3106</v>
      </c>
      <c r="B8418" s="336" t="s">
        <v>8994</v>
      </c>
      <c r="C8418" s="335" t="s">
        <v>6747</v>
      </c>
      <c r="D8418" s="335">
        <v>3.65</v>
      </c>
    </row>
    <row r="8419" spans="1:4" ht="38.25">
      <c r="A8419" s="338">
        <v>3107</v>
      </c>
      <c r="B8419" s="336" t="s">
        <v>8995</v>
      </c>
      <c r="C8419" s="335" t="s">
        <v>6747</v>
      </c>
      <c r="D8419" s="335">
        <v>3.07</v>
      </c>
    </row>
    <row r="8420" spans="1:4">
      <c r="A8420" s="338">
        <v>25951</v>
      </c>
      <c r="B8420" s="336" t="s">
        <v>8996</v>
      </c>
      <c r="C8420" s="335" t="s">
        <v>6811</v>
      </c>
      <c r="D8420" s="335">
        <v>1.71</v>
      </c>
    </row>
    <row r="8421" spans="1:4">
      <c r="A8421" s="338">
        <v>3123</v>
      </c>
      <c r="B8421" s="336" t="s">
        <v>8997</v>
      </c>
      <c r="C8421" s="335" t="s">
        <v>6811</v>
      </c>
      <c r="D8421" s="335">
        <v>1.6</v>
      </c>
    </row>
    <row r="8422" spans="1:4">
      <c r="A8422" s="338">
        <v>38125</v>
      </c>
      <c r="B8422" s="336" t="s">
        <v>8998</v>
      </c>
      <c r="C8422" s="335" t="s">
        <v>6811</v>
      </c>
      <c r="D8422" s="335">
        <v>0.57999999999999996</v>
      </c>
    </row>
    <row r="8423" spans="1:4" ht="51">
      <c r="A8423" s="338">
        <v>39014</v>
      </c>
      <c r="B8423" s="336" t="s">
        <v>8999</v>
      </c>
      <c r="C8423" s="335" t="s">
        <v>6811</v>
      </c>
      <c r="D8423" s="335">
        <v>14.32</v>
      </c>
    </row>
    <row r="8424" spans="1:4" ht="38.25">
      <c r="A8424" s="338">
        <v>11894</v>
      </c>
      <c r="B8424" s="336" t="s">
        <v>9000</v>
      </c>
      <c r="C8424" s="335" t="s">
        <v>6747</v>
      </c>
      <c r="D8424" s="335">
        <v>666.05</v>
      </c>
    </row>
    <row r="8425" spans="1:4" ht="38.25">
      <c r="A8425" s="338">
        <v>39365</v>
      </c>
      <c r="B8425" s="336" t="s">
        <v>9001</v>
      </c>
      <c r="C8425" s="335" t="s">
        <v>6747</v>
      </c>
      <c r="D8425" s="335">
        <v>755.54</v>
      </c>
    </row>
    <row r="8426" spans="1:4" ht="38.25">
      <c r="A8426" s="338">
        <v>39366</v>
      </c>
      <c r="B8426" s="336" t="s">
        <v>9002</v>
      </c>
      <c r="C8426" s="335" t="s">
        <v>6747</v>
      </c>
      <c r="D8426" s="339">
        <v>1934.5</v>
      </c>
    </row>
    <row r="8427" spans="1:4" ht="38.25">
      <c r="A8427" s="338">
        <v>39367</v>
      </c>
      <c r="B8427" s="336" t="s">
        <v>9003</v>
      </c>
      <c r="C8427" s="335" t="s">
        <v>6747</v>
      </c>
      <c r="D8427" s="339">
        <v>2644.12</v>
      </c>
    </row>
    <row r="8428" spans="1:4" ht="25.5">
      <c r="A8428" s="338">
        <v>37394</v>
      </c>
      <c r="B8428" s="336" t="s">
        <v>9004</v>
      </c>
      <c r="C8428" s="335" t="s">
        <v>9005</v>
      </c>
      <c r="D8428" s="335">
        <v>45.58</v>
      </c>
    </row>
    <row r="8429" spans="1:4" ht="25.5">
      <c r="A8429" s="338">
        <v>14146</v>
      </c>
      <c r="B8429" s="336" t="s">
        <v>9006</v>
      </c>
      <c r="C8429" s="335" t="s">
        <v>9005</v>
      </c>
      <c r="D8429" s="335">
        <v>73.3</v>
      </c>
    </row>
    <row r="8430" spans="1:4" ht="25.5">
      <c r="A8430" s="338">
        <v>38134</v>
      </c>
      <c r="B8430" s="336" t="s">
        <v>9007</v>
      </c>
      <c r="C8430" s="335" t="s">
        <v>6811</v>
      </c>
      <c r="D8430" s="335">
        <v>52.25</v>
      </c>
    </row>
    <row r="8431" spans="1:4" ht="25.5">
      <c r="A8431" s="338">
        <v>38132</v>
      </c>
      <c r="B8431" s="336" t="s">
        <v>9008</v>
      </c>
      <c r="C8431" s="335" t="s">
        <v>6811</v>
      </c>
      <c r="D8431" s="335">
        <v>53.29</v>
      </c>
    </row>
    <row r="8432" spans="1:4" ht="25.5">
      <c r="A8432" s="338">
        <v>38133</v>
      </c>
      <c r="B8432" s="336" t="s">
        <v>9009</v>
      </c>
      <c r="C8432" s="335" t="s">
        <v>6811</v>
      </c>
      <c r="D8432" s="335">
        <v>51.54</v>
      </c>
    </row>
    <row r="8433" spans="1:4" ht="38.25">
      <c r="A8433" s="338">
        <v>938</v>
      </c>
      <c r="B8433" s="336" t="s">
        <v>9010</v>
      </c>
      <c r="C8433" s="335" t="s">
        <v>6807</v>
      </c>
      <c r="D8433" s="335">
        <v>0.7</v>
      </c>
    </row>
    <row r="8434" spans="1:4" ht="38.25">
      <c r="A8434" s="338">
        <v>937</v>
      </c>
      <c r="B8434" s="336" t="s">
        <v>9011</v>
      </c>
      <c r="C8434" s="335" t="s">
        <v>6807</v>
      </c>
      <c r="D8434" s="335">
        <v>4.34</v>
      </c>
    </row>
    <row r="8435" spans="1:4" ht="38.25">
      <c r="A8435" s="338">
        <v>939</v>
      </c>
      <c r="B8435" s="336" t="s">
        <v>9012</v>
      </c>
      <c r="C8435" s="335" t="s">
        <v>6807</v>
      </c>
      <c r="D8435" s="335">
        <v>1.1200000000000001</v>
      </c>
    </row>
    <row r="8436" spans="1:4" ht="38.25">
      <c r="A8436" s="338">
        <v>944</v>
      </c>
      <c r="B8436" s="336" t="s">
        <v>9013</v>
      </c>
      <c r="C8436" s="335" t="s">
        <v>6807</v>
      </c>
      <c r="D8436" s="335">
        <v>1.92</v>
      </c>
    </row>
    <row r="8437" spans="1:4" ht="38.25">
      <c r="A8437" s="338">
        <v>940</v>
      </c>
      <c r="B8437" s="336" t="s">
        <v>9014</v>
      </c>
      <c r="C8437" s="335" t="s">
        <v>6807</v>
      </c>
      <c r="D8437" s="335">
        <v>2.65</v>
      </c>
    </row>
    <row r="8438" spans="1:4" ht="38.25">
      <c r="A8438" s="338">
        <v>936</v>
      </c>
      <c r="B8438" s="336" t="s">
        <v>9015</v>
      </c>
      <c r="C8438" s="335" t="s">
        <v>6807</v>
      </c>
      <c r="D8438" s="335">
        <v>1.75</v>
      </c>
    </row>
    <row r="8439" spans="1:4" ht="38.25">
      <c r="A8439" s="338">
        <v>935</v>
      </c>
      <c r="B8439" s="336" t="s">
        <v>9016</v>
      </c>
      <c r="C8439" s="335" t="s">
        <v>6807</v>
      </c>
      <c r="D8439" s="335">
        <v>1.34</v>
      </c>
    </row>
    <row r="8440" spans="1:4" ht="25.5">
      <c r="A8440" s="338">
        <v>406</v>
      </c>
      <c r="B8440" s="336" t="s">
        <v>9017</v>
      </c>
      <c r="C8440" s="335" t="s">
        <v>6747</v>
      </c>
      <c r="D8440" s="335">
        <v>50.94</v>
      </c>
    </row>
    <row r="8441" spans="1:4" ht="25.5">
      <c r="A8441" s="338">
        <v>42529</v>
      </c>
      <c r="B8441" s="336" t="s">
        <v>9018</v>
      </c>
      <c r="C8441" s="335" t="s">
        <v>6807</v>
      </c>
      <c r="D8441" s="335">
        <v>0.92</v>
      </c>
    </row>
    <row r="8442" spans="1:4" ht="38.25">
      <c r="A8442" s="338">
        <v>39634</v>
      </c>
      <c r="B8442" s="336" t="s">
        <v>9019</v>
      </c>
      <c r="C8442" s="335" t="s">
        <v>6807</v>
      </c>
      <c r="D8442" s="335">
        <v>6.62</v>
      </c>
    </row>
    <row r="8443" spans="1:4" ht="25.5">
      <c r="A8443" s="338">
        <v>39701</v>
      </c>
      <c r="B8443" s="336" t="s">
        <v>9020</v>
      </c>
      <c r="C8443" s="335" t="s">
        <v>6747</v>
      </c>
      <c r="D8443" s="335">
        <v>66.959999999999994</v>
      </c>
    </row>
    <row r="8444" spans="1:4">
      <c r="A8444" s="338">
        <v>12815</v>
      </c>
      <c r="B8444" s="336" t="s">
        <v>9021</v>
      </c>
      <c r="C8444" s="335" t="s">
        <v>6747</v>
      </c>
      <c r="D8444" s="335">
        <v>6.74</v>
      </c>
    </row>
    <row r="8445" spans="1:4" ht="25.5">
      <c r="A8445" s="338">
        <v>407</v>
      </c>
      <c r="B8445" s="336" t="s">
        <v>9022</v>
      </c>
      <c r="C8445" s="335" t="s">
        <v>6811</v>
      </c>
      <c r="D8445" s="335">
        <v>27.84</v>
      </c>
    </row>
    <row r="8446" spans="1:4" ht="38.25">
      <c r="A8446" s="338">
        <v>39431</v>
      </c>
      <c r="B8446" s="336" t="s">
        <v>9023</v>
      </c>
      <c r="C8446" s="335" t="s">
        <v>6807</v>
      </c>
      <c r="D8446" s="335">
        <v>0.22</v>
      </c>
    </row>
    <row r="8447" spans="1:4" ht="38.25">
      <c r="A8447" s="338">
        <v>39432</v>
      </c>
      <c r="B8447" s="336" t="s">
        <v>9024</v>
      </c>
      <c r="C8447" s="335" t="s">
        <v>6807</v>
      </c>
      <c r="D8447" s="335">
        <v>2.83</v>
      </c>
    </row>
    <row r="8448" spans="1:4" ht="25.5">
      <c r="A8448" s="338">
        <v>20111</v>
      </c>
      <c r="B8448" s="336" t="s">
        <v>9025</v>
      </c>
      <c r="C8448" s="335" t="s">
        <v>6747</v>
      </c>
      <c r="D8448" s="335">
        <v>9</v>
      </c>
    </row>
    <row r="8449" spans="1:4" ht="25.5">
      <c r="A8449" s="338">
        <v>21127</v>
      </c>
      <c r="B8449" s="336" t="s">
        <v>9026</v>
      </c>
      <c r="C8449" s="335" t="s">
        <v>6747</v>
      </c>
      <c r="D8449" s="335">
        <v>3.4</v>
      </c>
    </row>
    <row r="8450" spans="1:4" ht="25.5">
      <c r="A8450" s="338">
        <v>404</v>
      </c>
      <c r="B8450" s="336" t="s">
        <v>9027</v>
      </c>
      <c r="C8450" s="335" t="s">
        <v>6807</v>
      </c>
      <c r="D8450" s="335">
        <v>1.22</v>
      </c>
    </row>
    <row r="8451" spans="1:4" ht="25.5">
      <c r="A8451" s="338">
        <v>14151</v>
      </c>
      <c r="B8451" s="336" t="s">
        <v>9028</v>
      </c>
      <c r="C8451" s="335" t="s">
        <v>6747</v>
      </c>
      <c r="D8451" s="335">
        <v>52.68</v>
      </c>
    </row>
    <row r="8452" spans="1:4" ht="25.5">
      <c r="A8452" s="338">
        <v>14153</v>
      </c>
      <c r="B8452" s="336" t="s">
        <v>9029</v>
      </c>
      <c r="C8452" s="335" t="s">
        <v>6747</v>
      </c>
      <c r="D8452" s="335">
        <v>59.55</v>
      </c>
    </row>
    <row r="8453" spans="1:4" ht="25.5">
      <c r="A8453" s="338">
        <v>14152</v>
      </c>
      <c r="B8453" s="336" t="s">
        <v>9030</v>
      </c>
      <c r="C8453" s="335" t="s">
        <v>6747</v>
      </c>
      <c r="D8453" s="335">
        <v>45.72</v>
      </c>
    </row>
    <row r="8454" spans="1:4" ht="25.5">
      <c r="A8454" s="338">
        <v>14154</v>
      </c>
      <c r="B8454" s="336" t="s">
        <v>9031</v>
      </c>
      <c r="C8454" s="335" t="s">
        <v>6747</v>
      </c>
      <c r="D8454" s="335">
        <v>160.02000000000001</v>
      </c>
    </row>
    <row r="8455" spans="1:4" ht="38.25">
      <c r="A8455" s="338">
        <v>42015</v>
      </c>
      <c r="B8455" s="336" t="s">
        <v>9032</v>
      </c>
      <c r="C8455" s="335" t="s">
        <v>6807</v>
      </c>
      <c r="D8455" s="335">
        <v>0.09</v>
      </c>
    </row>
    <row r="8456" spans="1:4" ht="25.5">
      <c r="A8456" s="338">
        <v>3146</v>
      </c>
      <c r="B8456" s="336" t="s">
        <v>9033</v>
      </c>
      <c r="C8456" s="335" t="s">
        <v>6747</v>
      </c>
      <c r="D8456" s="335">
        <v>3.4</v>
      </c>
    </row>
    <row r="8457" spans="1:4" ht="25.5">
      <c r="A8457" s="338">
        <v>3143</v>
      </c>
      <c r="B8457" s="336" t="s">
        <v>9034</v>
      </c>
      <c r="C8457" s="335" t="s">
        <v>6747</v>
      </c>
      <c r="D8457" s="335">
        <v>7.73</v>
      </c>
    </row>
    <row r="8458" spans="1:4" ht="25.5">
      <c r="A8458" s="338">
        <v>3148</v>
      </c>
      <c r="B8458" s="336" t="s">
        <v>9035</v>
      </c>
      <c r="C8458" s="335" t="s">
        <v>6747</v>
      </c>
      <c r="D8458" s="335">
        <v>12.54</v>
      </c>
    </row>
    <row r="8459" spans="1:4" ht="38.25">
      <c r="A8459" s="338">
        <v>4310</v>
      </c>
      <c r="B8459" s="336" t="s">
        <v>9036</v>
      </c>
      <c r="C8459" s="335" t="s">
        <v>6747</v>
      </c>
      <c r="D8459" s="335">
        <v>1.69</v>
      </c>
    </row>
    <row r="8460" spans="1:4" ht="25.5">
      <c r="A8460" s="338">
        <v>4311</v>
      </c>
      <c r="B8460" s="336" t="s">
        <v>9037</v>
      </c>
      <c r="C8460" s="335" t="s">
        <v>6747</v>
      </c>
      <c r="D8460" s="335">
        <v>1.19</v>
      </c>
    </row>
    <row r="8461" spans="1:4" ht="38.25">
      <c r="A8461" s="338">
        <v>4312</v>
      </c>
      <c r="B8461" s="336" t="s">
        <v>9038</v>
      </c>
      <c r="C8461" s="335" t="s">
        <v>6747</v>
      </c>
      <c r="D8461" s="335">
        <v>1.66</v>
      </c>
    </row>
    <row r="8462" spans="1:4">
      <c r="A8462" s="338">
        <v>11162</v>
      </c>
      <c r="B8462" s="336" t="s">
        <v>9039</v>
      </c>
      <c r="C8462" s="335" t="s">
        <v>6747</v>
      </c>
      <c r="D8462" s="335">
        <v>1.19</v>
      </c>
    </row>
    <row r="8463" spans="1:4">
      <c r="A8463" s="338">
        <v>13261</v>
      </c>
      <c r="B8463" s="336" t="s">
        <v>9040</v>
      </c>
      <c r="C8463" s="335" t="s">
        <v>6747</v>
      </c>
      <c r="D8463" s="335">
        <v>2.08</v>
      </c>
    </row>
    <row r="8464" spans="1:4" ht="25.5">
      <c r="A8464" s="338">
        <v>3255</v>
      </c>
      <c r="B8464" s="336" t="s">
        <v>9041</v>
      </c>
      <c r="C8464" s="335" t="s">
        <v>6747</v>
      </c>
      <c r="D8464" s="335">
        <v>4.18</v>
      </c>
    </row>
    <row r="8465" spans="1:4" ht="25.5">
      <c r="A8465" s="338">
        <v>3254</v>
      </c>
      <c r="B8465" s="336" t="s">
        <v>9042</v>
      </c>
      <c r="C8465" s="335" t="s">
        <v>6747</v>
      </c>
      <c r="D8465" s="335">
        <v>74.58</v>
      </c>
    </row>
    <row r="8466" spans="1:4" ht="25.5">
      <c r="A8466" s="338">
        <v>3259</v>
      </c>
      <c r="B8466" s="336" t="s">
        <v>9043</v>
      </c>
      <c r="C8466" s="335" t="s">
        <v>6747</v>
      </c>
      <c r="D8466" s="335">
        <v>7.78</v>
      </c>
    </row>
    <row r="8467" spans="1:4" ht="25.5">
      <c r="A8467" s="338">
        <v>3258</v>
      </c>
      <c r="B8467" s="336" t="s">
        <v>9044</v>
      </c>
      <c r="C8467" s="335" t="s">
        <v>6747</v>
      </c>
      <c r="D8467" s="335">
        <v>5.9</v>
      </c>
    </row>
    <row r="8468" spans="1:4" ht="25.5">
      <c r="A8468" s="338">
        <v>3251</v>
      </c>
      <c r="B8468" s="336" t="s">
        <v>9045</v>
      </c>
      <c r="C8468" s="335" t="s">
        <v>6747</v>
      </c>
      <c r="D8468" s="335">
        <v>3.14</v>
      </c>
    </row>
    <row r="8469" spans="1:4" ht="25.5">
      <c r="A8469" s="338">
        <v>3256</v>
      </c>
      <c r="B8469" s="336" t="s">
        <v>9046</v>
      </c>
      <c r="C8469" s="335" t="s">
        <v>6747</v>
      </c>
      <c r="D8469" s="335">
        <v>5.4</v>
      </c>
    </row>
    <row r="8470" spans="1:4" ht="25.5">
      <c r="A8470" s="338">
        <v>3261</v>
      </c>
      <c r="B8470" s="336" t="s">
        <v>9047</v>
      </c>
      <c r="C8470" s="335" t="s">
        <v>6747</v>
      </c>
      <c r="D8470" s="335">
        <v>64.39</v>
      </c>
    </row>
    <row r="8471" spans="1:4" ht="25.5">
      <c r="A8471" s="338">
        <v>3260</v>
      </c>
      <c r="B8471" s="336" t="s">
        <v>9048</v>
      </c>
      <c r="C8471" s="335" t="s">
        <v>6747</v>
      </c>
      <c r="D8471" s="335">
        <v>10.39</v>
      </c>
    </row>
    <row r="8472" spans="1:4" ht="25.5">
      <c r="A8472" s="338">
        <v>3272</v>
      </c>
      <c r="B8472" s="336" t="s">
        <v>9049</v>
      </c>
      <c r="C8472" s="335" t="s">
        <v>6747</v>
      </c>
      <c r="D8472" s="335">
        <v>26.74</v>
      </c>
    </row>
    <row r="8473" spans="1:4" ht="25.5">
      <c r="A8473" s="338">
        <v>3265</v>
      </c>
      <c r="B8473" s="336" t="s">
        <v>9050</v>
      </c>
      <c r="C8473" s="335" t="s">
        <v>6747</v>
      </c>
      <c r="D8473" s="335">
        <v>21.24</v>
      </c>
    </row>
    <row r="8474" spans="1:4" ht="25.5">
      <c r="A8474" s="338">
        <v>3262</v>
      </c>
      <c r="B8474" s="336" t="s">
        <v>9051</v>
      </c>
      <c r="C8474" s="335" t="s">
        <v>6747</v>
      </c>
      <c r="D8474" s="335">
        <v>9.3000000000000007</v>
      </c>
    </row>
    <row r="8475" spans="1:4" ht="25.5">
      <c r="A8475" s="338">
        <v>3264</v>
      </c>
      <c r="B8475" s="336" t="s">
        <v>9052</v>
      </c>
      <c r="C8475" s="335" t="s">
        <v>6747</v>
      </c>
      <c r="D8475" s="335">
        <v>15.27</v>
      </c>
    </row>
    <row r="8476" spans="1:4" ht="25.5">
      <c r="A8476" s="338">
        <v>3267</v>
      </c>
      <c r="B8476" s="336" t="s">
        <v>9053</v>
      </c>
      <c r="C8476" s="335" t="s">
        <v>6747</v>
      </c>
      <c r="D8476" s="335">
        <v>49.89</v>
      </c>
    </row>
    <row r="8477" spans="1:4" ht="25.5">
      <c r="A8477" s="338">
        <v>3266</v>
      </c>
      <c r="B8477" s="336" t="s">
        <v>9054</v>
      </c>
      <c r="C8477" s="335" t="s">
        <v>6747</v>
      </c>
      <c r="D8477" s="335">
        <v>31.74</v>
      </c>
    </row>
    <row r="8478" spans="1:4" ht="25.5">
      <c r="A8478" s="338">
        <v>3263</v>
      </c>
      <c r="B8478" s="336" t="s">
        <v>9055</v>
      </c>
      <c r="C8478" s="335" t="s">
        <v>6747</v>
      </c>
      <c r="D8478" s="335">
        <v>12.7</v>
      </c>
    </row>
    <row r="8479" spans="1:4" ht="25.5">
      <c r="A8479" s="338">
        <v>3268</v>
      </c>
      <c r="B8479" s="336" t="s">
        <v>9056</v>
      </c>
      <c r="C8479" s="335" t="s">
        <v>6747</v>
      </c>
      <c r="D8479" s="335">
        <v>67.45</v>
      </c>
    </row>
    <row r="8480" spans="1:4" ht="25.5">
      <c r="A8480" s="338">
        <v>3271</v>
      </c>
      <c r="B8480" s="336" t="s">
        <v>9057</v>
      </c>
      <c r="C8480" s="335" t="s">
        <v>6747</v>
      </c>
      <c r="D8480" s="335">
        <v>99.72</v>
      </c>
    </row>
    <row r="8481" spans="1:4" ht="25.5">
      <c r="A8481" s="338">
        <v>3270</v>
      </c>
      <c r="B8481" s="336" t="s">
        <v>9058</v>
      </c>
      <c r="C8481" s="335" t="s">
        <v>6747</v>
      </c>
      <c r="D8481" s="335">
        <v>167.54</v>
      </c>
    </row>
    <row r="8482" spans="1:4" ht="51">
      <c r="A8482" s="338">
        <v>3275</v>
      </c>
      <c r="B8482" s="336" t="s">
        <v>9059</v>
      </c>
      <c r="C8482" s="335" t="s">
        <v>6754</v>
      </c>
      <c r="D8482" s="335">
        <v>69.38</v>
      </c>
    </row>
    <row r="8483" spans="1:4" ht="51">
      <c r="A8483" s="338">
        <v>39512</v>
      </c>
      <c r="B8483" s="336" t="s">
        <v>9060</v>
      </c>
      <c r="C8483" s="335" t="s">
        <v>6754</v>
      </c>
      <c r="D8483" s="335">
        <v>69.14</v>
      </c>
    </row>
    <row r="8484" spans="1:4" ht="51">
      <c r="A8484" s="338">
        <v>39511</v>
      </c>
      <c r="B8484" s="336" t="s">
        <v>9061</v>
      </c>
      <c r="C8484" s="335" t="s">
        <v>6754</v>
      </c>
      <c r="D8484" s="335">
        <v>75.42</v>
      </c>
    </row>
    <row r="8485" spans="1:4" ht="63.75">
      <c r="A8485" s="338">
        <v>39513</v>
      </c>
      <c r="B8485" s="336" t="s">
        <v>9062</v>
      </c>
      <c r="C8485" s="335" t="s">
        <v>6754</v>
      </c>
      <c r="D8485" s="335">
        <v>80.89</v>
      </c>
    </row>
    <row r="8486" spans="1:4" ht="38.25">
      <c r="A8486" s="338">
        <v>3286</v>
      </c>
      <c r="B8486" s="336" t="s">
        <v>9063</v>
      </c>
      <c r="C8486" s="335" t="s">
        <v>6754</v>
      </c>
      <c r="D8486" s="335">
        <v>46.32</v>
      </c>
    </row>
    <row r="8487" spans="1:4" ht="51">
      <c r="A8487" s="338">
        <v>3287</v>
      </c>
      <c r="B8487" s="336" t="s">
        <v>9064</v>
      </c>
      <c r="C8487" s="335" t="s">
        <v>6754</v>
      </c>
      <c r="D8487" s="335">
        <v>70</v>
      </c>
    </row>
    <row r="8488" spans="1:4" ht="38.25">
      <c r="A8488" s="338">
        <v>3283</v>
      </c>
      <c r="B8488" s="336" t="s">
        <v>9065</v>
      </c>
      <c r="C8488" s="335" t="s">
        <v>6754</v>
      </c>
      <c r="D8488" s="335">
        <v>14.7</v>
      </c>
    </row>
    <row r="8489" spans="1:4" ht="38.25">
      <c r="A8489" s="338">
        <v>11587</v>
      </c>
      <c r="B8489" s="336" t="s">
        <v>9066</v>
      </c>
      <c r="C8489" s="335" t="s">
        <v>6754</v>
      </c>
      <c r="D8489" s="335">
        <v>47.58</v>
      </c>
    </row>
    <row r="8490" spans="1:4" ht="38.25">
      <c r="A8490" s="338">
        <v>36225</v>
      </c>
      <c r="B8490" s="336" t="s">
        <v>9067</v>
      </c>
      <c r="C8490" s="335" t="s">
        <v>6754</v>
      </c>
      <c r="D8490" s="335">
        <v>19.32</v>
      </c>
    </row>
    <row r="8491" spans="1:4" ht="38.25">
      <c r="A8491" s="338">
        <v>36230</v>
      </c>
      <c r="B8491" s="336" t="s">
        <v>9068</v>
      </c>
      <c r="C8491" s="335" t="s">
        <v>6754</v>
      </c>
      <c r="D8491" s="335">
        <v>14.2</v>
      </c>
    </row>
    <row r="8492" spans="1:4" ht="38.25">
      <c r="A8492" s="338">
        <v>36238</v>
      </c>
      <c r="B8492" s="336" t="s">
        <v>9069</v>
      </c>
      <c r="C8492" s="335" t="s">
        <v>6754</v>
      </c>
      <c r="D8492" s="335">
        <v>13.87</v>
      </c>
    </row>
    <row r="8493" spans="1:4" ht="25.5">
      <c r="A8493" s="338">
        <v>11887</v>
      </c>
      <c r="B8493" s="336" t="s">
        <v>9070</v>
      </c>
      <c r="C8493" s="335" t="s">
        <v>6747</v>
      </c>
      <c r="D8493" s="339">
        <v>3137.61</v>
      </c>
    </row>
    <row r="8494" spans="1:4" ht="25.5">
      <c r="A8494" s="338">
        <v>11883</v>
      </c>
      <c r="B8494" s="336" t="s">
        <v>9071</v>
      </c>
      <c r="C8494" s="335" t="s">
        <v>6747</v>
      </c>
      <c r="D8494" s="339">
        <v>4612.84</v>
      </c>
    </row>
    <row r="8495" spans="1:4" ht="25.5">
      <c r="A8495" s="338">
        <v>11884</v>
      </c>
      <c r="B8495" s="336" t="s">
        <v>9072</v>
      </c>
      <c r="C8495" s="335" t="s">
        <v>6747</v>
      </c>
      <c r="D8495" s="339">
        <v>4949.17</v>
      </c>
    </row>
    <row r="8496" spans="1:4" ht="25.5">
      <c r="A8496" s="338">
        <v>11885</v>
      </c>
      <c r="B8496" s="336" t="s">
        <v>9073</v>
      </c>
      <c r="C8496" s="335" t="s">
        <v>6747</v>
      </c>
      <c r="D8496" s="339">
        <v>5520</v>
      </c>
    </row>
    <row r="8497" spans="1:4" ht="25.5">
      <c r="A8497" s="338">
        <v>11886</v>
      </c>
      <c r="B8497" s="336" t="s">
        <v>9074</v>
      </c>
      <c r="C8497" s="335" t="s">
        <v>6747</v>
      </c>
      <c r="D8497" s="339">
        <v>1779.08</v>
      </c>
    </row>
    <row r="8498" spans="1:4" ht="25.5">
      <c r="A8498" s="338">
        <v>11888</v>
      </c>
      <c r="B8498" s="336" t="s">
        <v>9075</v>
      </c>
      <c r="C8498" s="335" t="s">
        <v>6747</v>
      </c>
      <c r="D8498" s="339">
        <v>4177.9799999999996</v>
      </c>
    </row>
    <row r="8499" spans="1:4" ht="25.5">
      <c r="A8499" s="338">
        <v>3277</v>
      </c>
      <c r="B8499" s="336" t="s">
        <v>9076</v>
      </c>
      <c r="C8499" s="335" t="s">
        <v>6747</v>
      </c>
      <c r="D8499" s="335">
        <v>704.58</v>
      </c>
    </row>
    <row r="8500" spans="1:4" ht="25.5">
      <c r="A8500" s="338">
        <v>3281</v>
      </c>
      <c r="B8500" s="336" t="s">
        <v>9077</v>
      </c>
      <c r="C8500" s="335" t="s">
        <v>6747</v>
      </c>
      <c r="D8500" s="335">
        <v>583.48</v>
      </c>
    </row>
    <row r="8501" spans="1:4" ht="63.75">
      <c r="A8501" s="338">
        <v>39363</v>
      </c>
      <c r="B8501" s="336" t="s">
        <v>9078</v>
      </c>
      <c r="C8501" s="335" t="s">
        <v>6747</v>
      </c>
      <c r="D8501" s="339">
        <v>3077.62</v>
      </c>
    </row>
    <row r="8502" spans="1:4" ht="63.75">
      <c r="A8502" s="338">
        <v>39361</v>
      </c>
      <c r="B8502" s="336" t="s">
        <v>9079</v>
      </c>
      <c r="C8502" s="335" t="s">
        <v>6747</v>
      </c>
      <c r="D8502" s="335">
        <v>791.38</v>
      </c>
    </row>
    <row r="8503" spans="1:4" ht="63.75">
      <c r="A8503" s="338">
        <v>39362</v>
      </c>
      <c r="B8503" s="336" t="s">
        <v>9080</v>
      </c>
      <c r="C8503" s="335" t="s">
        <v>6747</v>
      </c>
      <c r="D8503" s="339">
        <v>2435.3000000000002</v>
      </c>
    </row>
    <row r="8504" spans="1:4" ht="63.75">
      <c r="A8504" s="338">
        <v>39364</v>
      </c>
      <c r="B8504" s="336" t="s">
        <v>9081</v>
      </c>
      <c r="C8504" s="335" t="s">
        <v>6747</v>
      </c>
      <c r="D8504" s="339">
        <v>7034.57</v>
      </c>
    </row>
    <row r="8505" spans="1:4" ht="38.25">
      <c r="A8505" s="338">
        <v>14576</v>
      </c>
      <c r="B8505" s="336" t="s">
        <v>9082</v>
      </c>
      <c r="C8505" s="335" t="s">
        <v>6747</v>
      </c>
      <c r="D8505" s="339">
        <v>3043277.94</v>
      </c>
    </row>
    <row r="8506" spans="1:4" ht="25.5">
      <c r="A8506" s="338">
        <v>13877</v>
      </c>
      <c r="B8506" s="336" t="s">
        <v>9083</v>
      </c>
      <c r="C8506" s="335" t="s">
        <v>6747</v>
      </c>
      <c r="D8506" s="339">
        <v>1302781.8899999999</v>
      </c>
    </row>
    <row r="8507" spans="1:4" ht="25.5">
      <c r="A8507" s="338">
        <v>7307</v>
      </c>
      <c r="B8507" s="336" t="s">
        <v>9084</v>
      </c>
      <c r="C8507" s="335" t="s">
        <v>6813</v>
      </c>
      <c r="D8507" s="335">
        <v>20.18</v>
      </c>
    </row>
    <row r="8508" spans="1:4">
      <c r="A8508" s="338">
        <v>38122</v>
      </c>
      <c r="B8508" s="336" t="s">
        <v>9085</v>
      </c>
      <c r="C8508" s="335" t="s">
        <v>6813</v>
      </c>
      <c r="D8508" s="335">
        <v>7.3</v>
      </c>
    </row>
    <row r="8509" spans="1:4" ht="25.5">
      <c r="A8509" s="338">
        <v>6086</v>
      </c>
      <c r="B8509" s="336" t="s">
        <v>9086</v>
      </c>
      <c r="C8509" s="335" t="s">
        <v>9087</v>
      </c>
      <c r="D8509" s="335">
        <v>70.13</v>
      </c>
    </row>
    <row r="8510" spans="1:4" ht="38.25">
      <c r="A8510" s="338">
        <v>38633</v>
      </c>
      <c r="B8510" s="336" t="s">
        <v>9088</v>
      </c>
      <c r="C8510" s="335" t="s">
        <v>6747</v>
      </c>
      <c r="D8510" s="335">
        <v>10.34</v>
      </c>
    </row>
    <row r="8511" spans="1:4" ht="38.25">
      <c r="A8511" s="338">
        <v>12344</v>
      </c>
      <c r="B8511" s="336" t="s">
        <v>9089</v>
      </c>
      <c r="C8511" s="335" t="s">
        <v>6747</v>
      </c>
      <c r="D8511" s="335">
        <v>1.47</v>
      </c>
    </row>
    <row r="8512" spans="1:4" ht="38.25">
      <c r="A8512" s="338">
        <v>12343</v>
      </c>
      <c r="B8512" s="336" t="s">
        <v>9090</v>
      </c>
      <c r="C8512" s="335" t="s">
        <v>6747</v>
      </c>
      <c r="D8512" s="335">
        <v>2.2799999999999998</v>
      </c>
    </row>
    <row r="8513" spans="1:4" ht="38.25">
      <c r="A8513" s="338">
        <v>3295</v>
      </c>
      <c r="B8513" s="336" t="s">
        <v>9091</v>
      </c>
      <c r="C8513" s="335" t="s">
        <v>6747</v>
      </c>
      <c r="D8513" s="335">
        <v>7.98</v>
      </c>
    </row>
    <row r="8514" spans="1:4" ht="38.25">
      <c r="A8514" s="338">
        <v>3302</v>
      </c>
      <c r="B8514" s="336" t="s">
        <v>9092</v>
      </c>
      <c r="C8514" s="335" t="s">
        <v>6747</v>
      </c>
      <c r="D8514" s="335">
        <v>8.34</v>
      </c>
    </row>
    <row r="8515" spans="1:4" ht="38.25">
      <c r="A8515" s="338">
        <v>3297</v>
      </c>
      <c r="B8515" s="336" t="s">
        <v>9093</v>
      </c>
      <c r="C8515" s="335" t="s">
        <v>6747</v>
      </c>
      <c r="D8515" s="335">
        <v>8.91</v>
      </c>
    </row>
    <row r="8516" spans="1:4" ht="38.25">
      <c r="A8516" s="338">
        <v>3294</v>
      </c>
      <c r="B8516" s="336" t="s">
        <v>9094</v>
      </c>
      <c r="C8516" s="335" t="s">
        <v>6747</v>
      </c>
      <c r="D8516" s="335">
        <v>9.0399999999999991</v>
      </c>
    </row>
    <row r="8517" spans="1:4" ht="38.25">
      <c r="A8517" s="338">
        <v>3292</v>
      </c>
      <c r="B8517" s="336" t="s">
        <v>9095</v>
      </c>
      <c r="C8517" s="335" t="s">
        <v>6747</v>
      </c>
      <c r="D8517" s="335">
        <v>8.5</v>
      </c>
    </row>
    <row r="8518" spans="1:4" ht="38.25">
      <c r="A8518" s="338">
        <v>3298</v>
      </c>
      <c r="B8518" s="336" t="s">
        <v>9096</v>
      </c>
      <c r="C8518" s="335" t="s">
        <v>6747</v>
      </c>
      <c r="D8518" s="335">
        <v>19.920000000000002</v>
      </c>
    </row>
    <row r="8519" spans="1:4" ht="38.25">
      <c r="A8519" s="338">
        <v>11596</v>
      </c>
      <c r="B8519" s="336" t="s">
        <v>9097</v>
      </c>
      <c r="C8519" s="335" t="s">
        <v>6747</v>
      </c>
      <c r="D8519" s="335">
        <v>347.53</v>
      </c>
    </row>
    <row r="8520" spans="1:4" ht="38.25">
      <c r="A8520" s="338">
        <v>34802</v>
      </c>
      <c r="B8520" s="336" t="s">
        <v>9098</v>
      </c>
      <c r="C8520" s="335" t="s">
        <v>6747</v>
      </c>
      <c r="D8520" s="335">
        <v>954.43</v>
      </c>
    </row>
    <row r="8521" spans="1:4" ht="38.25">
      <c r="A8521" s="338">
        <v>11588</v>
      </c>
      <c r="B8521" s="336" t="s">
        <v>9099</v>
      </c>
      <c r="C8521" s="335" t="s">
        <v>6747</v>
      </c>
      <c r="D8521" s="339">
        <v>1029.67</v>
      </c>
    </row>
    <row r="8522" spans="1:4" ht="38.25">
      <c r="A8522" s="338">
        <v>34383</v>
      </c>
      <c r="B8522" s="336" t="s">
        <v>9100</v>
      </c>
      <c r="C8522" s="335" t="s">
        <v>6747</v>
      </c>
      <c r="D8522" s="339">
        <v>1132.71</v>
      </c>
    </row>
    <row r="8523" spans="1:4" ht="38.25">
      <c r="A8523" s="338">
        <v>40451</v>
      </c>
      <c r="B8523" s="336" t="s">
        <v>9101</v>
      </c>
      <c r="C8523" s="335" t="s">
        <v>6754</v>
      </c>
      <c r="D8523" s="335">
        <v>91.56</v>
      </c>
    </row>
    <row r="8524" spans="1:4" ht="38.25">
      <c r="A8524" s="338">
        <v>40453</v>
      </c>
      <c r="B8524" s="336" t="s">
        <v>9102</v>
      </c>
      <c r="C8524" s="335" t="s">
        <v>6754</v>
      </c>
      <c r="D8524" s="335">
        <v>99.07</v>
      </c>
    </row>
    <row r="8525" spans="1:4" ht="38.25">
      <c r="A8525" s="338">
        <v>40452</v>
      </c>
      <c r="B8525" s="336" t="s">
        <v>9103</v>
      </c>
      <c r="C8525" s="335" t="s">
        <v>6754</v>
      </c>
      <c r="D8525" s="335">
        <v>108.66</v>
      </c>
    </row>
    <row r="8526" spans="1:4" ht="38.25">
      <c r="A8526" s="338">
        <v>11594</v>
      </c>
      <c r="B8526" s="336" t="s">
        <v>9104</v>
      </c>
      <c r="C8526" s="335" t="s">
        <v>6747</v>
      </c>
      <c r="D8526" s="335">
        <v>328.18</v>
      </c>
    </row>
    <row r="8527" spans="1:4" ht="25.5">
      <c r="A8527" s="338">
        <v>3311</v>
      </c>
      <c r="B8527" s="336" t="s">
        <v>9105</v>
      </c>
      <c r="C8527" s="335" t="s">
        <v>6759</v>
      </c>
      <c r="D8527" s="335">
        <v>328.18</v>
      </c>
    </row>
    <row r="8528" spans="1:4" ht="25.5">
      <c r="A8528" s="338">
        <v>11599</v>
      </c>
      <c r="B8528" s="336" t="s">
        <v>9106</v>
      </c>
      <c r="C8528" s="335" t="s">
        <v>6747</v>
      </c>
      <c r="D8528" s="335">
        <v>436.45</v>
      </c>
    </row>
    <row r="8529" spans="1:4" ht="38.25">
      <c r="A8529" s="338">
        <v>11593</v>
      </c>
      <c r="B8529" s="336" t="s">
        <v>9107</v>
      </c>
      <c r="C8529" s="335" t="s">
        <v>6747</v>
      </c>
      <c r="D8529" s="335">
        <v>611.87</v>
      </c>
    </row>
    <row r="8530" spans="1:4" ht="25.5">
      <c r="A8530" s="338">
        <v>3314</v>
      </c>
      <c r="B8530" s="336" t="s">
        <v>9108</v>
      </c>
      <c r="C8530" s="335" t="s">
        <v>6759</v>
      </c>
      <c r="D8530" s="335">
        <v>437.61</v>
      </c>
    </row>
    <row r="8531" spans="1:4" ht="38.25">
      <c r="A8531" s="338">
        <v>11597</v>
      </c>
      <c r="B8531" s="336" t="s">
        <v>9109</v>
      </c>
      <c r="C8531" s="335" t="s">
        <v>6747</v>
      </c>
      <c r="D8531" s="335">
        <v>508.89</v>
      </c>
    </row>
    <row r="8532" spans="1:4" ht="25.5">
      <c r="A8532" s="338">
        <v>3309</v>
      </c>
      <c r="B8532" s="336" t="s">
        <v>9110</v>
      </c>
      <c r="C8532" s="335" t="s">
        <v>6759</v>
      </c>
      <c r="D8532" s="335">
        <v>347.53</v>
      </c>
    </row>
    <row r="8533" spans="1:4" ht="51">
      <c r="A8533" s="338">
        <v>34612</v>
      </c>
      <c r="B8533" s="336" t="s">
        <v>9111</v>
      </c>
      <c r="C8533" s="335" t="s">
        <v>6747</v>
      </c>
      <c r="D8533" s="335">
        <v>629.41</v>
      </c>
    </row>
    <row r="8534" spans="1:4" ht="51">
      <c r="A8534" s="338">
        <v>34635</v>
      </c>
      <c r="B8534" s="336" t="s">
        <v>9112</v>
      </c>
      <c r="C8534" s="335" t="s">
        <v>6747</v>
      </c>
      <c r="D8534" s="335">
        <v>809.39</v>
      </c>
    </row>
    <row r="8535" spans="1:4" ht="51">
      <c r="A8535" s="338">
        <v>34633</v>
      </c>
      <c r="B8535" s="336" t="s">
        <v>9113</v>
      </c>
      <c r="C8535" s="335" t="s">
        <v>6747</v>
      </c>
      <c r="D8535" s="335">
        <v>892.16</v>
      </c>
    </row>
    <row r="8536" spans="1:4" ht="51">
      <c r="A8536" s="338">
        <v>40440</v>
      </c>
      <c r="B8536" s="336" t="s">
        <v>9114</v>
      </c>
      <c r="C8536" s="335" t="s">
        <v>6759</v>
      </c>
      <c r="D8536" s="335">
        <v>455.82</v>
      </c>
    </row>
    <row r="8537" spans="1:4" ht="51">
      <c r="A8537" s="338">
        <v>40441</v>
      </c>
      <c r="B8537" s="336" t="s">
        <v>9115</v>
      </c>
      <c r="C8537" s="335" t="s">
        <v>6759</v>
      </c>
      <c r="D8537" s="335">
        <v>291.01</v>
      </c>
    </row>
    <row r="8538" spans="1:4" ht="51">
      <c r="A8538" s="338">
        <v>40449</v>
      </c>
      <c r="B8538" s="336" t="s">
        <v>9116</v>
      </c>
      <c r="C8538" s="335" t="s">
        <v>6759</v>
      </c>
      <c r="D8538" s="335">
        <v>244.65</v>
      </c>
    </row>
    <row r="8539" spans="1:4" ht="38.25">
      <c r="A8539" s="338">
        <v>34800</v>
      </c>
      <c r="B8539" s="336" t="s">
        <v>9117</v>
      </c>
      <c r="C8539" s="335" t="s">
        <v>6759</v>
      </c>
      <c r="D8539" s="335">
        <v>305.93</v>
      </c>
    </row>
    <row r="8540" spans="1:4" ht="38.25">
      <c r="A8540" s="338">
        <v>11592</v>
      </c>
      <c r="B8540" s="336" t="s">
        <v>9118</v>
      </c>
      <c r="C8540" s="335" t="s">
        <v>6747</v>
      </c>
      <c r="D8540" s="335">
        <v>437.61</v>
      </c>
    </row>
    <row r="8541" spans="1:4" ht="38.25">
      <c r="A8541" s="338">
        <v>40438</v>
      </c>
      <c r="B8541" s="336" t="s">
        <v>9119</v>
      </c>
      <c r="C8541" s="335" t="s">
        <v>6759</v>
      </c>
      <c r="D8541" s="335">
        <v>203.82</v>
      </c>
    </row>
    <row r="8542" spans="1:4" ht="38.25">
      <c r="A8542" s="338">
        <v>40436</v>
      </c>
      <c r="B8542" s="336" t="s">
        <v>9120</v>
      </c>
      <c r="C8542" s="335" t="s">
        <v>6759</v>
      </c>
      <c r="D8542" s="335">
        <v>254.14</v>
      </c>
    </row>
    <row r="8543" spans="1:4" ht="51">
      <c r="A8543" s="338">
        <v>4315</v>
      </c>
      <c r="B8543" s="336" t="s">
        <v>9121</v>
      </c>
      <c r="C8543" s="335" t="s">
        <v>6747</v>
      </c>
      <c r="D8543" s="335">
        <v>1.22</v>
      </c>
    </row>
    <row r="8544" spans="1:4" ht="25.5">
      <c r="A8544" s="338">
        <v>42482</v>
      </c>
      <c r="B8544" s="336" t="s">
        <v>9122</v>
      </c>
      <c r="C8544" s="335" t="s">
        <v>6747</v>
      </c>
      <c r="D8544" s="335">
        <v>1.63</v>
      </c>
    </row>
    <row r="8545" spans="1:4" ht="25.5">
      <c r="A8545" s="338">
        <v>402</v>
      </c>
      <c r="B8545" s="336" t="s">
        <v>9123</v>
      </c>
      <c r="C8545" s="335" t="s">
        <v>6747</v>
      </c>
      <c r="D8545" s="335">
        <v>7.77</v>
      </c>
    </row>
    <row r="8546" spans="1:4">
      <c r="A8546" s="338">
        <v>4226</v>
      </c>
      <c r="B8546" s="336" t="s">
        <v>9124</v>
      </c>
      <c r="C8546" s="335" t="s">
        <v>6811</v>
      </c>
      <c r="D8546" s="335">
        <v>7.34</v>
      </c>
    </row>
    <row r="8547" spans="1:4">
      <c r="A8547" s="338">
        <v>4222</v>
      </c>
      <c r="B8547" s="336" t="s">
        <v>9125</v>
      </c>
      <c r="C8547" s="335" t="s">
        <v>6813</v>
      </c>
      <c r="D8547" s="335">
        <v>4.22</v>
      </c>
    </row>
    <row r="8548" spans="1:4" ht="51">
      <c r="A8548" s="338">
        <v>34804</v>
      </c>
      <c r="B8548" s="336" t="s">
        <v>9126</v>
      </c>
      <c r="C8548" s="335" t="s">
        <v>6754</v>
      </c>
      <c r="D8548" s="335">
        <v>36.94</v>
      </c>
    </row>
    <row r="8549" spans="1:4" ht="38.25">
      <c r="A8549" s="338">
        <v>4013</v>
      </c>
      <c r="B8549" s="336" t="s">
        <v>9127</v>
      </c>
      <c r="C8549" s="335" t="s">
        <v>6754</v>
      </c>
      <c r="D8549" s="335">
        <v>4.72</v>
      </c>
    </row>
    <row r="8550" spans="1:4" ht="38.25">
      <c r="A8550" s="338">
        <v>4011</v>
      </c>
      <c r="B8550" s="336" t="s">
        <v>9128</v>
      </c>
      <c r="C8550" s="335" t="s">
        <v>6754</v>
      </c>
      <c r="D8550" s="335">
        <v>5.27</v>
      </c>
    </row>
    <row r="8551" spans="1:4" ht="38.25">
      <c r="A8551" s="338">
        <v>4021</v>
      </c>
      <c r="B8551" s="336" t="s">
        <v>9129</v>
      </c>
      <c r="C8551" s="335" t="s">
        <v>6754</v>
      </c>
      <c r="D8551" s="335">
        <v>6.58</v>
      </c>
    </row>
    <row r="8552" spans="1:4" ht="38.25">
      <c r="A8552" s="338">
        <v>4019</v>
      </c>
      <c r="B8552" s="336" t="s">
        <v>9130</v>
      </c>
      <c r="C8552" s="335" t="s">
        <v>6754</v>
      </c>
      <c r="D8552" s="335">
        <v>7.9</v>
      </c>
    </row>
    <row r="8553" spans="1:4" ht="38.25">
      <c r="A8553" s="338">
        <v>4012</v>
      </c>
      <c r="B8553" s="336" t="s">
        <v>9131</v>
      </c>
      <c r="C8553" s="335" t="s">
        <v>6754</v>
      </c>
      <c r="D8553" s="335">
        <v>10.58</v>
      </c>
    </row>
    <row r="8554" spans="1:4" ht="38.25">
      <c r="A8554" s="338">
        <v>4020</v>
      </c>
      <c r="B8554" s="336" t="s">
        <v>9132</v>
      </c>
      <c r="C8554" s="335" t="s">
        <v>6754</v>
      </c>
      <c r="D8554" s="335">
        <v>13.25</v>
      </c>
    </row>
    <row r="8555" spans="1:4" ht="38.25">
      <c r="A8555" s="338">
        <v>4018</v>
      </c>
      <c r="B8555" s="336" t="s">
        <v>9133</v>
      </c>
      <c r="C8555" s="335" t="s">
        <v>6754</v>
      </c>
      <c r="D8555" s="335">
        <v>15.87</v>
      </c>
    </row>
    <row r="8556" spans="1:4" ht="38.25">
      <c r="A8556" s="338">
        <v>36498</v>
      </c>
      <c r="B8556" s="336" t="s">
        <v>9134</v>
      </c>
      <c r="C8556" s="335" t="s">
        <v>6747</v>
      </c>
      <c r="D8556" s="339">
        <v>3755.42</v>
      </c>
    </row>
    <row r="8557" spans="1:4">
      <c r="A8557" s="338">
        <v>12872</v>
      </c>
      <c r="B8557" s="336" t="s">
        <v>9135</v>
      </c>
      <c r="C8557" s="335" t="s">
        <v>6749</v>
      </c>
      <c r="D8557" s="335">
        <v>12.68</v>
      </c>
    </row>
    <row r="8558" spans="1:4">
      <c r="A8558" s="338">
        <v>41075</v>
      </c>
      <c r="B8558" s="336" t="s">
        <v>9136</v>
      </c>
      <c r="C8558" s="335" t="s">
        <v>6939</v>
      </c>
      <c r="D8558" s="339">
        <v>2236.52</v>
      </c>
    </row>
    <row r="8559" spans="1:4" ht="25.5">
      <c r="A8559" s="338">
        <v>3315</v>
      </c>
      <c r="B8559" s="336" t="s">
        <v>9137</v>
      </c>
      <c r="C8559" s="335" t="s">
        <v>6811</v>
      </c>
      <c r="D8559" s="335">
        <v>0.55000000000000004</v>
      </c>
    </row>
    <row r="8560" spans="1:4">
      <c r="A8560" s="338">
        <v>36870</v>
      </c>
      <c r="B8560" s="336" t="s">
        <v>9138</v>
      </c>
      <c r="C8560" s="335" t="s">
        <v>6811</v>
      </c>
      <c r="D8560" s="335">
        <v>0.55000000000000004</v>
      </c>
    </row>
    <row r="8561" spans="1:4" ht="38.25">
      <c r="A8561" s="338">
        <v>5092</v>
      </c>
      <c r="B8561" s="336" t="s">
        <v>9139</v>
      </c>
      <c r="C8561" s="335" t="s">
        <v>7207</v>
      </c>
      <c r="D8561" s="335">
        <v>13.58</v>
      </c>
    </row>
    <row r="8562" spans="1:4" ht="25.5">
      <c r="A8562" s="338">
        <v>11462</v>
      </c>
      <c r="B8562" s="336" t="s">
        <v>9140</v>
      </c>
      <c r="C8562" s="335" t="s">
        <v>7207</v>
      </c>
      <c r="D8562" s="335">
        <v>13.89</v>
      </c>
    </row>
    <row r="8563" spans="1:4" ht="38.25">
      <c r="A8563" s="338">
        <v>36529</v>
      </c>
      <c r="B8563" s="336" t="s">
        <v>9141</v>
      </c>
      <c r="C8563" s="335" t="s">
        <v>6747</v>
      </c>
      <c r="D8563" s="339">
        <v>29190.47</v>
      </c>
    </row>
    <row r="8564" spans="1:4" ht="38.25">
      <c r="A8564" s="338">
        <v>3318</v>
      </c>
      <c r="B8564" s="336" t="s">
        <v>9142</v>
      </c>
      <c r="C8564" s="335" t="s">
        <v>6747</v>
      </c>
      <c r="D8564" s="339">
        <v>22885.33</v>
      </c>
    </row>
    <row r="8565" spans="1:4" ht="63.75">
      <c r="A8565" s="338">
        <v>38968</v>
      </c>
      <c r="B8565" s="336" t="s">
        <v>9143</v>
      </c>
      <c r="C8565" s="335" t="s">
        <v>6754</v>
      </c>
      <c r="D8565" s="335">
        <v>246.39</v>
      </c>
    </row>
    <row r="8566" spans="1:4">
      <c r="A8566" s="338">
        <v>3324</v>
      </c>
      <c r="B8566" s="336" t="s">
        <v>9144</v>
      </c>
      <c r="C8566" s="335" t="s">
        <v>6754</v>
      </c>
      <c r="D8566" s="335">
        <v>5.35</v>
      </c>
    </row>
    <row r="8567" spans="1:4" ht="25.5">
      <c r="A8567" s="338">
        <v>3322</v>
      </c>
      <c r="B8567" s="336" t="s">
        <v>9145</v>
      </c>
      <c r="C8567" s="335" t="s">
        <v>6754</v>
      </c>
      <c r="D8567" s="335">
        <v>7.5</v>
      </c>
    </row>
    <row r="8568" spans="1:4">
      <c r="A8568" s="338">
        <v>5076</v>
      </c>
      <c r="B8568" s="336" t="s">
        <v>9146</v>
      </c>
      <c r="C8568" s="335" t="s">
        <v>6811</v>
      </c>
      <c r="D8568" s="335">
        <v>9.25</v>
      </c>
    </row>
    <row r="8569" spans="1:4">
      <c r="A8569" s="338">
        <v>5077</v>
      </c>
      <c r="B8569" s="336" t="s">
        <v>9147</v>
      </c>
      <c r="C8569" s="335" t="s">
        <v>6811</v>
      </c>
      <c r="D8569" s="335">
        <v>10.220000000000001</v>
      </c>
    </row>
    <row r="8570" spans="1:4" ht="51">
      <c r="A8570" s="338">
        <v>42008</v>
      </c>
      <c r="B8570" s="336" t="s">
        <v>9148</v>
      </c>
      <c r="C8570" s="335" t="s">
        <v>6747</v>
      </c>
      <c r="D8570" s="335">
        <v>0.83</v>
      </c>
    </row>
    <row r="8571" spans="1:4" ht="38.25">
      <c r="A8571" s="338">
        <v>11837</v>
      </c>
      <c r="B8571" s="336" t="s">
        <v>9149</v>
      </c>
      <c r="C8571" s="335" t="s">
        <v>6747</v>
      </c>
      <c r="D8571" s="335">
        <v>30.69</v>
      </c>
    </row>
    <row r="8572" spans="1:4" ht="38.25">
      <c r="A8572" s="338">
        <v>38055</v>
      </c>
      <c r="B8572" s="336" t="s">
        <v>9150</v>
      </c>
      <c r="C8572" s="335" t="s">
        <v>6747</v>
      </c>
      <c r="D8572" s="335">
        <v>2.78</v>
      </c>
    </row>
    <row r="8573" spans="1:4" ht="38.25">
      <c r="A8573" s="338">
        <v>415</v>
      </c>
      <c r="B8573" s="336" t="s">
        <v>9151</v>
      </c>
      <c r="C8573" s="335" t="s">
        <v>6747</v>
      </c>
      <c r="D8573" s="335">
        <v>12.58</v>
      </c>
    </row>
    <row r="8574" spans="1:4" ht="38.25">
      <c r="A8574" s="338">
        <v>416</v>
      </c>
      <c r="B8574" s="336" t="s">
        <v>9152</v>
      </c>
      <c r="C8574" s="335" t="s">
        <v>6747</v>
      </c>
      <c r="D8574" s="335">
        <v>4.5999999999999996</v>
      </c>
    </row>
    <row r="8575" spans="1:4" ht="38.25">
      <c r="A8575" s="338">
        <v>425</v>
      </c>
      <c r="B8575" s="336" t="s">
        <v>9153</v>
      </c>
      <c r="C8575" s="335" t="s">
        <v>6747</v>
      </c>
      <c r="D8575" s="335">
        <v>2.85</v>
      </c>
    </row>
    <row r="8576" spans="1:4" ht="38.25">
      <c r="A8576" s="338">
        <v>426</v>
      </c>
      <c r="B8576" s="336" t="s">
        <v>9154</v>
      </c>
      <c r="C8576" s="335" t="s">
        <v>6747</v>
      </c>
      <c r="D8576" s="335">
        <v>15.73</v>
      </c>
    </row>
    <row r="8577" spans="1:4" ht="38.25">
      <c r="A8577" s="338">
        <v>38056</v>
      </c>
      <c r="B8577" s="336" t="s">
        <v>9155</v>
      </c>
      <c r="C8577" s="335" t="s">
        <v>6747</v>
      </c>
      <c r="D8577" s="335">
        <v>15.36</v>
      </c>
    </row>
    <row r="8578" spans="1:4" ht="25.5">
      <c r="A8578" s="338">
        <v>1564</v>
      </c>
      <c r="B8578" s="336" t="s">
        <v>9156</v>
      </c>
      <c r="C8578" s="335" t="s">
        <v>6747</v>
      </c>
      <c r="D8578" s="335">
        <v>5.86</v>
      </c>
    </row>
    <row r="8579" spans="1:4" ht="51">
      <c r="A8579" s="338">
        <v>42009</v>
      </c>
      <c r="B8579" s="336" t="s">
        <v>9157</v>
      </c>
      <c r="C8579" s="335" t="s">
        <v>6747</v>
      </c>
      <c r="D8579" s="335">
        <v>6.42</v>
      </c>
    </row>
    <row r="8580" spans="1:4" ht="51">
      <c r="A8580" s="338">
        <v>42010</v>
      </c>
      <c r="B8580" s="336" t="s">
        <v>9158</v>
      </c>
      <c r="C8580" s="335" t="s">
        <v>6747</v>
      </c>
      <c r="D8580" s="335">
        <v>4.58</v>
      </c>
    </row>
    <row r="8581" spans="1:4">
      <c r="A8581" s="338">
        <v>11032</v>
      </c>
      <c r="B8581" s="336" t="s">
        <v>9159</v>
      </c>
      <c r="C8581" s="335" t="s">
        <v>6747</v>
      </c>
      <c r="D8581" s="335">
        <v>6.9</v>
      </c>
    </row>
    <row r="8582" spans="1:4" ht="38.25">
      <c r="A8582" s="338">
        <v>36786</v>
      </c>
      <c r="B8582" s="336" t="s">
        <v>9160</v>
      </c>
      <c r="C8582" s="335" t="s">
        <v>9161</v>
      </c>
      <c r="D8582" s="335">
        <v>92.01</v>
      </c>
    </row>
    <row r="8583" spans="1:4" ht="25.5">
      <c r="A8583" s="338">
        <v>36785</v>
      </c>
      <c r="B8583" s="336" t="s">
        <v>9162</v>
      </c>
      <c r="C8583" s="335" t="s">
        <v>9161</v>
      </c>
      <c r="D8583" s="335">
        <v>79.95</v>
      </c>
    </row>
    <row r="8584" spans="1:4" ht="38.25">
      <c r="A8584" s="338">
        <v>36782</v>
      </c>
      <c r="B8584" s="336" t="s">
        <v>9163</v>
      </c>
      <c r="C8584" s="335" t="s">
        <v>9161</v>
      </c>
      <c r="D8584" s="335">
        <v>95.44</v>
      </c>
    </row>
    <row r="8585" spans="1:4" ht="38.25">
      <c r="A8585" s="338">
        <v>25930</v>
      </c>
      <c r="B8585" s="336" t="s">
        <v>9164</v>
      </c>
      <c r="C8585" s="335" t="s">
        <v>9161</v>
      </c>
      <c r="D8585" s="335">
        <v>107.5</v>
      </c>
    </row>
    <row r="8586" spans="1:4" ht="38.25">
      <c r="A8586" s="338">
        <v>4824</v>
      </c>
      <c r="B8586" s="336" t="s">
        <v>9165</v>
      </c>
      <c r="C8586" s="335" t="s">
        <v>6811</v>
      </c>
      <c r="D8586" s="335">
        <v>0.27</v>
      </c>
    </row>
    <row r="8587" spans="1:4" ht="38.25">
      <c r="A8587" s="338">
        <v>11795</v>
      </c>
      <c r="B8587" s="336" t="s">
        <v>9166</v>
      </c>
      <c r="C8587" s="335" t="s">
        <v>6754</v>
      </c>
      <c r="D8587" s="335">
        <v>384.9</v>
      </c>
    </row>
    <row r="8588" spans="1:4">
      <c r="A8588" s="338">
        <v>134</v>
      </c>
      <c r="B8588" s="336" t="s">
        <v>9167</v>
      </c>
      <c r="C8588" s="335" t="s">
        <v>6811</v>
      </c>
      <c r="D8588" s="335">
        <v>1.4</v>
      </c>
    </row>
    <row r="8589" spans="1:4">
      <c r="A8589" s="338">
        <v>4229</v>
      </c>
      <c r="B8589" s="336" t="s">
        <v>9168</v>
      </c>
      <c r="C8589" s="335" t="s">
        <v>6811</v>
      </c>
      <c r="D8589" s="335">
        <v>16.510000000000002</v>
      </c>
    </row>
    <row r="8590" spans="1:4" ht="25.5">
      <c r="A8590" s="338">
        <v>37402</v>
      </c>
      <c r="B8590" s="336" t="s">
        <v>9169</v>
      </c>
      <c r="C8590" s="335" t="s">
        <v>6747</v>
      </c>
      <c r="D8590" s="335">
        <v>39.29</v>
      </c>
    </row>
    <row r="8591" spans="1:4" ht="25.5">
      <c r="A8591" s="338">
        <v>11244</v>
      </c>
      <c r="B8591" s="336" t="s">
        <v>9170</v>
      </c>
      <c r="C8591" s="335" t="s">
        <v>6747</v>
      </c>
      <c r="D8591" s="335">
        <v>165.78</v>
      </c>
    </row>
    <row r="8592" spans="1:4" ht="38.25">
      <c r="A8592" s="338">
        <v>11245</v>
      </c>
      <c r="B8592" s="336" t="s">
        <v>9171</v>
      </c>
      <c r="C8592" s="335" t="s">
        <v>6747</v>
      </c>
      <c r="D8592" s="335">
        <v>229.3</v>
      </c>
    </row>
    <row r="8593" spans="1:4" ht="25.5">
      <c r="A8593" s="338">
        <v>11235</v>
      </c>
      <c r="B8593" s="336" t="s">
        <v>9172</v>
      </c>
      <c r="C8593" s="335" t="s">
        <v>6747</v>
      </c>
      <c r="D8593" s="335">
        <v>126.51</v>
      </c>
    </row>
    <row r="8594" spans="1:4" ht="25.5">
      <c r="A8594" s="338">
        <v>11236</v>
      </c>
      <c r="B8594" s="336" t="s">
        <v>9173</v>
      </c>
      <c r="C8594" s="335" t="s">
        <v>6747</v>
      </c>
      <c r="D8594" s="335">
        <v>160.77000000000001</v>
      </c>
    </row>
    <row r="8595" spans="1:4">
      <c r="A8595" s="338">
        <v>11731</v>
      </c>
      <c r="B8595" s="336" t="s">
        <v>9174</v>
      </c>
      <c r="C8595" s="335" t="s">
        <v>6747</v>
      </c>
      <c r="D8595" s="335">
        <v>3.65</v>
      </c>
    </row>
    <row r="8596" spans="1:4">
      <c r="A8596" s="338">
        <v>11732</v>
      </c>
      <c r="B8596" s="336" t="s">
        <v>9175</v>
      </c>
      <c r="C8596" s="335" t="s">
        <v>6747</v>
      </c>
      <c r="D8596" s="335">
        <v>18.57</v>
      </c>
    </row>
    <row r="8597" spans="1:4" ht="25.5">
      <c r="A8597" s="338">
        <v>36494</v>
      </c>
      <c r="B8597" s="336" t="s">
        <v>9176</v>
      </c>
      <c r="C8597" s="335" t="s">
        <v>6747</v>
      </c>
      <c r="D8597" s="339">
        <v>329800</v>
      </c>
    </row>
    <row r="8598" spans="1:4" ht="25.5">
      <c r="A8598" s="338">
        <v>36493</v>
      </c>
      <c r="B8598" s="336" t="s">
        <v>9177</v>
      </c>
      <c r="C8598" s="335" t="s">
        <v>6747</v>
      </c>
      <c r="D8598" s="339">
        <v>373650</v>
      </c>
    </row>
    <row r="8599" spans="1:4" ht="25.5">
      <c r="A8599" s="338">
        <v>36492</v>
      </c>
      <c r="B8599" s="336" t="s">
        <v>9178</v>
      </c>
      <c r="C8599" s="335" t="s">
        <v>6747</v>
      </c>
      <c r="D8599" s="339">
        <v>694100</v>
      </c>
    </row>
    <row r="8600" spans="1:4" ht="38.25">
      <c r="A8600" s="338">
        <v>13333</v>
      </c>
      <c r="B8600" s="336" t="s">
        <v>9179</v>
      </c>
      <c r="C8600" s="335" t="s">
        <v>6747</v>
      </c>
      <c r="D8600" s="339">
        <v>103996.26</v>
      </c>
    </row>
    <row r="8601" spans="1:4" ht="38.25">
      <c r="A8601" s="338">
        <v>13533</v>
      </c>
      <c r="B8601" s="336" t="s">
        <v>9180</v>
      </c>
      <c r="C8601" s="335" t="s">
        <v>6747</v>
      </c>
      <c r="D8601" s="339">
        <v>92961.1</v>
      </c>
    </row>
    <row r="8602" spans="1:4" ht="38.25">
      <c r="A8602" s="338">
        <v>36499</v>
      </c>
      <c r="B8602" s="336" t="s">
        <v>9181</v>
      </c>
      <c r="C8602" s="335" t="s">
        <v>6747</v>
      </c>
      <c r="D8602" s="339">
        <v>2027.92</v>
      </c>
    </row>
    <row r="8603" spans="1:4" ht="51">
      <c r="A8603" s="338">
        <v>39585</v>
      </c>
      <c r="B8603" s="336" t="s">
        <v>9182</v>
      </c>
      <c r="C8603" s="335" t="s">
        <v>6747</v>
      </c>
      <c r="D8603" s="339">
        <v>67150.38</v>
      </c>
    </row>
    <row r="8604" spans="1:4" ht="51">
      <c r="A8604" s="338">
        <v>39586</v>
      </c>
      <c r="B8604" s="336" t="s">
        <v>9183</v>
      </c>
      <c r="C8604" s="335" t="s">
        <v>6747</v>
      </c>
      <c r="D8604" s="339">
        <v>78762.850000000006</v>
      </c>
    </row>
    <row r="8605" spans="1:4" ht="51">
      <c r="A8605" s="338">
        <v>39587</v>
      </c>
      <c r="B8605" s="336" t="s">
        <v>9184</v>
      </c>
      <c r="C8605" s="335" t="s">
        <v>6747</v>
      </c>
      <c r="D8605" s="339">
        <v>95929.11</v>
      </c>
    </row>
    <row r="8606" spans="1:4" ht="51">
      <c r="A8606" s="338">
        <v>39588</v>
      </c>
      <c r="B8606" s="336" t="s">
        <v>9185</v>
      </c>
      <c r="C8606" s="335" t="s">
        <v>6747</v>
      </c>
      <c r="D8606" s="339">
        <v>111075.81</v>
      </c>
    </row>
    <row r="8607" spans="1:4" ht="51">
      <c r="A8607" s="338">
        <v>39584</v>
      </c>
      <c r="B8607" s="336" t="s">
        <v>9186</v>
      </c>
      <c r="C8607" s="335" t="s">
        <v>6747</v>
      </c>
      <c r="D8607" s="339">
        <v>59799.18</v>
      </c>
    </row>
    <row r="8608" spans="1:4" ht="51">
      <c r="A8608" s="338">
        <v>39590</v>
      </c>
      <c r="B8608" s="336" t="s">
        <v>9187</v>
      </c>
      <c r="C8608" s="335" t="s">
        <v>6747</v>
      </c>
      <c r="D8608" s="339">
        <v>58365.29</v>
      </c>
    </row>
    <row r="8609" spans="1:4" ht="51">
      <c r="A8609" s="338">
        <v>39592</v>
      </c>
      <c r="B8609" s="336" t="s">
        <v>9188</v>
      </c>
      <c r="C8609" s="335" t="s">
        <v>6747</v>
      </c>
      <c r="D8609" s="339">
        <v>83872.33</v>
      </c>
    </row>
    <row r="8610" spans="1:4" ht="51">
      <c r="A8610" s="338">
        <v>39593</v>
      </c>
      <c r="B8610" s="336" t="s">
        <v>9189</v>
      </c>
      <c r="C8610" s="335" t="s">
        <v>6747</v>
      </c>
      <c r="D8610" s="339">
        <v>95929.11</v>
      </c>
    </row>
    <row r="8611" spans="1:4" ht="51">
      <c r="A8611" s="338">
        <v>14254</v>
      </c>
      <c r="B8611" s="336" t="s">
        <v>9190</v>
      </c>
      <c r="C8611" s="335" t="s">
        <v>6747</v>
      </c>
      <c r="D8611" s="339">
        <v>54528.13</v>
      </c>
    </row>
    <row r="8612" spans="1:4" ht="25.5">
      <c r="A8612" s="338">
        <v>25987</v>
      </c>
      <c r="B8612" s="336" t="s">
        <v>9191</v>
      </c>
      <c r="C8612" s="335" t="s">
        <v>6747</v>
      </c>
      <c r="D8612" s="339">
        <v>45535.33</v>
      </c>
    </row>
    <row r="8613" spans="1:4" ht="25.5">
      <c r="A8613" s="338">
        <v>25019</v>
      </c>
      <c r="B8613" s="336" t="s">
        <v>9192</v>
      </c>
      <c r="C8613" s="335" t="s">
        <v>6747</v>
      </c>
      <c r="D8613" s="339">
        <v>78052.66</v>
      </c>
    </row>
    <row r="8614" spans="1:4" ht="25.5">
      <c r="A8614" s="338">
        <v>36501</v>
      </c>
      <c r="B8614" s="336" t="s">
        <v>9193</v>
      </c>
      <c r="C8614" s="335" t="s">
        <v>6747</v>
      </c>
      <c r="D8614" s="339">
        <v>69493.759999999995</v>
      </c>
    </row>
    <row r="8615" spans="1:4" ht="25.5">
      <c r="A8615" s="338">
        <v>25986</v>
      </c>
      <c r="B8615" s="336" t="s">
        <v>9194</v>
      </c>
      <c r="C8615" s="335" t="s">
        <v>6747</v>
      </c>
      <c r="D8615" s="339">
        <v>83544.820000000007</v>
      </c>
    </row>
    <row r="8616" spans="1:4" ht="25.5">
      <c r="A8616" s="338">
        <v>36500</v>
      </c>
      <c r="B8616" s="336" t="s">
        <v>9195</v>
      </c>
      <c r="C8616" s="335" t="s">
        <v>6747</v>
      </c>
      <c r="D8616" s="339">
        <v>49109.34</v>
      </c>
    </row>
    <row r="8617" spans="1:4" ht="51">
      <c r="A8617" s="338">
        <v>20017</v>
      </c>
      <c r="B8617" s="336" t="s">
        <v>9196</v>
      </c>
      <c r="C8617" s="335" t="s">
        <v>6807</v>
      </c>
      <c r="D8617" s="335">
        <v>2.69</v>
      </c>
    </row>
    <row r="8618" spans="1:4" ht="38.25">
      <c r="A8618" s="338">
        <v>20007</v>
      </c>
      <c r="B8618" s="336" t="s">
        <v>9197</v>
      </c>
      <c r="C8618" s="335" t="s">
        <v>6807</v>
      </c>
      <c r="D8618" s="335">
        <v>2.06</v>
      </c>
    </row>
    <row r="8619" spans="1:4" ht="51">
      <c r="A8619" s="338">
        <v>39836</v>
      </c>
      <c r="B8619" s="336" t="s">
        <v>9198</v>
      </c>
      <c r="C8619" s="335" t="s">
        <v>7245</v>
      </c>
      <c r="D8619" s="335">
        <v>97.7</v>
      </c>
    </row>
    <row r="8620" spans="1:4" ht="25.5">
      <c r="A8620" s="338">
        <v>39830</v>
      </c>
      <c r="B8620" s="336" t="s">
        <v>9199</v>
      </c>
      <c r="C8620" s="335" t="s">
        <v>7245</v>
      </c>
      <c r="D8620" s="335">
        <v>111.43</v>
      </c>
    </row>
    <row r="8621" spans="1:4" ht="25.5">
      <c r="A8621" s="338">
        <v>39831</v>
      </c>
      <c r="B8621" s="336" t="s">
        <v>9200</v>
      </c>
      <c r="C8621" s="335" t="s">
        <v>7245</v>
      </c>
      <c r="D8621" s="335">
        <v>111.19</v>
      </c>
    </row>
    <row r="8622" spans="1:4" ht="38.25">
      <c r="A8622" s="338">
        <v>36888</v>
      </c>
      <c r="B8622" s="336" t="s">
        <v>9201</v>
      </c>
      <c r="C8622" s="335" t="s">
        <v>6807</v>
      </c>
      <c r="D8622" s="335">
        <v>22.19</v>
      </c>
    </row>
    <row r="8623" spans="1:4" ht="38.25">
      <c r="A8623" s="338">
        <v>40527</v>
      </c>
      <c r="B8623" s="336" t="s">
        <v>9202</v>
      </c>
      <c r="C8623" s="335" t="s">
        <v>6747</v>
      </c>
      <c r="D8623" s="339">
        <v>2135.9</v>
      </c>
    </row>
    <row r="8624" spans="1:4" ht="38.25">
      <c r="A8624" s="338">
        <v>36497</v>
      </c>
      <c r="B8624" s="336" t="s">
        <v>9203</v>
      </c>
      <c r="C8624" s="335" t="s">
        <v>6747</v>
      </c>
      <c r="D8624" s="339">
        <v>2438.36</v>
      </c>
    </row>
    <row r="8625" spans="1:4" ht="38.25">
      <c r="A8625" s="338">
        <v>36487</v>
      </c>
      <c r="B8625" s="336" t="s">
        <v>9204</v>
      </c>
      <c r="C8625" s="335" t="s">
        <v>6747</v>
      </c>
      <c r="D8625" s="339">
        <v>4245.5600000000004</v>
      </c>
    </row>
    <row r="8626" spans="1:4" ht="38.25">
      <c r="A8626" s="338">
        <v>25952</v>
      </c>
      <c r="B8626" s="336" t="s">
        <v>9205</v>
      </c>
      <c r="C8626" s="335" t="s">
        <v>6747</v>
      </c>
      <c r="D8626" s="339">
        <v>576706</v>
      </c>
    </row>
    <row r="8627" spans="1:4" ht="38.25">
      <c r="A8627" s="338">
        <v>25954</v>
      </c>
      <c r="B8627" s="336" t="s">
        <v>9206</v>
      </c>
      <c r="C8627" s="335" t="s">
        <v>6747</v>
      </c>
      <c r="D8627" s="339">
        <v>1109050</v>
      </c>
    </row>
    <row r="8628" spans="1:4" ht="38.25">
      <c r="A8628" s="338">
        <v>25953</v>
      </c>
      <c r="B8628" s="336" t="s">
        <v>9207</v>
      </c>
      <c r="C8628" s="335" t="s">
        <v>6747</v>
      </c>
      <c r="D8628" s="339">
        <v>1885384.99</v>
      </c>
    </row>
    <row r="8629" spans="1:4" ht="76.5">
      <c r="A8629" s="338">
        <v>37776</v>
      </c>
      <c r="B8629" s="336" t="s">
        <v>9208</v>
      </c>
      <c r="C8629" s="335" t="s">
        <v>6747</v>
      </c>
      <c r="D8629" s="339">
        <v>115550</v>
      </c>
    </row>
    <row r="8630" spans="1:4" ht="76.5">
      <c r="A8630" s="338">
        <v>37775</v>
      </c>
      <c r="B8630" s="336" t="s">
        <v>9209</v>
      </c>
      <c r="C8630" s="335" t="s">
        <v>6747</v>
      </c>
      <c r="D8630" s="339">
        <v>182000</v>
      </c>
    </row>
    <row r="8631" spans="1:4" ht="76.5">
      <c r="A8631" s="338">
        <v>36491</v>
      </c>
      <c r="B8631" s="336" t="s">
        <v>9210</v>
      </c>
      <c r="C8631" s="335" t="s">
        <v>6747</v>
      </c>
      <c r="D8631" s="339">
        <v>674000</v>
      </c>
    </row>
    <row r="8632" spans="1:4" ht="76.5">
      <c r="A8632" s="338">
        <v>10712</v>
      </c>
      <c r="B8632" s="336" t="s">
        <v>9211</v>
      </c>
      <c r="C8632" s="335" t="s">
        <v>6747</v>
      </c>
      <c r="D8632" s="339">
        <v>45500</v>
      </c>
    </row>
    <row r="8633" spans="1:4" ht="76.5">
      <c r="A8633" s="338">
        <v>3363</v>
      </c>
      <c r="B8633" s="336" t="s">
        <v>9212</v>
      </c>
      <c r="C8633" s="335" t="s">
        <v>6747</v>
      </c>
      <c r="D8633" s="339">
        <v>64000</v>
      </c>
    </row>
    <row r="8634" spans="1:4" ht="76.5">
      <c r="A8634" s="338">
        <v>3365</v>
      </c>
      <c r="B8634" s="336" t="s">
        <v>9213</v>
      </c>
      <c r="C8634" s="335" t="s">
        <v>6747</v>
      </c>
      <c r="D8634" s="339">
        <v>149600</v>
      </c>
    </row>
    <row r="8635" spans="1:4" ht="25.5">
      <c r="A8635" s="338">
        <v>7569</v>
      </c>
      <c r="B8635" s="336" t="s">
        <v>9214</v>
      </c>
      <c r="C8635" s="335" t="s">
        <v>6747</v>
      </c>
      <c r="D8635" s="335">
        <v>36.32</v>
      </c>
    </row>
    <row r="8636" spans="1:4" ht="25.5">
      <c r="A8636" s="338">
        <v>34349</v>
      </c>
      <c r="B8636" s="336" t="s">
        <v>9215</v>
      </c>
      <c r="C8636" s="335" t="s">
        <v>6747</v>
      </c>
      <c r="D8636" s="335">
        <v>12.25</v>
      </c>
    </row>
    <row r="8637" spans="1:4" ht="38.25">
      <c r="A8637" s="338">
        <v>3383</v>
      </c>
      <c r="B8637" s="336" t="s">
        <v>9216</v>
      </c>
      <c r="C8637" s="335" t="s">
        <v>6747</v>
      </c>
      <c r="D8637" s="335">
        <v>23.14</v>
      </c>
    </row>
    <row r="8638" spans="1:4" ht="51">
      <c r="A8638" s="338">
        <v>38057</v>
      </c>
      <c r="B8638" s="336" t="s">
        <v>9217</v>
      </c>
      <c r="C8638" s="335" t="s">
        <v>6747</v>
      </c>
      <c r="D8638" s="335">
        <v>33.28</v>
      </c>
    </row>
    <row r="8639" spans="1:4" ht="38.25">
      <c r="A8639" s="338">
        <v>3373</v>
      </c>
      <c r="B8639" s="336" t="s">
        <v>9218</v>
      </c>
      <c r="C8639" s="335" t="s">
        <v>6747</v>
      </c>
      <c r="D8639" s="335">
        <v>26.41</v>
      </c>
    </row>
    <row r="8640" spans="1:4" ht="51">
      <c r="A8640" s="338">
        <v>38059</v>
      </c>
      <c r="B8640" s="336" t="s">
        <v>9219</v>
      </c>
      <c r="C8640" s="335" t="s">
        <v>6747</v>
      </c>
      <c r="D8640" s="335">
        <v>165.12</v>
      </c>
    </row>
    <row r="8641" spans="1:4" ht="38.25">
      <c r="A8641" s="338">
        <v>38058</v>
      </c>
      <c r="B8641" s="336" t="s">
        <v>9220</v>
      </c>
      <c r="C8641" s="335" t="s">
        <v>6747</v>
      </c>
      <c r="D8641" s="335">
        <v>143.4</v>
      </c>
    </row>
    <row r="8642" spans="1:4" ht="51">
      <c r="A8642" s="338">
        <v>3376</v>
      </c>
      <c r="B8642" s="336" t="s">
        <v>9221</v>
      </c>
      <c r="C8642" s="335" t="s">
        <v>6747</v>
      </c>
      <c r="D8642" s="335">
        <v>45.06</v>
      </c>
    </row>
    <row r="8643" spans="1:4" ht="38.25">
      <c r="A8643" s="338">
        <v>3378</v>
      </c>
      <c r="B8643" s="336" t="s">
        <v>9222</v>
      </c>
      <c r="C8643" s="335" t="s">
        <v>6747</v>
      </c>
      <c r="D8643" s="335">
        <v>44.55</v>
      </c>
    </row>
    <row r="8644" spans="1:4" ht="51">
      <c r="A8644" s="338">
        <v>3380</v>
      </c>
      <c r="B8644" s="336" t="s">
        <v>9223</v>
      </c>
      <c r="C8644" s="335" t="s">
        <v>6747</v>
      </c>
      <c r="D8644" s="335">
        <v>31.19</v>
      </c>
    </row>
    <row r="8645" spans="1:4" ht="38.25">
      <c r="A8645" s="338">
        <v>3379</v>
      </c>
      <c r="B8645" s="336" t="s">
        <v>9224</v>
      </c>
      <c r="C8645" s="335" t="s">
        <v>6747</v>
      </c>
      <c r="D8645" s="335">
        <v>30.11</v>
      </c>
    </row>
    <row r="8646" spans="1:4" ht="38.25">
      <c r="A8646" s="338">
        <v>11991</v>
      </c>
      <c r="B8646" s="336" t="s">
        <v>9225</v>
      </c>
      <c r="C8646" s="335" t="s">
        <v>6747</v>
      </c>
      <c r="D8646" s="335">
        <v>34.96</v>
      </c>
    </row>
    <row r="8647" spans="1:4" ht="25.5">
      <c r="A8647" s="338">
        <v>20062</v>
      </c>
      <c r="B8647" s="336" t="s">
        <v>9226</v>
      </c>
      <c r="C8647" s="335" t="s">
        <v>6747</v>
      </c>
      <c r="D8647" s="335">
        <v>9.7200000000000006</v>
      </c>
    </row>
    <row r="8648" spans="1:4" ht="51">
      <c r="A8648" s="338">
        <v>11029</v>
      </c>
      <c r="B8648" s="336" t="s">
        <v>9227</v>
      </c>
      <c r="C8648" s="335" t="s">
        <v>8256</v>
      </c>
      <c r="D8648" s="335">
        <v>1.05</v>
      </c>
    </row>
    <row r="8649" spans="1:4" ht="51">
      <c r="A8649" s="338">
        <v>4316</v>
      </c>
      <c r="B8649" s="336" t="s">
        <v>9228</v>
      </c>
      <c r="C8649" s="335" t="s">
        <v>6747</v>
      </c>
      <c r="D8649" s="335">
        <v>1.07</v>
      </c>
    </row>
    <row r="8650" spans="1:4" ht="51">
      <c r="A8650" s="338">
        <v>4313</v>
      </c>
      <c r="B8650" s="336" t="s">
        <v>9229</v>
      </c>
      <c r="C8650" s="335" t="s">
        <v>8256</v>
      </c>
      <c r="D8650" s="335">
        <v>1.53</v>
      </c>
    </row>
    <row r="8651" spans="1:4" ht="51">
      <c r="A8651" s="338">
        <v>4317</v>
      </c>
      <c r="B8651" s="336" t="s">
        <v>9230</v>
      </c>
      <c r="C8651" s="335" t="s">
        <v>6747</v>
      </c>
      <c r="D8651" s="335">
        <v>1.74</v>
      </c>
    </row>
    <row r="8652" spans="1:4" ht="51">
      <c r="A8652" s="338">
        <v>4314</v>
      </c>
      <c r="B8652" s="336" t="s">
        <v>9231</v>
      </c>
      <c r="C8652" s="335" t="s">
        <v>8256</v>
      </c>
      <c r="D8652" s="335">
        <v>2.04</v>
      </c>
    </row>
    <row r="8653" spans="1:4">
      <c r="A8653" s="338">
        <v>10561</v>
      </c>
      <c r="B8653" s="336" t="s">
        <v>9232</v>
      </c>
      <c r="C8653" s="335" t="s">
        <v>6811</v>
      </c>
      <c r="D8653" s="335">
        <v>0.28999999999999998</v>
      </c>
    </row>
    <row r="8654" spans="1:4" ht="51">
      <c r="A8654" s="338">
        <v>10921</v>
      </c>
      <c r="B8654" s="336" t="s">
        <v>9233</v>
      </c>
      <c r="C8654" s="335" t="s">
        <v>6747</v>
      </c>
      <c r="D8654" s="339">
        <v>3021</v>
      </c>
    </row>
    <row r="8655" spans="1:4" ht="51">
      <c r="A8655" s="338">
        <v>10922</v>
      </c>
      <c r="B8655" s="336" t="s">
        <v>9234</v>
      </c>
      <c r="C8655" s="335" t="s">
        <v>6747</v>
      </c>
      <c r="D8655" s="339">
        <v>2736.34</v>
      </c>
    </row>
    <row r="8656" spans="1:4" ht="25.5">
      <c r="A8656" s="338">
        <v>10923</v>
      </c>
      <c r="B8656" s="336" t="s">
        <v>9235</v>
      </c>
      <c r="C8656" s="335" t="s">
        <v>6747</v>
      </c>
      <c r="D8656" s="339">
        <v>1617.29</v>
      </c>
    </row>
    <row r="8657" spans="1:4" ht="25.5">
      <c r="A8657" s="338">
        <v>10924</v>
      </c>
      <c r="B8657" s="336" t="s">
        <v>9236</v>
      </c>
      <c r="C8657" s="335" t="s">
        <v>6747</v>
      </c>
      <c r="D8657" s="339">
        <v>1703.32</v>
      </c>
    </row>
    <row r="8658" spans="1:4" ht="51">
      <c r="A8658" s="338">
        <v>37772</v>
      </c>
      <c r="B8658" s="336" t="s">
        <v>9237</v>
      </c>
      <c r="C8658" s="335" t="s">
        <v>6747</v>
      </c>
      <c r="D8658" s="339">
        <v>81389.539999999994</v>
      </c>
    </row>
    <row r="8659" spans="1:4" ht="63.75">
      <c r="A8659" s="338">
        <v>37771</v>
      </c>
      <c r="B8659" s="336" t="s">
        <v>9238</v>
      </c>
      <c r="C8659" s="335" t="s">
        <v>6747</v>
      </c>
      <c r="D8659" s="339">
        <v>86585.51</v>
      </c>
    </row>
    <row r="8660" spans="1:4" ht="25.5">
      <c r="A8660" s="338">
        <v>12770</v>
      </c>
      <c r="B8660" s="336" t="s">
        <v>9239</v>
      </c>
      <c r="C8660" s="335" t="s">
        <v>6747</v>
      </c>
      <c r="D8660" s="335">
        <v>399.74</v>
      </c>
    </row>
    <row r="8661" spans="1:4" ht="25.5">
      <c r="A8661" s="338">
        <v>12772</v>
      </c>
      <c r="B8661" s="336" t="s">
        <v>9240</v>
      </c>
      <c r="C8661" s="335" t="s">
        <v>6747</v>
      </c>
      <c r="D8661" s="335">
        <v>664.35</v>
      </c>
    </row>
    <row r="8662" spans="1:4" ht="25.5">
      <c r="A8662" s="338">
        <v>12768</v>
      </c>
      <c r="B8662" s="336" t="s">
        <v>9241</v>
      </c>
      <c r="C8662" s="335" t="s">
        <v>6747</v>
      </c>
      <c r="D8662" s="335">
        <v>934.6</v>
      </c>
    </row>
    <row r="8663" spans="1:4" ht="25.5">
      <c r="A8663" s="338">
        <v>12775</v>
      </c>
      <c r="B8663" s="336" t="s">
        <v>9242</v>
      </c>
      <c r="C8663" s="335" t="s">
        <v>6747</v>
      </c>
      <c r="D8663" s="335">
        <v>292.76</v>
      </c>
    </row>
    <row r="8664" spans="1:4" ht="25.5">
      <c r="A8664" s="338">
        <v>12769</v>
      </c>
      <c r="B8664" s="336" t="s">
        <v>9243</v>
      </c>
      <c r="C8664" s="335" t="s">
        <v>6747</v>
      </c>
      <c r="D8664" s="335">
        <v>76.569999999999993</v>
      </c>
    </row>
    <row r="8665" spans="1:4" ht="25.5">
      <c r="A8665" s="338">
        <v>12773</v>
      </c>
      <c r="B8665" s="336" t="s">
        <v>9244</v>
      </c>
      <c r="C8665" s="335" t="s">
        <v>6747</v>
      </c>
      <c r="D8665" s="335">
        <v>82.2</v>
      </c>
    </row>
    <row r="8666" spans="1:4" ht="25.5">
      <c r="A8666" s="338">
        <v>12774</v>
      </c>
      <c r="B8666" s="336" t="s">
        <v>9245</v>
      </c>
      <c r="C8666" s="335" t="s">
        <v>6747</v>
      </c>
      <c r="D8666" s="335">
        <v>101.34</v>
      </c>
    </row>
    <row r="8667" spans="1:4" ht="25.5">
      <c r="A8667" s="338">
        <v>12776</v>
      </c>
      <c r="B8667" s="336" t="s">
        <v>9246</v>
      </c>
      <c r="C8667" s="335" t="s">
        <v>6747</v>
      </c>
      <c r="D8667" s="339">
        <v>1508.87</v>
      </c>
    </row>
    <row r="8668" spans="1:4" ht="25.5">
      <c r="A8668" s="338">
        <v>12777</v>
      </c>
      <c r="B8668" s="336" t="s">
        <v>9247</v>
      </c>
      <c r="C8668" s="335" t="s">
        <v>6747</v>
      </c>
      <c r="D8668" s="339">
        <v>1970.55</v>
      </c>
    </row>
    <row r="8669" spans="1:4" ht="38.25">
      <c r="A8669" s="338">
        <v>3391</v>
      </c>
      <c r="B8669" s="336" t="s">
        <v>9248</v>
      </c>
      <c r="C8669" s="335" t="s">
        <v>6747</v>
      </c>
      <c r="D8669" s="335">
        <v>44.87</v>
      </c>
    </row>
    <row r="8670" spans="1:4" ht="38.25">
      <c r="A8670" s="338">
        <v>3389</v>
      </c>
      <c r="B8670" s="336" t="s">
        <v>9249</v>
      </c>
      <c r="C8670" s="335" t="s">
        <v>6747</v>
      </c>
      <c r="D8670" s="335">
        <v>23.28</v>
      </c>
    </row>
    <row r="8671" spans="1:4" ht="38.25">
      <c r="A8671" s="338">
        <v>3390</v>
      </c>
      <c r="B8671" s="336" t="s">
        <v>9250</v>
      </c>
      <c r="C8671" s="335" t="s">
        <v>6747</v>
      </c>
      <c r="D8671" s="335">
        <v>26.2</v>
      </c>
    </row>
    <row r="8672" spans="1:4">
      <c r="A8672" s="338">
        <v>12873</v>
      </c>
      <c r="B8672" s="336" t="s">
        <v>9251</v>
      </c>
      <c r="C8672" s="335" t="s">
        <v>6749</v>
      </c>
      <c r="D8672" s="335">
        <v>13.44</v>
      </c>
    </row>
    <row r="8673" spans="1:4">
      <c r="A8673" s="338">
        <v>41076</v>
      </c>
      <c r="B8673" s="336" t="s">
        <v>9252</v>
      </c>
      <c r="C8673" s="335" t="s">
        <v>6939</v>
      </c>
      <c r="D8673" s="339">
        <v>2370.19</v>
      </c>
    </row>
    <row r="8674" spans="1:4" ht="25.5">
      <c r="A8674" s="338">
        <v>1371</v>
      </c>
      <c r="B8674" s="336" t="s">
        <v>9253</v>
      </c>
      <c r="C8674" s="335" t="s">
        <v>6811</v>
      </c>
      <c r="D8674" s="335">
        <v>4.59</v>
      </c>
    </row>
    <row r="8675" spans="1:4" ht="25.5">
      <c r="A8675" s="338">
        <v>140</v>
      </c>
      <c r="B8675" s="336" t="s">
        <v>9254</v>
      </c>
      <c r="C8675" s="335" t="s">
        <v>6811</v>
      </c>
      <c r="D8675" s="335">
        <v>13.88</v>
      </c>
    </row>
    <row r="8676" spans="1:4" ht="38.25">
      <c r="A8676" s="338">
        <v>151</v>
      </c>
      <c r="B8676" s="336" t="s">
        <v>9255</v>
      </c>
      <c r="C8676" s="335" t="s">
        <v>6813</v>
      </c>
      <c r="D8676" s="335">
        <v>17.45</v>
      </c>
    </row>
    <row r="8677" spans="1:4">
      <c r="A8677" s="338">
        <v>7340</v>
      </c>
      <c r="B8677" s="336" t="s">
        <v>9256</v>
      </c>
      <c r="C8677" s="335" t="s">
        <v>6813</v>
      </c>
      <c r="D8677" s="335">
        <v>22.09</v>
      </c>
    </row>
    <row r="8678" spans="1:4" ht="25.5">
      <c r="A8678" s="338">
        <v>2701</v>
      </c>
      <c r="B8678" s="336" t="s">
        <v>9257</v>
      </c>
      <c r="C8678" s="335" t="s">
        <v>6749</v>
      </c>
      <c r="D8678" s="335">
        <v>9.74</v>
      </c>
    </row>
    <row r="8679" spans="1:4" ht="25.5">
      <c r="A8679" s="338">
        <v>40929</v>
      </c>
      <c r="B8679" s="336" t="s">
        <v>9258</v>
      </c>
      <c r="C8679" s="335" t="s">
        <v>6939</v>
      </c>
      <c r="D8679" s="339">
        <v>1718.32</v>
      </c>
    </row>
    <row r="8680" spans="1:4" ht="25.5">
      <c r="A8680" s="338">
        <v>38114</v>
      </c>
      <c r="B8680" s="336" t="s">
        <v>9259</v>
      </c>
      <c r="C8680" s="335" t="s">
        <v>6747</v>
      </c>
      <c r="D8680" s="335">
        <v>10.27</v>
      </c>
    </row>
    <row r="8681" spans="1:4" ht="38.25">
      <c r="A8681" s="338">
        <v>38064</v>
      </c>
      <c r="B8681" s="336" t="s">
        <v>9260</v>
      </c>
      <c r="C8681" s="335" t="s">
        <v>6747</v>
      </c>
      <c r="D8681" s="335">
        <v>11.48</v>
      </c>
    </row>
    <row r="8682" spans="1:4" ht="25.5">
      <c r="A8682" s="338">
        <v>38115</v>
      </c>
      <c r="B8682" s="336" t="s">
        <v>9261</v>
      </c>
      <c r="C8682" s="335" t="s">
        <v>6747</v>
      </c>
      <c r="D8682" s="335">
        <v>10.96</v>
      </c>
    </row>
    <row r="8683" spans="1:4" ht="38.25">
      <c r="A8683" s="338">
        <v>38065</v>
      </c>
      <c r="B8683" s="336" t="s">
        <v>9262</v>
      </c>
      <c r="C8683" s="335" t="s">
        <v>6747</v>
      </c>
      <c r="D8683" s="335">
        <v>16.29</v>
      </c>
    </row>
    <row r="8684" spans="1:4" ht="38.25">
      <c r="A8684" s="338">
        <v>38078</v>
      </c>
      <c r="B8684" s="336" t="s">
        <v>9263</v>
      </c>
      <c r="C8684" s="335" t="s">
        <v>6747</v>
      </c>
      <c r="D8684" s="335">
        <v>9.5</v>
      </c>
    </row>
    <row r="8685" spans="1:4" ht="25.5">
      <c r="A8685" s="338">
        <v>38113</v>
      </c>
      <c r="B8685" s="336" t="s">
        <v>9264</v>
      </c>
      <c r="C8685" s="335" t="s">
        <v>6747</v>
      </c>
      <c r="D8685" s="335">
        <v>5.16</v>
      </c>
    </row>
    <row r="8686" spans="1:4" ht="38.25">
      <c r="A8686" s="338">
        <v>38063</v>
      </c>
      <c r="B8686" s="336" t="s">
        <v>9265</v>
      </c>
      <c r="C8686" s="335" t="s">
        <v>6747</v>
      </c>
      <c r="D8686" s="335">
        <v>5.54</v>
      </c>
    </row>
    <row r="8687" spans="1:4" ht="51">
      <c r="A8687" s="338">
        <v>38080</v>
      </c>
      <c r="B8687" s="336" t="s">
        <v>9266</v>
      </c>
      <c r="C8687" s="335" t="s">
        <v>6747</v>
      </c>
      <c r="D8687" s="335">
        <v>16.5</v>
      </c>
    </row>
    <row r="8688" spans="1:4" ht="51">
      <c r="A8688" s="338">
        <v>38069</v>
      </c>
      <c r="B8688" s="336" t="s">
        <v>9267</v>
      </c>
      <c r="C8688" s="335" t="s">
        <v>6747</v>
      </c>
      <c r="D8688" s="335">
        <v>9.02</v>
      </c>
    </row>
    <row r="8689" spans="1:4" ht="38.25">
      <c r="A8689" s="338">
        <v>38077</v>
      </c>
      <c r="B8689" s="336" t="s">
        <v>9268</v>
      </c>
      <c r="C8689" s="335" t="s">
        <v>6747</v>
      </c>
      <c r="D8689" s="335">
        <v>8.82</v>
      </c>
    </row>
    <row r="8690" spans="1:4" ht="51">
      <c r="A8690" s="338">
        <v>38073</v>
      </c>
      <c r="B8690" s="336" t="s">
        <v>9269</v>
      </c>
      <c r="C8690" s="335" t="s">
        <v>6747</v>
      </c>
      <c r="D8690" s="335">
        <v>13.44</v>
      </c>
    </row>
    <row r="8691" spans="1:4" ht="25.5">
      <c r="A8691" s="338">
        <v>38112</v>
      </c>
      <c r="B8691" s="336" t="s">
        <v>9270</v>
      </c>
      <c r="C8691" s="335" t="s">
        <v>6747</v>
      </c>
      <c r="D8691" s="335">
        <v>3.96</v>
      </c>
    </row>
    <row r="8692" spans="1:4" ht="38.25">
      <c r="A8692" s="338">
        <v>38062</v>
      </c>
      <c r="B8692" s="336" t="s">
        <v>9271</v>
      </c>
      <c r="C8692" s="335" t="s">
        <v>6747</v>
      </c>
      <c r="D8692" s="335">
        <v>4.07</v>
      </c>
    </row>
    <row r="8693" spans="1:4" ht="38.25">
      <c r="A8693" s="338">
        <v>12128</v>
      </c>
      <c r="B8693" s="336" t="s">
        <v>9272</v>
      </c>
      <c r="C8693" s="335" t="s">
        <v>6747</v>
      </c>
      <c r="D8693" s="335">
        <v>5.44</v>
      </c>
    </row>
    <row r="8694" spans="1:4" ht="38.25">
      <c r="A8694" s="338">
        <v>12129</v>
      </c>
      <c r="B8694" s="336" t="s">
        <v>9273</v>
      </c>
      <c r="C8694" s="335" t="s">
        <v>6747</v>
      </c>
      <c r="D8694" s="335">
        <v>7.18</v>
      </c>
    </row>
    <row r="8695" spans="1:4" ht="51">
      <c r="A8695" s="338">
        <v>38081</v>
      </c>
      <c r="B8695" s="336" t="s">
        <v>9274</v>
      </c>
      <c r="C8695" s="335" t="s">
        <v>6747</v>
      </c>
      <c r="D8695" s="335">
        <v>14</v>
      </c>
    </row>
    <row r="8696" spans="1:4" ht="38.25">
      <c r="A8696" s="338">
        <v>38070</v>
      </c>
      <c r="B8696" s="336" t="s">
        <v>9275</v>
      </c>
      <c r="C8696" s="335" t="s">
        <v>6747</v>
      </c>
      <c r="D8696" s="335">
        <v>9.64</v>
      </c>
    </row>
    <row r="8697" spans="1:4" ht="38.25">
      <c r="A8697" s="338">
        <v>38074</v>
      </c>
      <c r="B8697" s="336" t="s">
        <v>9276</v>
      </c>
      <c r="C8697" s="335" t="s">
        <v>6747</v>
      </c>
      <c r="D8697" s="335">
        <v>14.67</v>
      </c>
    </row>
    <row r="8698" spans="1:4" ht="51">
      <c r="A8698" s="338">
        <v>38079</v>
      </c>
      <c r="B8698" s="336" t="s">
        <v>9277</v>
      </c>
      <c r="C8698" s="335" t="s">
        <v>6747</v>
      </c>
      <c r="D8698" s="335">
        <v>12.59</v>
      </c>
    </row>
    <row r="8699" spans="1:4" ht="51">
      <c r="A8699" s="338">
        <v>38072</v>
      </c>
      <c r="B8699" s="336" t="s">
        <v>9278</v>
      </c>
      <c r="C8699" s="335" t="s">
        <v>6747</v>
      </c>
      <c r="D8699" s="335">
        <v>12.1</v>
      </c>
    </row>
    <row r="8700" spans="1:4" ht="38.25">
      <c r="A8700" s="338">
        <v>38068</v>
      </c>
      <c r="B8700" s="336" t="s">
        <v>9279</v>
      </c>
      <c r="C8700" s="335" t="s">
        <v>6747</v>
      </c>
      <c r="D8700" s="335">
        <v>8.35</v>
      </c>
    </row>
    <row r="8701" spans="1:4" ht="38.25">
      <c r="A8701" s="338">
        <v>38071</v>
      </c>
      <c r="B8701" s="336" t="s">
        <v>9280</v>
      </c>
      <c r="C8701" s="335" t="s">
        <v>6747</v>
      </c>
      <c r="D8701" s="335">
        <v>9.98</v>
      </c>
    </row>
    <row r="8702" spans="1:4" ht="51">
      <c r="A8702" s="338">
        <v>38412</v>
      </c>
      <c r="B8702" s="336" t="s">
        <v>9281</v>
      </c>
      <c r="C8702" s="335" t="s">
        <v>6747</v>
      </c>
      <c r="D8702" s="335">
        <v>918.34</v>
      </c>
    </row>
    <row r="8703" spans="1:4" ht="38.25">
      <c r="A8703" s="338">
        <v>3405</v>
      </c>
      <c r="B8703" s="336" t="s">
        <v>9282</v>
      </c>
      <c r="C8703" s="335" t="s">
        <v>6747</v>
      </c>
      <c r="D8703" s="335">
        <v>67.23</v>
      </c>
    </row>
    <row r="8704" spans="1:4" ht="25.5">
      <c r="A8704" s="338">
        <v>3394</v>
      </c>
      <c r="B8704" s="336" t="s">
        <v>9283</v>
      </c>
      <c r="C8704" s="335" t="s">
        <v>6747</v>
      </c>
      <c r="D8704" s="335">
        <v>354.91</v>
      </c>
    </row>
    <row r="8705" spans="1:4" ht="25.5">
      <c r="A8705" s="338">
        <v>3393</v>
      </c>
      <c r="B8705" s="336" t="s">
        <v>9284</v>
      </c>
      <c r="C8705" s="335" t="s">
        <v>6747</v>
      </c>
      <c r="D8705" s="335">
        <v>604.27</v>
      </c>
    </row>
    <row r="8706" spans="1:4" ht="25.5">
      <c r="A8706" s="338">
        <v>3406</v>
      </c>
      <c r="B8706" s="336" t="s">
        <v>9285</v>
      </c>
      <c r="C8706" s="335" t="s">
        <v>6747</v>
      </c>
      <c r="D8706" s="335">
        <v>20.58</v>
      </c>
    </row>
    <row r="8707" spans="1:4" ht="25.5">
      <c r="A8707" s="338">
        <v>3395</v>
      </c>
      <c r="B8707" s="336" t="s">
        <v>9286</v>
      </c>
      <c r="C8707" s="335" t="s">
        <v>6747</v>
      </c>
      <c r="D8707" s="335">
        <v>86.81</v>
      </c>
    </row>
    <row r="8708" spans="1:4" ht="38.25">
      <c r="A8708" s="338">
        <v>3398</v>
      </c>
      <c r="B8708" s="336" t="s">
        <v>9287</v>
      </c>
      <c r="C8708" s="335" t="s">
        <v>6747</v>
      </c>
      <c r="D8708" s="335">
        <v>4.12</v>
      </c>
    </row>
    <row r="8709" spans="1:4" ht="51">
      <c r="A8709" s="338">
        <v>34379</v>
      </c>
      <c r="B8709" s="336" t="s">
        <v>9288</v>
      </c>
      <c r="C8709" s="335" t="s">
        <v>6747</v>
      </c>
      <c r="D8709" s="335">
        <v>676.52</v>
      </c>
    </row>
    <row r="8710" spans="1:4" ht="51">
      <c r="A8710" s="338">
        <v>34378</v>
      </c>
      <c r="B8710" s="336" t="s">
        <v>9289</v>
      </c>
      <c r="C8710" s="335" t="s">
        <v>6747</v>
      </c>
      <c r="D8710" s="335">
        <v>544.89</v>
      </c>
    </row>
    <row r="8711" spans="1:4" ht="51">
      <c r="A8711" s="338">
        <v>34377</v>
      </c>
      <c r="B8711" s="336" t="s">
        <v>9290</v>
      </c>
      <c r="C8711" s="335" t="s">
        <v>6747</v>
      </c>
      <c r="D8711" s="335">
        <v>502.51</v>
      </c>
    </row>
    <row r="8712" spans="1:4" ht="38.25">
      <c r="A8712" s="338">
        <v>581</v>
      </c>
      <c r="B8712" s="336" t="s">
        <v>9291</v>
      </c>
      <c r="C8712" s="335" t="s">
        <v>6754</v>
      </c>
      <c r="D8712" s="335">
        <v>954.43</v>
      </c>
    </row>
    <row r="8713" spans="1:4" ht="76.5">
      <c r="A8713" s="338">
        <v>40662</v>
      </c>
      <c r="B8713" s="336" t="s">
        <v>9292</v>
      </c>
      <c r="C8713" s="335" t="s">
        <v>6747</v>
      </c>
      <c r="D8713" s="335">
        <v>134.04</v>
      </c>
    </row>
    <row r="8714" spans="1:4" ht="76.5">
      <c r="A8714" s="338">
        <v>3437</v>
      </c>
      <c r="B8714" s="336" t="s">
        <v>9293</v>
      </c>
      <c r="C8714" s="335" t="s">
        <v>6754</v>
      </c>
      <c r="D8714" s="335">
        <v>372.33</v>
      </c>
    </row>
    <row r="8715" spans="1:4" ht="38.25">
      <c r="A8715" s="338">
        <v>11183</v>
      </c>
      <c r="B8715" s="336" t="s">
        <v>9294</v>
      </c>
      <c r="C8715" s="335" t="s">
        <v>6747</v>
      </c>
      <c r="D8715" s="335">
        <v>256.31</v>
      </c>
    </row>
    <row r="8716" spans="1:4" ht="25.5">
      <c r="A8716" s="338">
        <v>11190</v>
      </c>
      <c r="B8716" s="336" t="s">
        <v>9295</v>
      </c>
      <c r="C8716" s="335" t="s">
        <v>6747</v>
      </c>
      <c r="D8716" s="335">
        <v>118.9</v>
      </c>
    </row>
    <row r="8717" spans="1:4" ht="25.5">
      <c r="A8717" s="338">
        <v>616</v>
      </c>
      <c r="B8717" s="336" t="s">
        <v>9296</v>
      </c>
      <c r="C8717" s="335" t="s">
        <v>6747</v>
      </c>
      <c r="D8717" s="335">
        <v>139.83000000000001</v>
      </c>
    </row>
    <row r="8718" spans="1:4" ht="25.5">
      <c r="A8718" s="338">
        <v>615</v>
      </c>
      <c r="B8718" s="336" t="s">
        <v>9296</v>
      </c>
      <c r="C8718" s="335" t="s">
        <v>6754</v>
      </c>
      <c r="D8718" s="335">
        <v>291.32</v>
      </c>
    </row>
    <row r="8719" spans="1:4" ht="25.5">
      <c r="A8719" s="338">
        <v>11192</v>
      </c>
      <c r="B8719" s="336" t="s">
        <v>9297</v>
      </c>
      <c r="C8719" s="335" t="s">
        <v>6747</v>
      </c>
      <c r="D8719" s="335">
        <v>218.77</v>
      </c>
    </row>
    <row r="8720" spans="1:4" ht="25.5">
      <c r="A8720" s="338">
        <v>11231</v>
      </c>
      <c r="B8720" s="336" t="s">
        <v>9297</v>
      </c>
      <c r="C8720" s="335" t="s">
        <v>6754</v>
      </c>
      <c r="D8720" s="335">
        <v>341.82</v>
      </c>
    </row>
    <row r="8721" spans="1:4" ht="89.25">
      <c r="A8721" s="338">
        <v>3428</v>
      </c>
      <c r="B8721" s="336" t="s">
        <v>9298</v>
      </c>
      <c r="C8721" s="335" t="s">
        <v>6754</v>
      </c>
      <c r="D8721" s="335">
        <v>552.29999999999995</v>
      </c>
    </row>
    <row r="8722" spans="1:4" ht="89.25">
      <c r="A8722" s="338">
        <v>3429</v>
      </c>
      <c r="B8722" s="336" t="s">
        <v>9299</v>
      </c>
      <c r="C8722" s="335" t="s">
        <v>6754</v>
      </c>
      <c r="D8722" s="335">
        <v>315.55</v>
      </c>
    </row>
    <row r="8723" spans="1:4" ht="63.75">
      <c r="A8723" s="338">
        <v>34371</v>
      </c>
      <c r="B8723" s="336" t="s">
        <v>9300</v>
      </c>
      <c r="C8723" s="335" t="s">
        <v>6747</v>
      </c>
      <c r="D8723" s="339">
        <v>1839.32</v>
      </c>
    </row>
    <row r="8724" spans="1:4" ht="63.75">
      <c r="A8724" s="338">
        <v>34370</v>
      </c>
      <c r="B8724" s="336" t="s">
        <v>9301</v>
      </c>
      <c r="C8724" s="335" t="s">
        <v>6747</v>
      </c>
      <c r="D8724" s="339">
        <v>1525.35</v>
      </c>
    </row>
    <row r="8725" spans="1:4" ht="63.75">
      <c r="A8725" s="338">
        <v>34372</v>
      </c>
      <c r="B8725" s="336" t="s">
        <v>9302</v>
      </c>
      <c r="C8725" s="335" t="s">
        <v>6747</v>
      </c>
      <c r="D8725" s="339">
        <v>2121.98</v>
      </c>
    </row>
    <row r="8726" spans="1:4" ht="63.75">
      <c r="A8726" s="338">
        <v>34373</v>
      </c>
      <c r="B8726" s="336" t="s">
        <v>9303</v>
      </c>
      <c r="C8726" s="335" t="s">
        <v>6747</v>
      </c>
      <c r="D8726" s="339">
        <v>2626.7</v>
      </c>
    </row>
    <row r="8727" spans="1:4" ht="51">
      <c r="A8727" s="338">
        <v>36896</v>
      </c>
      <c r="B8727" s="336" t="s">
        <v>9304</v>
      </c>
      <c r="C8727" s="335" t="s">
        <v>6747</v>
      </c>
      <c r="D8727" s="335">
        <v>875.22</v>
      </c>
    </row>
    <row r="8728" spans="1:4" ht="51">
      <c r="A8728" s="338">
        <v>34367</v>
      </c>
      <c r="B8728" s="336" t="s">
        <v>9305</v>
      </c>
      <c r="C8728" s="335" t="s">
        <v>6747</v>
      </c>
      <c r="D8728" s="339">
        <v>1028.06</v>
      </c>
    </row>
    <row r="8729" spans="1:4" ht="51">
      <c r="A8729" s="338">
        <v>36884</v>
      </c>
      <c r="B8729" s="336" t="s">
        <v>9306</v>
      </c>
      <c r="C8729" s="335" t="s">
        <v>6754</v>
      </c>
      <c r="D8729" s="335">
        <v>851.49</v>
      </c>
    </row>
    <row r="8730" spans="1:4" ht="51">
      <c r="A8730" s="338">
        <v>36897</v>
      </c>
      <c r="B8730" s="336" t="s">
        <v>9306</v>
      </c>
      <c r="C8730" s="335" t="s">
        <v>6747</v>
      </c>
      <c r="D8730" s="339">
        <v>1212.32</v>
      </c>
    </row>
    <row r="8731" spans="1:4" ht="51">
      <c r="A8731" s="338">
        <v>597</v>
      </c>
      <c r="B8731" s="336" t="s">
        <v>9307</v>
      </c>
      <c r="C8731" s="335" t="s">
        <v>6754</v>
      </c>
      <c r="D8731" s="335">
        <v>895.46</v>
      </c>
    </row>
    <row r="8732" spans="1:4" ht="51">
      <c r="A8732" s="338">
        <v>34369</v>
      </c>
      <c r="B8732" s="336" t="s">
        <v>9308</v>
      </c>
      <c r="C8732" s="335" t="s">
        <v>6747</v>
      </c>
      <c r="D8732" s="339">
        <v>1436.36</v>
      </c>
    </row>
    <row r="8733" spans="1:4" ht="51">
      <c r="A8733" s="338">
        <v>34362</v>
      </c>
      <c r="B8733" s="336" t="s">
        <v>9309</v>
      </c>
      <c r="C8733" s="335" t="s">
        <v>6747</v>
      </c>
      <c r="D8733" s="335">
        <v>996.66</v>
      </c>
    </row>
    <row r="8734" spans="1:4" ht="51">
      <c r="A8734" s="338">
        <v>34363</v>
      </c>
      <c r="B8734" s="336" t="s">
        <v>9310</v>
      </c>
      <c r="C8734" s="335" t="s">
        <v>6747</v>
      </c>
      <c r="D8734" s="339">
        <v>1126.47</v>
      </c>
    </row>
    <row r="8735" spans="1:4" ht="63.75">
      <c r="A8735" s="338">
        <v>34364</v>
      </c>
      <c r="B8735" s="336" t="s">
        <v>9311</v>
      </c>
      <c r="C8735" s="335" t="s">
        <v>6747</v>
      </c>
      <c r="D8735" s="339">
        <v>1404.95</v>
      </c>
    </row>
    <row r="8736" spans="1:4" ht="63.75">
      <c r="A8736" s="338">
        <v>34365</v>
      </c>
      <c r="B8736" s="336" t="s">
        <v>9312</v>
      </c>
      <c r="C8736" s="335" t="s">
        <v>6747</v>
      </c>
      <c r="D8736" s="339">
        <v>1582.93</v>
      </c>
    </row>
    <row r="8737" spans="1:4" ht="51">
      <c r="A8737" s="338">
        <v>11199</v>
      </c>
      <c r="B8737" s="336" t="s">
        <v>9313</v>
      </c>
      <c r="C8737" s="335" t="s">
        <v>6747</v>
      </c>
      <c r="D8737" s="335">
        <v>656.66</v>
      </c>
    </row>
    <row r="8738" spans="1:4" ht="51">
      <c r="A8738" s="338">
        <v>34801</v>
      </c>
      <c r="B8738" s="336" t="s">
        <v>9314</v>
      </c>
      <c r="C8738" s="335" t="s">
        <v>6747</v>
      </c>
      <c r="D8738" s="335">
        <v>823.74</v>
      </c>
    </row>
    <row r="8739" spans="1:4" ht="51">
      <c r="A8739" s="338">
        <v>34799</v>
      </c>
      <c r="B8739" s="336" t="s">
        <v>9315</v>
      </c>
      <c r="C8739" s="335" t="s">
        <v>6747</v>
      </c>
      <c r="D8739" s="339">
        <v>1015.84</v>
      </c>
    </row>
    <row r="8740" spans="1:4" ht="51">
      <c r="A8740" s="338">
        <v>622</v>
      </c>
      <c r="B8740" s="336" t="s">
        <v>9316</v>
      </c>
      <c r="C8740" s="335" t="s">
        <v>6747</v>
      </c>
      <c r="D8740" s="335">
        <v>457.33</v>
      </c>
    </row>
    <row r="8741" spans="1:4" ht="51">
      <c r="A8741" s="338">
        <v>34805</v>
      </c>
      <c r="B8741" s="336" t="s">
        <v>9317</v>
      </c>
      <c r="C8741" s="335" t="s">
        <v>6754</v>
      </c>
      <c r="D8741" s="335">
        <v>342.28</v>
      </c>
    </row>
    <row r="8742" spans="1:4" ht="51">
      <c r="A8742" s="338">
        <v>34803</v>
      </c>
      <c r="B8742" s="336" t="s">
        <v>9318</v>
      </c>
      <c r="C8742" s="335" t="s">
        <v>6747</v>
      </c>
      <c r="D8742" s="335">
        <v>413.89</v>
      </c>
    </row>
    <row r="8743" spans="1:4" ht="51">
      <c r="A8743" s="338">
        <v>606</v>
      </c>
      <c r="B8743" s="336" t="s">
        <v>9319</v>
      </c>
      <c r="C8743" s="335" t="s">
        <v>6754</v>
      </c>
      <c r="D8743" s="335">
        <v>457.63</v>
      </c>
    </row>
    <row r="8744" spans="1:4" ht="51">
      <c r="A8744" s="338">
        <v>11227</v>
      </c>
      <c r="B8744" s="336" t="s">
        <v>9320</v>
      </c>
      <c r="C8744" s="335" t="s">
        <v>6747</v>
      </c>
      <c r="D8744" s="335">
        <v>484.7</v>
      </c>
    </row>
    <row r="8745" spans="1:4" ht="51">
      <c r="A8745" s="338">
        <v>11193</v>
      </c>
      <c r="B8745" s="336" t="s">
        <v>9321</v>
      </c>
      <c r="C8745" s="335" t="s">
        <v>6754</v>
      </c>
      <c r="D8745" s="335">
        <v>463.99</v>
      </c>
    </row>
    <row r="8746" spans="1:4" ht="38.25">
      <c r="A8746" s="338">
        <v>11194</v>
      </c>
      <c r="B8746" s="336" t="s">
        <v>9322</v>
      </c>
      <c r="C8746" s="335" t="s">
        <v>6754</v>
      </c>
      <c r="D8746" s="335">
        <v>417.77</v>
      </c>
    </row>
    <row r="8747" spans="1:4" ht="63.75">
      <c r="A8747" s="338">
        <v>605</v>
      </c>
      <c r="B8747" s="336" t="s">
        <v>9323</v>
      </c>
      <c r="C8747" s="335" t="s">
        <v>6754</v>
      </c>
      <c r="D8747" s="335">
        <v>524.66999999999996</v>
      </c>
    </row>
    <row r="8748" spans="1:4" ht="63.75">
      <c r="A8748" s="338">
        <v>11197</v>
      </c>
      <c r="B8748" s="336" t="s">
        <v>9324</v>
      </c>
      <c r="C8748" s="335" t="s">
        <v>6747</v>
      </c>
      <c r="D8748" s="335">
        <v>635.44000000000005</v>
      </c>
    </row>
    <row r="8749" spans="1:4" ht="102">
      <c r="A8749" s="338">
        <v>40659</v>
      </c>
      <c r="B8749" s="336" t="s">
        <v>9325</v>
      </c>
      <c r="C8749" s="335" t="s">
        <v>6754</v>
      </c>
      <c r="D8749" s="335">
        <v>526.79999999999995</v>
      </c>
    </row>
    <row r="8750" spans="1:4" ht="102">
      <c r="A8750" s="338">
        <v>40660</v>
      </c>
      <c r="B8750" s="336" t="s">
        <v>9326</v>
      </c>
      <c r="C8750" s="335" t="s">
        <v>6754</v>
      </c>
      <c r="D8750" s="335">
        <v>667.66</v>
      </c>
    </row>
    <row r="8751" spans="1:4" ht="102">
      <c r="A8751" s="338">
        <v>40661</v>
      </c>
      <c r="B8751" s="336" t="s">
        <v>9327</v>
      </c>
      <c r="C8751" s="335" t="s">
        <v>6754</v>
      </c>
      <c r="D8751" s="335">
        <v>410.49</v>
      </c>
    </row>
    <row r="8752" spans="1:4" ht="89.25">
      <c r="A8752" s="338">
        <v>3421</v>
      </c>
      <c r="B8752" s="336" t="s">
        <v>9328</v>
      </c>
      <c r="C8752" s="335" t="s">
        <v>6754</v>
      </c>
      <c r="D8752" s="335">
        <v>413.63</v>
      </c>
    </row>
    <row r="8753" spans="1:4" ht="38.25">
      <c r="A8753" s="338">
        <v>599</v>
      </c>
      <c r="B8753" s="336" t="s">
        <v>9329</v>
      </c>
      <c r="C8753" s="335" t="s">
        <v>6754</v>
      </c>
      <c r="D8753" s="335">
        <v>759.01</v>
      </c>
    </row>
    <row r="8754" spans="1:4" ht="38.25">
      <c r="A8754" s="338">
        <v>34380</v>
      </c>
      <c r="B8754" s="336" t="s">
        <v>9330</v>
      </c>
      <c r="C8754" s="335" t="s">
        <v>6747</v>
      </c>
      <c r="D8754" s="335">
        <v>393.63</v>
      </c>
    </row>
    <row r="8755" spans="1:4" ht="38.25">
      <c r="A8755" s="338">
        <v>34381</v>
      </c>
      <c r="B8755" s="336" t="s">
        <v>9331</v>
      </c>
      <c r="C8755" s="335" t="s">
        <v>6747</v>
      </c>
      <c r="D8755" s="335">
        <v>512.98</v>
      </c>
    </row>
    <row r="8756" spans="1:4" ht="38.25">
      <c r="A8756" s="338">
        <v>601</v>
      </c>
      <c r="B8756" s="336" t="s">
        <v>9331</v>
      </c>
      <c r="C8756" s="335" t="s">
        <v>6754</v>
      </c>
      <c r="D8756" s="339">
        <v>1023.9</v>
      </c>
    </row>
    <row r="8757" spans="1:4" ht="76.5">
      <c r="A8757" s="338">
        <v>3423</v>
      </c>
      <c r="B8757" s="336" t="s">
        <v>9332</v>
      </c>
      <c r="C8757" s="335" t="s">
        <v>6754</v>
      </c>
      <c r="D8757" s="335">
        <v>583.33000000000004</v>
      </c>
    </row>
    <row r="8758" spans="1:4" ht="38.25">
      <c r="A8758" s="338">
        <v>34797</v>
      </c>
      <c r="B8758" s="336" t="s">
        <v>9333</v>
      </c>
      <c r="C8758" s="335" t="s">
        <v>6747</v>
      </c>
      <c r="D8758" s="335">
        <v>258.98</v>
      </c>
    </row>
    <row r="8759" spans="1:4" ht="38.25">
      <c r="A8759" s="338">
        <v>624</v>
      </c>
      <c r="B8759" s="336" t="s">
        <v>9334</v>
      </c>
      <c r="C8759" s="335" t="s">
        <v>6754</v>
      </c>
      <c r="D8759" s="335">
        <v>539.54999999999995</v>
      </c>
    </row>
    <row r="8760" spans="1:4" ht="38.25">
      <c r="A8760" s="338">
        <v>623</v>
      </c>
      <c r="B8760" s="336" t="s">
        <v>9335</v>
      </c>
      <c r="C8760" s="335" t="s">
        <v>6754</v>
      </c>
      <c r="D8760" s="335">
        <v>202.6</v>
      </c>
    </row>
    <row r="8761" spans="1:4">
      <c r="A8761" s="338">
        <v>25964</v>
      </c>
      <c r="B8761" s="336" t="s">
        <v>9336</v>
      </c>
      <c r="C8761" s="335" t="s">
        <v>6749</v>
      </c>
      <c r="D8761" s="335">
        <v>12.27</v>
      </c>
    </row>
    <row r="8762" spans="1:4">
      <c r="A8762" s="338">
        <v>41077</v>
      </c>
      <c r="B8762" s="336" t="s">
        <v>9337</v>
      </c>
      <c r="C8762" s="335" t="s">
        <v>6939</v>
      </c>
      <c r="D8762" s="339">
        <v>2164.7199999999998</v>
      </c>
    </row>
    <row r="8763" spans="1:4" ht="25.5">
      <c r="A8763" s="338">
        <v>20159</v>
      </c>
      <c r="B8763" s="336" t="s">
        <v>9338</v>
      </c>
      <c r="C8763" s="335" t="s">
        <v>6747</v>
      </c>
      <c r="D8763" s="335">
        <v>21.59</v>
      </c>
    </row>
    <row r="8764" spans="1:4" ht="25.5">
      <c r="A8764" s="338">
        <v>37963</v>
      </c>
      <c r="B8764" s="336" t="s">
        <v>9339</v>
      </c>
      <c r="C8764" s="335" t="s">
        <v>6747</v>
      </c>
      <c r="D8764" s="335">
        <v>3.32</v>
      </c>
    </row>
    <row r="8765" spans="1:4" ht="25.5">
      <c r="A8765" s="338">
        <v>37964</v>
      </c>
      <c r="B8765" s="336" t="s">
        <v>9340</v>
      </c>
      <c r="C8765" s="335" t="s">
        <v>6747</v>
      </c>
      <c r="D8765" s="335">
        <v>5.54</v>
      </c>
    </row>
    <row r="8766" spans="1:4" ht="25.5">
      <c r="A8766" s="338">
        <v>37965</v>
      </c>
      <c r="B8766" s="336" t="s">
        <v>9341</v>
      </c>
      <c r="C8766" s="335" t="s">
        <v>6747</v>
      </c>
      <c r="D8766" s="335">
        <v>8.02</v>
      </c>
    </row>
    <row r="8767" spans="1:4" ht="25.5">
      <c r="A8767" s="338">
        <v>37966</v>
      </c>
      <c r="B8767" s="336" t="s">
        <v>9342</v>
      </c>
      <c r="C8767" s="335" t="s">
        <v>6747</v>
      </c>
      <c r="D8767" s="335">
        <v>14.53</v>
      </c>
    </row>
    <row r="8768" spans="1:4" ht="25.5">
      <c r="A8768" s="338">
        <v>37967</v>
      </c>
      <c r="B8768" s="336" t="s">
        <v>9343</v>
      </c>
      <c r="C8768" s="335" t="s">
        <v>6747</v>
      </c>
      <c r="D8768" s="335">
        <v>23.31</v>
      </c>
    </row>
    <row r="8769" spans="1:4" ht="25.5">
      <c r="A8769" s="338">
        <v>37968</v>
      </c>
      <c r="B8769" s="336" t="s">
        <v>9344</v>
      </c>
      <c r="C8769" s="335" t="s">
        <v>6747</v>
      </c>
      <c r="D8769" s="335">
        <v>51.12</v>
      </c>
    </row>
    <row r="8770" spans="1:4" ht="25.5">
      <c r="A8770" s="338">
        <v>37969</v>
      </c>
      <c r="B8770" s="336" t="s">
        <v>9345</v>
      </c>
      <c r="C8770" s="335" t="s">
        <v>6747</v>
      </c>
      <c r="D8770" s="335">
        <v>136.58000000000001</v>
      </c>
    </row>
    <row r="8771" spans="1:4" ht="25.5">
      <c r="A8771" s="338">
        <v>37970</v>
      </c>
      <c r="B8771" s="336" t="s">
        <v>9346</v>
      </c>
      <c r="C8771" s="335" t="s">
        <v>6747</v>
      </c>
      <c r="D8771" s="335">
        <v>159.32</v>
      </c>
    </row>
    <row r="8772" spans="1:4" ht="25.5">
      <c r="A8772" s="338">
        <v>21118</v>
      </c>
      <c r="B8772" s="336" t="s">
        <v>9347</v>
      </c>
      <c r="C8772" s="335" t="s">
        <v>6747</v>
      </c>
      <c r="D8772" s="335">
        <v>2.5099999999999998</v>
      </c>
    </row>
    <row r="8773" spans="1:4" ht="25.5">
      <c r="A8773" s="338">
        <v>37956</v>
      </c>
      <c r="B8773" s="336" t="s">
        <v>9348</v>
      </c>
      <c r="C8773" s="335" t="s">
        <v>6747</v>
      </c>
      <c r="D8773" s="335">
        <v>3.97</v>
      </c>
    </row>
    <row r="8774" spans="1:4" ht="25.5">
      <c r="A8774" s="338">
        <v>37957</v>
      </c>
      <c r="B8774" s="336" t="s">
        <v>9349</v>
      </c>
      <c r="C8774" s="335" t="s">
        <v>6747</v>
      </c>
      <c r="D8774" s="335">
        <v>8.3800000000000008</v>
      </c>
    </row>
    <row r="8775" spans="1:4" ht="25.5">
      <c r="A8775" s="338">
        <v>37958</v>
      </c>
      <c r="B8775" s="336" t="s">
        <v>9350</v>
      </c>
      <c r="C8775" s="335" t="s">
        <v>6747</v>
      </c>
      <c r="D8775" s="335">
        <v>14.53</v>
      </c>
    </row>
    <row r="8776" spans="1:4" ht="25.5">
      <c r="A8776" s="338">
        <v>37959</v>
      </c>
      <c r="B8776" s="336" t="s">
        <v>9351</v>
      </c>
      <c r="C8776" s="335" t="s">
        <v>6747</v>
      </c>
      <c r="D8776" s="335">
        <v>23.31</v>
      </c>
    </row>
    <row r="8777" spans="1:4" ht="25.5">
      <c r="A8777" s="338">
        <v>37960</v>
      </c>
      <c r="B8777" s="336" t="s">
        <v>9352</v>
      </c>
      <c r="C8777" s="335" t="s">
        <v>6747</v>
      </c>
      <c r="D8777" s="335">
        <v>50.2</v>
      </c>
    </row>
    <row r="8778" spans="1:4" ht="25.5">
      <c r="A8778" s="338">
        <v>37961</v>
      </c>
      <c r="B8778" s="336" t="s">
        <v>9353</v>
      </c>
      <c r="C8778" s="335" t="s">
        <v>6747</v>
      </c>
      <c r="D8778" s="335">
        <v>133.18</v>
      </c>
    </row>
    <row r="8779" spans="1:4" ht="25.5">
      <c r="A8779" s="338">
        <v>37962</v>
      </c>
      <c r="B8779" s="336" t="s">
        <v>9354</v>
      </c>
      <c r="C8779" s="335" t="s">
        <v>6747</v>
      </c>
      <c r="D8779" s="335">
        <v>154.76</v>
      </c>
    </row>
    <row r="8780" spans="1:4" ht="38.25">
      <c r="A8780" s="338">
        <v>3533</v>
      </c>
      <c r="B8780" s="336" t="s">
        <v>9355</v>
      </c>
      <c r="C8780" s="335" t="s">
        <v>6747</v>
      </c>
      <c r="D8780" s="335">
        <v>1.68</v>
      </c>
    </row>
    <row r="8781" spans="1:4" ht="38.25">
      <c r="A8781" s="338">
        <v>3538</v>
      </c>
      <c r="B8781" s="336" t="s">
        <v>9356</v>
      </c>
      <c r="C8781" s="335" t="s">
        <v>6747</v>
      </c>
      <c r="D8781" s="335">
        <v>2.31</v>
      </c>
    </row>
    <row r="8782" spans="1:4" ht="38.25">
      <c r="A8782" s="338">
        <v>3497</v>
      </c>
      <c r="B8782" s="336" t="s">
        <v>9357</v>
      </c>
      <c r="C8782" s="335" t="s">
        <v>6747</v>
      </c>
      <c r="D8782" s="335">
        <v>10.199999999999999</v>
      </c>
    </row>
    <row r="8783" spans="1:4" ht="25.5">
      <c r="A8783" s="338">
        <v>3498</v>
      </c>
      <c r="B8783" s="336" t="s">
        <v>9358</v>
      </c>
      <c r="C8783" s="335" t="s">
        <v>6747</v>
      </c>
      <c r="D8783" s="335">
        <v>3.23</v>
      </c>
    </row>
    <row r="8784" spans="1:4" ht="25.5">
      <c r="A8784" s="338">
        <v>3496</v>
      </c>
      <c r="B8784" s="336" t="s">
        <v>9359</v>
      </c>
      <c r="C8784" s="335" t="s">
        <v>6747</v>
      </c>
      <c r="D8784" s="335">
        <v>2.0099999999999998</v>
      </c>
    </row>
    <row r="8785" spans="1:4" ht="25.5">
      <c r="A8785" s="338">
        <v>38429</v>
      </c>
      <c r="B8785" s="336" t="s">
        <v>9360</v>
      </c>
      <c r="C8785" s="335" t="s">
        <v>6747</v>
      </c>
      <c r="D8785" s="335">
        <v>8.4700000000000006</v>
      </c>
    </row>
    <row r="8786" spans="1:4" ht="25.5">
      <c r="A8786" s="338">
        <v>38431</v>
      </c>
      <c r="B8786" s="336" t="s">
        <v>9361</v>
      </c>
      <c r="C8786" s="335" t="s">
        <v>6747</v>
      </c>
      <c r="D8786" s="335">
        <v>13.43</v>
      </c>
    </row>
    <row r="8787" spans="1:4" ht="25.5">
      <c r="A8787" s="338">
        <v>38430</v>
      </c>
      <c r="B8787" s="336" t="s">
        <v>9362</v>
      </c>
      <c r="C8787" s="335" t="s">
        <v>6747</v>
      </c>
      <c r="D8787" s="335">
        <v>17.16</v>
      </c>
    </row>
    <row r="8788" spans="1:4" ht="25.5">
      <c r="A8788" s="338">
        <v>38449</v>
      </c>
      <c r="B8788" s="336" t="s">
        <v>9363</v>
      </c>
      <c r="C8788" s="335" t="s">
        <v>6747</v>
      </c>
      <c r="D8788" s="335">
        <v>21.26</v>
      </c>
    </row>
    <row r="8789" spans="1:4" ht="25.5">
      <c r="A8789" s="338">
        <v>36348</v>
      </c>
      <c r="B8789" s="336" t="s">
        <v>9364</v>
      </c>
      <c r="C8789" s="335" t="s">
        <v>6747</v>
      </c>
      <c r="D8789" s="335">
        <v>0.9</v>
      </c>
    </row>
    <row r="8790" spans="1:4" ht="25.5">
      <c r="A8790" s="338">
        <v>36349</v>
      </c>
      <c r="B8790" s="336" t="s">
        <v>9365</v>
      </c>
      <c r="C8790" s="335" t="s">
        <v>6747</v>
      </c>
      <c r="D8790" s="335">
        <v>1.36</v>
      </c>
    </row>
    <row r="8791" spans="1:4" ht="25.5">
      <c r="A8791" s="338">
        <v>38433</v>
      </c>
      <c r="B8791" s="336" t="s">
        <v>9366</v>
      </c>
      <c r="C8791" s="335" t="s">
        <v>6747</v>
      </c>
      <c r="D8791" s="335">
        <v>2.52</v>
      </c>
    </row>
    <row r="8792" spans="1:4" ht="25.5">
      <c r="A8792" s="338">
        <v>38440</v>
      </c>
      <c r="B8792" s="336" t="s">
        <v>9367</v>
      </c>
      <c r="C8792" s="335" t="s">
        <v>6747</v>
      </c>
      <c r="D8792" s="335">
        <v>86.98</v>
      </c>
    </row>
    <row r="8793" spans="1:4" ht="25.5">
      <c r="A8793" s="338">
        <v>36359</v>
      </c>
      <c r="B8793" s="336" t="s">
        <v>9368</v>
      </c>
      <c r="C8793" s="335" t="s">
        <v>6747</v>
      </c>
      <c r="D8793" s="335">
        <v>1.08</v>
      </c>
    </row>
    <row r="8794" spans="1:4" ht="25.5">
      <c r="A8794" s="338">
        <v>36360</v>
      </c>
      <c r="B8794" s="336" t="s">
        <v>9369</v>
      </c>
      <c r="C8794" s="335" t="s">
        <v>6747</v>
      </c>
      <c r="D8794" s="335">
        <v>1.67</v>
      </c>
    </row>
    <row r="8795" spans="1:4" ht="25.5">
      <c r="A8795" s="338">
        <v>38434</v>
      </c>
      <c r="B8795" s="336" t="s">
        <v>9370</v>
      </c>
      <c r="C8795" s="335" t="s">
        <v>6747</v>
      </c>
      <c r="D8795" s="335">
        <v>2.5499999999999998</v>
      </c>
    </row>
    <row r="8796" spans="1:4" ht="25.5">
      <c r="A8796" s="338">
        <v>38435</v>
      </c>
      <c r="B8796" s="336" t="s">
        <v>9371</v>
      </c>
      <c r="C8796" s="335" t="s">
        <v>6747</v>
      </c>
      <c r="D8796" s="335">
        <v>4.8499999999999996</v>
      </c>
    </row>
    <row r="8797" spans="1:4" ht="25.5">
      <c r="A8797" s="338">
        <v>38436</v>
      </c>
      <c r="B8797" s="336" t="s">
        <v>9372</v>
      </c>
      <c r="C8797" s="335" t="s">
        <v>6747</v>
      </c>
      <c r="D8797" s="335">
        <v>10.029999999999999</v>
      </c>
    </row>
    <row r="8798" spans="1:4" ht="25.5">
      <c r="A8798" s="338">
        <v>38437</v>
      </c>
      <c r="B8798" s="336" t="s">
        <v>9373</v>
      </c>
      <c r="C8798" s="335" t="s">
        <v>6747</v>
      </c>
      <c r="D8798" s="335">
        <v>15.06</v>
      </c>
    </row>
    <row r="8799" spans="1:4" ht="25.5">
      <c r="A8799" s="338">
        <v>38438</v>
      </c>
      <c r="B8799" s="336" t="s">
        <v>9374</v>
      </c>
      <c r="C8799" s="335" t="s">
        <v>6747</v>
      </c>
      <c r="D8799" s="335">
        <v>38.049999999999997</v>
      </c>
    </row>
    <row r="8800" spans="1:4" ht="25.5">
      <c r="A8800" s="338">
        <v>38439</v>
      </c>
      <c r="B8800" s="336" t="s">
        <v>9375</v>
      </c>
      <c r="C8800" s="335" t="s">
        <v>6747</v>
      </c>
      <c r="D8800" s="335">
        <v>58</v>
      </c>
    </row>
    <row r="8801" spans="1:4" ht="25.5">
      <c r="A8801" s="338">
        <v>10836</v>
      </c>
      <c r="B8801" s="336" t="s">
        <v>9376</v>
      </c>
      <c r="C8801" s="335" t="s">
        <v>6747</v>
      </c>
      <c r="D8801" s="335">
        <v>12.88</v>
      </c>
    </row>
    <row r="8802" spans="1:4" ht="25.5">
      <c r="A8802" s="338">
        <v>20128</v>
      </c>
      <c r="B8802" s="336" t="s">
        <v>9377</v>
      </c>
      <c r="C8802" s="335" t="s">
        <v>6747</v>
      </c>
      <c r="D8802" s="335">
        <v>32.049999999999997</v>
      </c>
    </row>
    <row r="8803" spans="1:4" ht="25.5">
      <c r="A8803" s="338">
        <v>20131</v>
      </c>
      <c r="B8803" s="336" t="s">
        <v>9378</v>
      </c>
      <c r="C8803" s="335" t="s">
        <v>6747</v>
      </c>
      <c r="D8803" s="335">
        <v>28.87</v>
      </c>
    </row>
    <row r="8804" spans="1:4" ht="25.5">
      <c r="A8804" s="338">
        <v>3521</v>
      </c>
      <c r="B8804" s="336" t="s">
        <v>9379</v>
      </c>
      <c r="C8804" s="335" t="s">
        <v>6747</v>
      </c>
      <c r="D8804" s="335">
        <v>1.22</v>
      </c>
    </row>
    <row r="8805" spans="1:4" ht="25.5">
      <c r="A8805" s="338">
        <v>3531</v>
      </c>
      <c r="B8805" s="336" t="s">
        <v>9380</v>
      </c>
      <c r="C8805" s="335" t="s">
        <v>6747</v>
      </c>
      <c r="D8805" s="335">
        <v>1.33</v>
      </c>
    </row>
    <row r="8806" spans="1:4" ht="25.5">
      <c r="A8806" s="338">
        <v>3522</v>
      </c>
      <c r="B8806" s="336" t="s">
        <v>9381</v>
      </c>
      <c r="C8806" s="335" t="s">
        <v>6747</v>
      </c>
      <c r="D8806" s="335">
        <v>2.16</v>
      </c>
    </row>
    <row r="8807" spans="1:4" ht="25.5">
      <c r="A8807" s="338">
        <v>3527</v>
      </c>
      <c r="B8807" s="336" t="s">
        <v>9382</v>
      </c>
      <c r="C8807" s="335" t="s">
        <v>6747</v>
      </c>
      <c r="D8807" s="335">
        <v>6.82</v>
      </c>
    </row>
    <row r="8808" spans="1:4" ht="38.25">
      <c r="A8808" s="338">
        <v>10835</v>
      </c>
      <c r="B8808" s="336" t="s">
        <v>9383</v>
      </c>
      <c r="C8808" s="335" t="s">
        <v>6747</v>
      </c>
      <c r="D8808" s="335">
        <v>2.87</v>
      </c>
    </row>
    <row r="8809" spans="1:4" ht="25.5">
      <c r="A8809" s="338">
        <v>3475</v>
      </c>
      <c r="B8809" s="336" t="s">
        <v>9384</v>
      </c>
      <c r="C8809" s="335" t="s">
        <v>6747</v>
      </c>
      <c r="D8809" s="335">
        <v>2.14</v>
      </c>
    </row>
    <row r="8810" spans="1:4" ht="25.5">
      <c r="A8810" s="338">
        <v>3485</v>
      </c>
      <c r="B8810" s="336" t="s">
        <v>9385</v>
      </c>
      <c r="C8810" s="335" t="s">
        <v>6747</v>
      </c>
      <c r="D8810" s="335">
        <v>6.55</v>
      </c>
    </row>
    <row r="8811" spans="1:4" ht="25.5">
      <c r="A8811" s="338">
        <v>3534</v>
      </c>
      <c r="B8811" s="336" t="s">
        <v>9386</v>
      </c>
      <c r="C8811" s="335" t="s">
        <v>6747</v>
      </c>
      <c r="D8811" s="335">
        <v>2.78</v>
      </c>
    </row>
    <row r="8812" spans="1:4" ht="25.5">
      <c r="A8812" s="338">
        <v>3543</v>
      </c>
      <c r="B8812" s="336" t="s">
        <v>9387</v>
      </c>
      <c r="C8812" s="335" t="s">
        <v>6747</v>
      </c>
      <c r="D8812" s="335">
        <v>1.39</v>
      </c>
    </row>
    <row r="8813" spans="1:4" ht="25.5">
      <c r="A8813" s="338">
        <v>3482</v>
      </c>
      <c r="B8813" s="336" t="s">
        <v>9388</v>
      </c>
      <c r="C8813" s="335" t="s">
        <v>6747</v>
      </c>
      <c r="D8813" s="335">
        <v>3.34</v>
      </c>
    </row>
    <row r="8814" spans="1:4" ht="25.5">
      <c r="A8814" s="338">
        <v>3505</v>
      </c>
      <c r="B8814" s="336" t="s">
        <v>9389</v>
      </c>
      <c r="C8814" s="335" t="s">
        <v>6747</v>
      </c>
      <c r="D8814" s="335">
        <v>1.99</v>
      </c>
    </row>
    <row r="8815" spans="1:4" ht="25.5">
      <c r="A8815" s="338">
        <v>3516</v>
      </c>
      <c r="B8815" s="336" t="s">
        <v>9390</v>
      </c>
      <c r="C8815" s="335" t="s">
        <v>6747</v>
      </c>
      <c r="D8815" s="335">
        <v>1.84</v>
      </c>
    </row>
    <row r="8816" spans="1:4" ht="25.5">
      <c r="A8816" s="338">
        <v>3517</v>
      </c>
      <c r="B8816" s="336" t="s">
        <v>9391</v>
      </c>
      <c r="C8816" s="335" t="s">
        <v>6747</v>
      </c>
      <c r="D8816" s="335">
        <v>1.1200000000000001</v>
      </c>
    </row>
    <row r="8817" spans="1:4" ht="38.25">
      <c r="A8817" s="338">
        <v>3515</v>
      </c>
      <c r="B8817" s="336" t="s">
        <v>9392</v>
      </c>
      <c r="C8817" s="335" t="s">
        <v>6747</v>
      </c>
      <c r="D8817" s="335">
        <v>4.17</v>
      </c>
    </row>
    <row r="8818" spans="1:4" ht="38.25">
      <c r="A8818" s="338">
        <v>20147</v>
      </c>
      <c r="B8818" s="336" t="s">
        <v>9393</v>
      </c>
      <c r="C8818" s="335" t="s">
        <v>6747</v>
      </c>
      <c r="D8818" s="335">
        <v>4.28</v>
      </c>
    </row>
    <row r="8819" spans="1:4" ht="38.25">
      <c r="A8819" s="338">
        <v>3524</v>
      </c>
      <c r="B8819" s="336" t="s">
        <v>9394</v>
      </c>
      <c r="C8819" s="335" t="s">
        <v>6747</v>
      </c>
      <c r="D8819" s="335">
        <v>5.0999999999999996</v>
      </c>
    </row>
    <row r="8820" spans="1:4" ht="38.25">
      <c r="A8820" s="338">
        <v>3532</v>
      </c>
      <c r="B8820" s="336" t="s">
        <v>9395</v>
      </c>
      <c r="C8820" s="335" t="s">
        <v>6747</v>
      </c>
      <c r="D8820" s="335">
        <v>9.5</v>
      </c>
    </row>
    <row r="8821" spans="1:4" ht="25.5">
      <c r="A8821" s="338">
        <v>3528</v>
      </c>
      <c r="B8821" s="336" t="s">
        <v>9396</v>
      </c>
      <c r="C8821" s="335" t="s">
        <v>6747</v>
      </c>
      <c r="D8821" s="335">
        <v>5.82</v>
      </c>
    </row>
    <row r="8822" spans="1:4" ht="25.5">
      <c r="A8822" s="338">
        <v>37952</v>
      </c>
      <c r="B8822" s="336" t="s">
        <v>9397</v>
      </c>
      <c r="C8822" s="335" t="s">
        <v>6747</v>
      </c>
      <c r="D8822" s="335">
        <v>35.93</v>
      </c>
    </row>
    <row r="8823" spans="1:4" ht="25.5">
      <c r="A8823" s="338">
        <v>37951</v>
      </c>
      <c r="B8823" s="336" t="s">
        <v>9398</v>
      </c>
      <c r="C8823" s="335" t="s">
        <v>6747</v>
      </c>
      <c r="D8823" s="335">
        <v>1.55</v>
      </c>
    </row>
    <row r="8824" spans="1:4" ht="25.5">
      <c r="A8824" s="338">
        <v>3518</v>
      </c>
      <c r="B8824" s="336" t="s">
        <v>9399</v>
      </c>
      <c r="C8824" s="335" t="s">
        <v>6747</v>
      </c>
      <c r="D8824" s="335">
        <v>2.2400000000000002</v>
      </c>
    </row>
    <row r="8825" spans="1:4" ht="25.5">
      <c r="A8825" s="338">
        <v>3519</v>
      </c>
      <c r="B8825" s="336" t="s">
        <v>9400</v>
      </c>
      <c r="C8825" s="335" t="s">
        <v>6747</v>
      </c>
      <c r="D8825" s="335">
        <v>5.14</v>
      </c>
    </row>
    <row r="8826" spans="1:4" ht="25.5">
      <c r="A8826" s="338">
        <v>3520</v>
      </c>
      <c r="B8826" s="336" t="s">
        <v>9401</v>
      </c>
      <c r="C8826" s="335" t="s">
        <v>6747</v>
      </c>
      <c r="D8826" s="335">
        <v>5.76</v>
      </c>
    </row>
    <row r="8827" spans="1:4" ht="25.5">
      <c r="A8827" s="338">
        <v>37950</v>
      </c>
      <c r="B8827" s="336" t="s">
        <v>9402</v>
      </c>
      <c r="C8827" s="335" t="s">
        <v>6747</v>
      </c>
      <c r="D8827" s="335">
        <v>34.65</v>
      </c>
    </row>
    <row r="8828" spans="1:4" ht="25.5">
      <c r="A8828" s="338">
        <v>37949</v>
      </c>
      <c r="B8828" s="336" t="s">
        <v>9403</v>
      </c>
      <c r="C8828" s="335" t="s">
        <v>6747</v>
      </c>
      <c r="D8828" s="335">
        <v>1.27</v>
      </c>
    </row>
    <row r="8829" spans="1:4" ht="25.5">
      <c r="A8829" s="338">
        <v>3526</v>
      </c>
      <c r="B8829" s="336" t="s">
        <v>9404</v>
      </c>
      <c r="C8829" s="335" t="s">
        <v>6747</v>
      </c>
      <c r="D8829" s="335">
        <v>1.72</v>
      </c>
    </row>
    <row r="8830" spans="1:4" ht="25.5">
      <c r="A8830" s="338">
        <v>3509</v>
      </c>
      <c r="B8830" s="336" t="s">
        <v>9405</v>
      </c>
      <c r="C8830" s="335" t="s">
        <v>6747</v>
      </c>
      <c r="D8830" s="335">
        <v>4.38</v>
      </c>
    </row>
    <row r="8831" spans="1:4" ht="25.5">
      <c r="A8831" s="338">
        <v>3530</v>
      </c>
      <c r="B8831" s="336" t="s">
        <v>9406</v>
      </c>
      <c r="C8831" s="335" t="s">
        <v>6747</v>
      </c>
      <c r="D8831" s="335">
        <v>149.33000000000001</v>
      </c>
    </row>
    <row r="8832" spans="1:4" ht="25.5">
      <c r="A8832" s="338">
        <v>3542</v>
      </c>
      <c r="B8832" s="336" t="s">
        <v>9407</v>
      </c>
      <c r="C8832" s="335" t="s">
        <v>6747</v>
      </c>
      <c r="D8832" s="335">
        <v>0.37</v>
      </c>
    </row>
    <row r="8833" spans="1:4" ht="25.5">
      <c r="A8833" s="338">
        <v>3529</v>
      </c>
      <c r="B8833" s="336" t="s">
        <v>9408</v>
      </c>
      <c r="C8833" s="335" t="s">
        <v>6747</v>
      </c>
      <c r="D8833" s="335">
        <v>0.56000000000000005</v>
      </c>
    </row>
    <row r="8834" spans="1:4" ht="25.5">
      <c r="A8834" s="338">
        <v>3536</v>
      </c>
      <c r="B8834" s="336" t="s">
        <v>9409</v>
      </c>
      <c r="C8834" s="335" t="s">
        <v>6747</v>
      </c>
      <c r="D8834" s="335">
        <v>1.45</v>
      </c>
    </row>
    <row r="8835" spans="1:4" ht="25.5">
      <c r="A8835" s="338">
        <v>3535</v>
      </c>
      <c r="B8835" s="336" t="s">
        <v>9410</v>
      </c>
      <c r="C8835" s="335" t="s">
        <v>6747</v>
      </c>
      <c r="D8835" s="335">
        <v>3.54</v>
      </c>
    </row>
    <row r="8836" spans="1:4" ht="25.5">
      <c r="A8836" s="338">
        <v>3540</v>
      </c>
      <c r="B8836" s="336" t="s">
        <v>9411</v>
      </c>
      <c r="C8836" s="335" t="s">
        <v>6747</v>
      </c>
      <c r="D8836" s="335">
        <v>3.93</v>
      </c>
    </row>
    <row r="8837" spans="1:4" ht="25.5">
      <c r="A8837" s="338">
        <v>3539</v>
      </c>
      <c r="B8837" s="336" t="s">
        <v>9412</v>
      </c>
      <c r="C8837" s="335" t="s">
        <v>6747</v>
      </c>
      <c r="D8837" s="335">
        <v>17.98</v>
      </c>
    </row>
    <row r="8838" spans="1:4" ht="25.5">
      <c r="A8838" s="338">
        <v>3513</v>
      </c>
      <c r="B8838" s="336" t="s">
        <v>9413</v>
      </c>
      <c r="C8838" s="335" t="s">
        <v>6747</v>
      </c>
      <c r="D8838" s="335">
        <v>64.180000000000007</v>
      </c>
    </row>
    <row r="8839" spans="1:4" ht="25.5">
      <c r="A8839" s="338">
        <v>3492</v>
      </c>
      <c r="B8839" s="336" t="s">
        <v>9414</v>
      </c>
      <c r="C8839" s="335" t="s">
        <v>6747</v>
      </c>
      <c r="D8839" s="335">
        <v>8.68</v>
      </c>
    </row>
    <row r="8840" spans="1:4" ht="25.5">
      <c r="A8840" s="338">
        <v>3491</v>
      </c>
      <c r="B8840" s="336" t="s">
        <v>9415</v>
      </c>
      <c r="C8840" s="335" t="s">
        <v>6747</v>
      </c>
      <c r="D8840" s="335">
        <v>7.21</v>
      </c>
    </row>
    <row r="8841" spans="1:4" ht="25.5">
      <c r="A8841" s="338">
        <v>3493</v>
      </c>
      <c r="B8841" s="336" t="s">
        <v>9416</v>
      </c>
      <c r="C8841" s="335" t="s">
        <v>6747</v>
      </c>
      <c r="D8841" s="335">
        <v>16.850000000000001</v>
      </c>
    </row>
    <row r="8842" spans="1:4" ht="25.5">
      <c r="A8842" s="338">
        <v>12628</v>
      </c>
      <c r="B8842" s="336" t="s">
        <v>9417</v>
      </c>
      <c r="C8842" s="335" t="s">
        <v>6747</v>
      </c>
      <c r="D8842" s="335">
        <v>4.93</v>
      </c>
    </row>
    <row r="8843" spans="1:4" ht="25.5">
      <c r="A8843" s="338">
        <v>12629</v>
      </c>
      <c r="B8843" s="336" t="s">
        <v>9418</v>
      </c>
      <c r="C8843" s="335" t="s">
        <v>6747</v>
      </c>
      <c r="D8843" s="335">
        <v>5.35</v>
      </c>
    </row>
    <row r="8844" spans="1:4" ht="25.5">
      <c r="A8844" s="338">
        <v>3481</v>
      </c>
      <c r="B8844" s="336" t="s">
        <v>9419</v>
      </c>
      <c r="C8844" s="335" t="s">
        <v>6747</v>
      </c>
      <c r="D8844" s="335">
        <v>8.7899999999999991</v>
      </c>
    </row>
    <row r="8845" spans="1:4" ht="25.5">
      <c r="A8845" s="338">
        <v>3510</v>
      </c>
      <c r="B8845" s="336" t="s">
        <v>9420</v>
      </c>
      <c r="C8845" s="335" t="s">
        <v>6747</v>
      </c>
      <c r="D8845" s="335">
        <v>7.71</v>
      </c>
    </row>
    <row r="8846" spans="1:4" ht="25.5">
      <c r="A8846" s="338">
        <v>3508</v>
      </c>
      <c r="B8846" s="336" t="s">
        <v>9421</v>
      </c>
      <c r="C8846" s="335" t="s">
        <v>6747</v>
      </c>
      <c r="D8846" s="335">
        <v>17.559999999999999</v>
      </c>
    </row>
    <row r="8847" spans="1:4" ht="38.25">
      <c r="A8847" s="338">
        <v>38939</v>
      </c>
      <c r="B8847" s="336" t="s">
        <v>9422</v>
      </c>
      <c r="C8847" s="335" t="s">
        <v>6747</v>
      </c>
      <c r="D8847" s="335">
        <v>10.8</v>
      </c>
    </row>
    <row r="8848" spans="1:4" ht="38.25">
      <c r="A8848" s="338">
        <v>38940</v>
      </c>
      <c r="B8848" s="336" t="s">
        <v>9423</v>
      </c>
      <c r="C8848" s="335" t="s">
        <v>6747</v>
      </c>
      <c r="D8848" s="335">
        <v>16.489999999999998</v>
      </c>
    </row>
    <row r="8849" spans="1:4" ht="38.25">
      <c r="A8849" s="338">
        <v>38941</v>
      </c>
      <c r="B8849" s="336" t="s">
        <v>9424</v>
      </c>
      <c r="C8849" s="335" t="s">
        <v>6747</v>
      </c>
      <c r="D8849" s="335">
        <v>19.48</v>
      </c>
    </row>
    <row r="8850" spans="1:4" ht="38.25">
      <c r="A8850" s="338">
        <v>38942</v>
      </c>
      <c r="B8850" s="336" t="s">
        <v>9425</v>
      </c>
      <c r="C8850" s="335" t="s">
        <v>6747</v>
      </c>
      <c r="D8850" s="335">
        <v>21.82</v>
      </c>
    </row>
    <row r="8851" spans="1:4" ht="25.5">
      <c r="A8851" s="338">
        <v>38987</v>
      </c>
      <c r="B8851" s="336" t="s">
        <v>9426</v>
      </c>
      <c r="C8851" s="335" t="s">
        <v>6747</v>
      </c>
      <c r="D8851" s="335">
        <v>4.51</v>
      </c>
    </row>
    <row r="8852" spans="1:4" ht="25.5">
      <c r="A8852" s="338">
        <v>38988</v>
      </c>
      <c r="B8852" s="336" t="s">
        <v>9427</v>
      </c>
      <c r="C8852" s="335" t="s">
        <v>6747</v>
      </c>
      <c r="D8852" s="335">
        <v>10.49</v>
      </c>
    </row>
    <row r="8853" spans="1:4" ht="25.5">
      <c r="A8853" s="338">
        <v>38989</v>
      </c>
      <c r="B8853" s="336" t="s">
        <v>9428</v>
      </c>
      <c r="C8853" s="335" t="s">
        <v>6747</v>
      </c>
      <c r="D8853" s="335">
        <v>13.93</v>
      </c>
    </row>
    <row r="8854" spans="1:4" ht="25.5">
      <c r="A8854" s="338">
        <v>38990</v>
      </c>
      <c r="B8854" s="336" t="s">
        <v>9429</v>
      </c>
      <c r="C8854" s="335" t="s">
        <v>6747</v>
      </c>
      <c r="D8854" s="335">
        <v>36.729999999999997</v>
      </c>
    </row>
    <row r="8855" spans="1:4" ht="25.5">
      <c r="A8855" s="338">
        <v>38991</v>
      </c>
      <c r="B8855" s="336" t="s">
        <v>9430</v>
      </c>
      <c r="C8855" s="335" t="s">
        <v>6747</v>
      </c>
      <c r="D8855" s="335">
        <v>74.209999999999994</v>
      </c>
    </row>
    <row r="8856" spans="1:4" ht="25.5">
      <c r="A8856" s="338">
        <v>38913</v>
      </c>
      <c r="B8856" s="336" t="s">
        <v>9431</v>
      </c>
      <c r="C8856" s="335" t="s">
        <v>6747</v>
      </c>
      <c r="D8856" s="335">
        <v>10.02</v>
      </c>
    </row>
    <row r="8857" spans="1:4" ht="25.5">
      <c r="A8857" s="338">
        <v>38914</v>
      </c>
      <c r="B8857" s="336" t="s">
        <v>9432</v>
      </c>
      <c r="C8857" s="335" t="s">
        <v>6747</v>
      </c>
      <c r="D8857" s="335">
        <v>11.63</v>
      </c>
    </row>
    <row r="8858" spans="1:4" ht="25.5">
      <c r="A8858" s="338">
        <v>38915</v>
      </c>
      <c r="B8858" s="336" t="s">
        <v>9433</v>
      </c>
      <c r="C8858" s="335" t="s">
        <v>6747</v>
      </c>
      <c r="D8858" s="335">
        <v>20.190000000000001</v>
      </c>
    </row>
    <row r="8859" spans="1:4" ht="25.5">
      <c r="A8859" s="338">
        <v>38916</v>
      </c>
      <c r="B8859" s="336" t="s">
        <v>9434</v>
      </c>
      <c r="C8859" s="335" t="s">
        <v>6747</v>
      </c>
      <c r="D8859" s="335">
        <v>26.63</v>
      </c>
    </row>
    <row r="8860" spans="1:4" ht="25.5">
      <c r="A8860" s="338">
        <v>39300</v>
      </c>
      <c r="B8860" s="336" t="s">
        <v>9435</v>
      </c>
      <c r="C8860" s="335" t="s">
        <v>6747</v>
      </c>
      <c r="D8860" s="335">
        <v>9.06</v>
      </c>
    </row>
    <row r="8861" spans="1:4" ht="25.5">
      <c r="A8861" s="338">
        <v>39301</v>
      </c>
      <c r="B8861" s="336" t="s">
        <v>9436</v>
      </c>
      <c r="C8861" s="335" t="s">
        <v>6747</v>
      </c>
      <c r="D8861" s="335">
        <v>12.56</v>
      </c>
    </row>
    <row r="8862" spans="1:4" ht="25.5">
      <c r="A8862" s="338">
        <v>39302</v>
      </c>
      <c r="B8862" s="336" t="s">
        <v>9437</v>
      </c>
      <c r="C8862" s="335" t="s">
        <v>6747</v>
      </c>
      <c r="D8862" s="335">
        <v>15.79</v>
      </c>
    </row>
    <row r="8863" spans="1:4" ht="25.5">
      <c r="A8863" s="338">
        <v>39303</v>
      </c>
      <c r="B8863" s="336" t="s">
        <v>9438</v>
      </c>
      <c r="C8863" s="335" t="s">
        <v>6747</v>
      </c>
      <c r="D8863" s="335">
        <v>27.76</v>
      </c>
    </row>
    <row r="8864" spans="1:4" ht="38.25">
      <c r="A8864" s="338">
        <v>38923</v>
      </c>
      <c r="B8864" s="336" t="s">
        <v>9439</v>
      </c>
      <c r="C8864" s="335" t="s">
        <v>6747</v>
      </c>
      <c r="D8864" s="335">
        <v>8.84</v>
      </c>
    </row>
    <row r="8865" spans="1:4" ht="38.25">
      <c r="A8865" s="338">
        <v>38925</v>
      </c>
      <c r="B8865" s="336" t="s">
        <v>9440</v>
      </c>
      <c r="C8865" s="335" t="s">
        <v>6747</v>
      </c>
      <c r="D8865" s="335">
        <v>9.5</v>
      </c>
    </row>
    <row r="8866" spans="1:4" ht="38.25">
      <c r="A8866" s="338">
        <v>38926</v>
      </c>
      <c r="B8866" s="336" t="s">
        <v>9441</v>
      </c>
      <c r="C8866" s="335" t="s">
        <v>6747</v>
      </c>
      <c r="D8866" s="335">
        <v>13.57</v>
      </c>
    </row>
    <row r="8867" spans="1:4" ht="38.25">
      <c r="A8867" s="338">
        <v>38927</v>
      </c>
      <c r="B8867" s="336" t="s">
        <v>9442</v>
      </c>
      <c r="C8867" s="335" t="s">
        <v>6747</v>
      </c>
      <c r="D8867" s="335">
        <v>14.51</v>
      </c>
    </row>
    <row r="8868" spans="1:4" ht="38.25">
      <c r="A8868" s="338">
        <v>39304</v>
      </c>
      <c r="B8868" s="336" t="s">
        <v>9443</v>
      </c>
      <c r="C8868" s="335" t="s">
        <v>6747</v>
      </c>
      <c r="D8868" s="335">
        <v>11.18</v>
      </c>
    </row>
    <row r="8869" spans="1:4" ht="38.25">
      <c r="A8869" s="338">
        <v>38924</v>
      </c>
      <c r="B8869" s="336" t="s">
        <v>9444</v>
      </c>
      <c r="C8869" s="335" t="s">
        <v>6747</v>
      </c>
      <c r="D8869" s="335">
        <v>15.93</v>
      </c>
    </row>
    <row r="8870" spans="1:4" ht="38.25">
      <c r="A8870" s="338">
        <v>39305</v>
      </c>
      <c r="B8870" s="336" t="s">
        <v>9445</v>
      </c>
      <c r="C8870" s="335" t="s">
        <v>6747</v>
      </c>
      <c r="D8870" s="335">
        <v>14.64</v>
      </c>
    </row>
    <row r="8871" spans="1:4" ht="38.25">
      <c r="A8871" s="338">
        <v>39306</v>
      </c>
      <c r="B8871" s="336" t="s">
        <v>9446</v>
      </c>
      <c r="C8871" s="335" t="s">
        <v>6747</v>
      </c>
      <c r="D8871" s="335">
        <v>18.32</v>
      </c>
    </row>
    <row r="8872" spans="1:4" ht="38.25">
      <c r="A8872" s="338">
        <v>38928</v>
      </c>
      <c r="B8872" s="336" t="s">
        <v>9447</v>
      </c>
      <c r="C8872" s="335" t="s">
        <v>6747</v>
      </c>
      <c r="D8872" s="335">
        <v>16.09</v>
      </c>
    </row>
    <row r="8873" spans="1:4" ht="38.25">
      <c r="A8873" s="338">
        <v>38929</v>
      </c>
      <c r="B8873" s="336" t="s">
        <v>9448</v>
      </c>
      <c r="C8873" s="335" t="s">
        <v>6747</v>
      </c>
      <c r="D8873" s="335">
        <v>28.52</v>
      </c>
    </row>
    <row r="8874" spans="1:4" ht="38.25">
      <c r="A8874" s="338">
        <v>39307</v>
      </c>
      <c r="B8874" s="336" t="s">
        <v>9449</v>
      </c>
      <c r="C8874" s="335" t="s">
        <v>6747</v>
      </c>
      <c r="D8874" s="335">
        <v>21.08</v>
      </c>
    </row>
    <row r="8875" spans="1:4" ht="38.25">
      <c r="A8875" s="338">
        <v>38930</v>
      </c>
      <c r="B8875" s="336" t="s">
        <v>9450</v>
      </c>
      <c r="C8875" s="335" t="s">
        <v>6747</v>
      </c>
      <c r="D8875" s="335">
        <v>35.840000000000003</v>
      </c>
    </row>
    <row r="8876" spans="1:4" ht="38.25">
      <c r="A8876" s="338">
        <v>38931</v>
      </c>
      <c r="B8876" s="336" t="s">
        <v>9451</v>
      </c>
      <c r="C8876" s="335" t="s">
        <v>6747</v>
      </c>
      <c r="D8876" s="335">
        <v>9.02</v>
      </c>
    </row>
    <row r="8877" spans="1:4" ht="38.25">
      <c r="A8877" s="338">
        <v>38932</v>
      </c>
      <c r="B8877" s="336" t="s">
        <v>9452</v>
      </c>
      <c r="C8877" s="335" t="s">
        <v>6747</v>
      </c>
      <c r="D8877" s="335">
        <v>9.11</v>
      </c>
    </row>
    <row r="8878" spans="1:4" ht="38.25">
      <c r="A8878" s="338">
        <v>38934</v>
      </c>
      <c r="B8878" s="336" t="s">
        <v>9453</v>
      </c>
      <c r="C8878" s="335" t="s">
        <v>6747</v>
      </c>
      <c r="D8878" s="335">
        <v>13.47</v>
      </c>
    </row>
    <row r="8879" spans="1:4" ht="38.25">
      <c r="A8879" s="338">
        <v>38935</v>
      </c>
      <c r="B8879" s="336" t="s">
        <v>9454</v>
      </c>
      <c r="C8879" s="335" t="s">
        <v>6747</v>
      </c>
      <c r="D8879" s="335">
        <v>14.41</v>
      </c>
    </row>
    <row r="8880" spans="1:4" ht="38.25">
      <c r="A8880" s="338">
        <v>38936</v>
      </c>
      <c r="B8880" s="336" t="s">
        <v>9455</v>
      </c>
      <c r="C8880" s="335" t="s">
        <v>6747</v>
      </c>
      <c r="D8880" s="335">
        <v>15.43</v>
      </c>
    </row>
    <row r="8881" spans="1:4" ht="38.25">
      <c r="A8881" s="338">
        <v>38937</v>
      </c>
      <c r="B8881" s="336" t="s">
        <v>9456</v>
      </c>
      <c r="C8881" s="335" t="s">
        <v>6747</v>
      </c>
      <c r="D8881" s="335">
        <v>18.809999999999999</v>
      </c>
    </row>
    <row r="8882" spans="1:4" ht="38.25">
      <c r="A8882" s="338">
        <v>38938</v>
      </c>
      <c r="B8882" s="336" t="s">
        <v>9457</v>
      </c>
      <c r="C8882" s="335" t="s">
        <v>6747</v>
      </c>
      <c r="D8882" s="335">
        <v>27.97</v>
      </c>
    </row>
    <row r="8883" spans="1:4" ht="25.5">
      <c r="A8883" s="338">
        <v>3489</v>
      </c>
      <c r="B8883" s="336" t="s">
        <v>9458</v>
      </c>
      <c r="C8883" s="335" t="s">
        <v>6747</v>
      </c>
      <c r="D8883" s="335">
        <v>9.32</v>
      </c>
    </row>
    <row r="8884" spans="1:4" ht="25.5">
      <c r="A8884" s="338">
        <v>20151</v>
      </c>
      <c r="B8884" s="336" t="s">
        <v>9459</v>
      </c>
      <c r="C8884" s="335" t="s">
        <v>6747</v>
      </c>
      <c r="D8884" s="335">
        <v>15.18</v>
      </c>
    </row>
    <row r="8885" spans="1:4" ht="25.5">
      <c r="A8885" s="338">
        <v>20152</v>
      </c>
      <c r="B8885" s="336" t="s">
        <v>9460</v>
      </c>
      <c r="C8885" s="335" t="s">
        <v>6747</v>
      </c>
      <c r="D8885" s="335">
        <v>48.12</v>
      </c>
    </row>
    <row r="8886" spans="1:4" ht="25.5">
      <c r="A8886" s="338">
        <v>20148</v>
      </c>
      <c r="B8886" s="336" t="s">
        <v>9461</v>
      </c>
      <c r="C8886" s="335" t="s">
        <v>6747</v>
      </c>
      <c r="D8886" s="335">
        <v>2.79</v>
      </c>
    </row>
    <row r="8887" spans="1:4" ht="25.5">
      <c r="A8887" s="338">
        <v>20149</v>
      </c>
      <c r="B8887" s="336" t="s">
        <v>9462</v>
      </c>
      <c r="C8887" s="335" t="s">
        <v>6747</v>
      </c>
      <c r="D8887" s="335">
        <v>4.2</v>
      </c>
    </row>
    <row r="8888" spans="1:4" ht="25.5">
      <c r="A8888" s="338">
        <v>20150</v>
      </c>
      <c r="B8888" s="336" t="s">
        <v>9463</v>
      </c>
      <c r="C8888" s="335" t="s">
        <v>6747</v>
      </c>
      <c r="D8888" s="335">
        <v>11.04</v>
      </c>
    </row>
    <row r="8889" spans="1:4" ht="25.5">
      <c r="A8889" s="338">
        <v>20157</v>
      </c>
      <c r="B8889" s="336" t="s">
        <v>9464</v>
      </c>
      <c r="C8889" s="335" t="s">
        <v>6747</v>
      </c>
      <c r="D8889" s="335">
        <v>18.87</v>
      </c>
    </row>
    <row r="8890" spans="1:4" ht="25.5">
      <c r="A8890" s="338">
        <v>20158</v>
      </c>
      <c r="B8890" s="336" t="s">
        <v>9465</v>
      </c>
      <c r="C8890" s="335" t="s">
        <v>6747</v>
      </c>
      <c r="D8890" s="335">
        <v>61.9</v>
      </c>
    </row>
    <row r="8891" spans="1:4" ht="25.5">
      <c r="A8891" s="338">
        <v>20154</v>
      </c>
      <c r="B8891" s="336" t="s">
        <v>9466</v>
      </c>
      <c r="C8891" s="335" t="s">
        <v>6747</v>
      </c>
      <c r="D8891" s="335">
        <v>3.07</v>
      </c>
    </row>
    <row r="8892" spans="1:4" ht="25.5">
      <c r="A8892" s="338">
        <v>20155</v>
      </c>
      <c r="B8892" s="336" t="s">
        <v>9467</v>
      </c>
      <c r="C8892" s="335" t="s">
        <v>6747</v>
      </c>
      <c r="D8892" s="335">
        <v>4.8099999999999996</v>
      </c>
    </row>
    <row r="8893" spans="1:4" ht="25.5">
      <c r="A8893" s="338">
        <v>20156</v>
      </c>
      <c r="B8893" s="336" t="s">
        <v>9468</v>
      </c>
      <c r="C8893" s="335" t="s">
        <v>6747</v>
      </c>
      <c r="D8893" s="335">
        <v>11.44</v>
      </c>
    </row>
    <row r="8894" spans="1:4" ht="25.5">
      <c r="A8894" s="338">
        <v>3512</v>
      </c>
      <c r="B8894" s="336" t="s">
        <v>9469</v>
      </c>
      <c r="C8894" s="335" t="s">
        <v>6747</v>
      </c>
      <c r="D8894" s="335">
        <v>136.53</v>
      </c>
    </row>
    <row r="8895" spans="1:4" ht="25.5">
      <c r="A8895" s="338">
        <v>3499</v>
      </c>
      <c r="B8895" s="336" t="s">
        <v>9470</v>
      </c>
      <c r="C8895" s="335" t="s">
        <v>6747</v>
      </c>
      <c r="D8895" s="335">
        <v>0.56999999999999995</v>
      </c>
    </row>
    <row r="8896" spans="1:4" ht="25.5">
      <c r="A8896" s="338">
        <v>3500</v>
      </c>
      <c r="B8896" s="336" t="s">
        <v>9471</v>
      </c>
      <c r="C8896" s="335" t="s">
        <v>6747</v>
      </c>
      <c r="D8896" s="335">
        <v>0.99</v>
      </c>
    </row>
    <row r="8897" spans="1:4" ht="25.5">
      <c r="A8897" s="338">
        <v>3501</v>
      </c>
      <c r="B8897" s="336" t="s">
        <v>9472</v>
      </c>
      <c r="C8897" s="335" t="s">
        <v>6747</v>
      </c>
      <c r="D8897" s="335">
        <v>2.66</v>
      </c>
    </row>
    <row r="8898" spans="1:4" ht="25.5">
      <c r="A8898" s="338">
        <v>3502</v>
      </c>
      <c r="B8898" s="336" t="s">
        <v>9473</v>
      </c>
      <c r="C8898" s="335" t="s">
        <v>6747</v>
      </c>
      <c r="D8898" s="335">
        <v>3.87</v>
      </c>
    </row>
    <row r="8899" spans="1:4" ht="25.5">
      <c r="A8899" s="338">
        <v>3503</v>
      </c>
      <c r="B8899" s="336" t="s">
        <v>9474</v>
      </c>
      <c r="C8899" s="335" t="s">
        <v>6747</v>
      </c>
      <c r="D8899" s="335">
        <v>4.82</v>
      </c>
    </row>
    <row r="8900" spans="1:4" ht="25.5">
      <c r="A8900" s="338">
        <v>3477</v>
      </c>
      <c r="B8900" s="336" t="s">
        <v>9475</v>
      </c>
      <c r="C8900" s="335" t="s">
        <v>6747</v>
      </c>
      <c r="D8900" s="335">
        <v>17.34</v>
      </c>
    </row>
    <row r="8901" spans="1:4" ht="25.5">
      <c r="A8901" s="338">
        <v>3478</v>
      </c>
      <c r="B8901" s="336" t="s">
        <v>9476</v>
      </c>
      <c r="C8901" s="335" t="s">
        <v>6747</v>
      </c>
      <c r="D8901" s="335">
        <v>42.03</v>
      </c>
    </row>
    <row r="8902" spans="1:4" ht="25.5">
      <c r="A8902" s="338">
        <v>3525</v>
      </c>
      <c r="B8902" s="336" t="s">
        <v>9477</v>
      </c>
      <c r="C8902" s="335" t="s">
        <v>6747</v>
      </c>
      <c r="D8902" s="335">
        <v>47.6</v>
      </c>
    </row>
    <row r="8903" spans="1:4" ht="25.5">
      <c r="A8903" s="338">
        <v>3511</v>
      </c>
      <c r="B8903" s="336" t="s">
        <v>9478</v>
      </c>
      <c r="C8903" s="335" t="s">
        <v>6747</v>
      </c>
      <c r="D8903" s="335">
        <v>56.93</v>
      </c>
    </row>
    <row r="8904" spans="1:4" ht="38.25">
      <c r="A8904" s="338">
        <v>38917</v>
      </c>
      <c r="B8904" s="336" t="s">
        <v>9479</v>
      </c>
      <c r="C8904" s="335" t="s">
        <v>6747</v>
      </c>
      <c r="D8904" s="335">
        <v>8.6300000000000008</v>
      </c>
    </row>
    <row r="8905" spans="1:4" ht="38.25">
      <c r="A8905" s="338">
        <v>38919</v>
      </c>
      <c r="B8905" s="336" t="s">
        <v>9480</v>
      </c>
      <c r="C8905" s="335" t="s">
        <v>6747</v>
      </c>
      <c r="D8905" s="335">
        <v>12.84</v>
      </c>
    </row>
    <row r="8906" spans="1:4" ht="38.25">
      <c r="A8906" s="338">
        <v>38922</v>
      </c>
      <c r="B8906" s="336" t="s">
        <v>9481</v>
      </c>
      <c r="C8906" s="335" t="s">
        <v>6747</v>
      </c>
      <c r="D8906" s="335">
        <v>16.59</v>
      </c>
    </row>
    <row r="8907" spans="1:4" ht="38.25">
      <c r="A8907" s="338">
        <v>38921</v>
      </c>
      <c r="B8907" s="336" t="s">
        <v>9482</v>
      </c>
      <c r="C8907" s="335" t="s">
        <v>6747</v>
      </c>
      <c r="D8907" s="335">
        <v>20.52</v>
      </c>
    </row>
    <row r="8908" spans="1:4" ht="38.25">
      <c r="A8908" s="338">
        <v>38918</v>
      </c>
      <c r="B8908" s="336" t="s">
        <v>9483</v>
      </c>
      <c r="C8908" s="335" t="s">
        <v>6747</v>
      </c>
      <c r="D8908" s="335">
        <v>19.5</v>
      </c>
    </row>
    <row r="8909" spans="1:4" ht="38.25">
      <c r="A8909" s="338">
        <v>38920</v>
      </c>
      <c r="B8909" s="336" t="s">
        <v>9484</v>
      </c>
      <c r="C8909" s="335" t="s">
        <v>6747</v>
      </c>
      <c r="D8909" s="335">
        <v>24.38</v>
      </c>
    </row>
    <row r="8910" spans="1:4" ht="63.75">
      <c r="A8910" s="338">
        <v>3104</v>
      </c>
      <c r="B8910" s="336" t="s">
        <v>9485</v>
      </c>
      <c r="C8910" s="335" t="s">
        <v>8256</v>
      </c>
      <c r="D8910" s="335">
        <v>376.23</v>
      </c>
    </row>
    <row r="8911" spans="1:4" ht="51">
      <c r="A8911" s="338">
        <v>12032</v>
      </c>
      <c r="B8911" s="336" t="s">
        <v>9486</v>
      </c>
      <c r="C8911" s="335" t="s">
        <v>7245</v>
      </c>
      <c r="D8911" s="335">
        <v>42.27</v>
      </c>
    </row>
    <row r="8912" spans="1:4" ht="51">
      <c r="A8912" s="338">
        <v>12030</v>
      </c>
      <c r="B8912" s="336" t="s">
        <v>9487</v>
      </c>
      <c r="C8912" s="335" t="s">
        <v>7245</v>
      </c>
      <c r="D8912" s="335">
        <v>39.72</v>
      </c>
    </row>
    <row r="8913" spans="1:4" ht="38.25">
      <c r="A8913" s="338">
        <v>10908</v>
      </c>
      <c r="B8913" s="336" t="s">
        <v>9488</v>
      </c>
      <c r="C8913" s="335" t="s">
        <v>6747</v>
      </c>
      <c r="D8913" s="335">
        <v>10.71</v>
      </c>
    </row>
    <row r="8914" spans="1:4" ht="38.25">
      <c r="A8914" s="338">
        <v>10909</v>
      </c>
      <c r="B8914" s="336" t="s">
        <v>9489</v>
      </c>
      <c r="C8914" s="335" t="s">
        <v>6747</v>
      </c>
      <c r="D8914" s="335">
        <v>13.01</v>
      </c>
    </row>
    <row r="8915" spans="1:4" ht="38.25">
      <c r="A8915" s="338">
        <v>3669</v>
      </c>
      <c r="B8915" s="336" t="s">
        <v>9490</v>
      </c>
      <c r="C8915" s="335" t="s">
        <v>6747</v>
      </c>
      <c r="D8915" s="335">
        <v>7.84</v>
      </c>
    </row>
    <row r="8916" spans="1:4" ht="38.25">
      <c r="A8916" s="338">
        <v>20138</v>
      </c>
      <c r="B8916" s="336" t="s">
        <v>9491</v>
      </c>
      <c r="C8916" s="335" t="s">
        <v>6747</v>
      </c>
      <c r="D8916" s="335">
        <v>64.180000000000007</v>
      </c>
    </row>
    <row r="8917" spans="1:4" ht="25.5">
      <c r="A8917" s="338">
        <v>20139</v>
      </c>
      <c r="B8917" s="336" t="s">
        <v>9492</v>
      </c>
      <c r="C8917" s="335" t="s">
        <v>6747</v>
      </c>
      <c r="D8917" s="335">
        <v>43.02</v>
      </c>
    </row>
    <row r="8918" spans="1:4" ht="25.5">
      <c r="A8918" s="338">
        <v>3668</v>
      </c>
      <c r="B8918" s="336" t="s">
        <v>9493</v>
      </c>
      <c r="C8918" s="335" t="s">
        <v>6747</v>
      </c>
      <c r="D8918" s="335">
        <v>25.79</v>
      </c>
    </row>
    <row r="8919" spans="1:4" ht="25.5">
      <c r="A8919" s="338">
        <v>3656</v>
      </c>
      <c r="B8919" s="336" t="s">
        <v>9494</v>
      </c>
      <c r="C8919" s="335" t="s">
        <v>6747</v>
      </c>
      <c r="D8919" s="335">
        <v>13.01</v>
      </c>
    </row>
    <row r="8920" spans="1:4" ht="25.5">
      <c r="A8920" s="338">
        <v>10911</v>
      </c>
      <c r="B8920" s="336" t="s">
        <v>9495</v>
      </c>
      <c r="C8920" s="335" t="s">
        <v>6747</v>
      </c>
      <c r="D8920" s="335">
        <v>12.33</v>
      </c>
    </row>
    <row r="8921" spans="1:4" ht="25.5">
      <c r="A8921" s="338">
        <v>3654</v>
      </c>
      <c r="B8921" s="336" t="s">
        <v>9496</v>
      </c>
      <c r="C8921" s="335" t="s">
        <v>6747</v>
      </c>
      <c r="D8921" s="335">
        <v>8.09</v>
      </c>
    </row>
    <row r="8922" spans="1:4" ht="25.5">
      <c r="A8922" s="338">
        <v>3663</v>
      </c>
      <c r="B8922" s="336" t="s">
        <v>9497</v>
      </c>
      <c r="C8922" s="335" t="s">
        <v>6747</v>
      </c>
      <c r="D8922" s="335">
        <v>16.309999999999999</v>
      </c>
    </row>
    <row r="8923" spans="1:4" ht="25.5">
      <c r="A8923" s="338">
        <v>3664</v>
      </c>
      <c r="B8923" s="336" t="s">
        <v>9498</v>
      </c>
      <c r="C8923" s="335" t="s">
        <v>6747</v>
      </c>
      <c r="D8923" s="335">
        <v>9.33</v>
      </c>
    </row>
    <row r="8924" spans="1:4" ht="25.5">
      <c r="A8924" s="338">
        <v>3655</v>
      </c>
      <c r="B8924" s="336" t="s">
        <v>9499</v>
      </c>
      <c r="C8924" s="335" t="s">
        <v>6747</v>
      </c>
      <c r="D8924" s="335">
        <v>26.92</v>
      </c>
    </row>
    <row r="8925" spans="1:4" ht="25.5">
      <c r="A8925" s="338">
        <v>3657</v>
      </c>
      <c r="B8925" s="336" t="s">
        <v>9500</v>
      </c>
      <c r="C8925" s="335" t="s">
        <v>6747</v>
      </c>
      <c r="D8925" s="335">
        <v>19.82</v>
      </c>
    </row>
    <row r="8926" spans="1:4" ht="25.5">
      <c r="A8926" s="338">
        <v>3665</v>
      </c>
      <c r="B8926" s="336" t="s">
        <v>9501</v>
      </c>
      <c r="C8926" s="335" t="s">
        <v>6747</v>
      </c>
      <c r="D8926" s="335">
        <v>40.520000000000003</v>
      </c>
    </row>
    <row r="8927" spans="1:4" ht="38.25">
      <c r="A8927" s="338">
        <v>12625</v>
      </c>
      <c r="B8927" s="336" t="s">
        <v>9502</v>
      </c>
      <c r="C8927" s="335" t="s">
        <v>6747</v>
      </c>
      <c r="D8927" s="335">
        <v>6.76</v>
      </c>
    </row>
    <row r="8928" spans="1:4" ht="25.5">
      <c r="A8928" s="338">
        <v>20136</v>
      </c>
      <c r="B8928" s="336" t="s">
        <v>9503</v>
      </c>
      <c r="C8928" s="335" t="s">
        <v>6747</v>
      </c>
      <c r="D8928" s="335">
        <v>95.79</v>
      </c>
    </row>
    <row r="8929" spans="1:4" ht="25.5">
      <c r="A8929" s="338">
        <v>20144</v>
      </c>
      <c r="B8929" s="336" t="s">
        <v>9504</v>
      </c>
      <c r="C8929" s="335" t="s">
        <v>6747</v>
      </c>
      <c r="D8929" s="335">
        <v>34.659999999999997</v>
      </c>
    </row>
    <row r="8930" spans="1:4" ht="25.5">
      <c r="A8930" s="338">
        <v>20143</v>
      </c>
      <c r="B8930" s="336" t="s">
        <v>9505</v>
      </c>
      <c r="C8930" s="335" t="s">
        <v>6747</v>
      </c>
      <c r="D8930" s="335">
        <v>33.36</v>
      </c>
    </row>
    <row r="8931" spans="1:4" ht="25.5">
      <c r="A8931" s="338">
        <v>20145</v>
      </c>
      <c r="B8931" s="336" t="s">
        <v>9506</v>
      </c>
      <c r="C8931" s="335" t="s">
        <v>6747</v>
      </c>
      <c r="D8931" s="335">
        <v>79.94</v>
      </c>
    </row>
    <row r="8932" spans="1:4" ht="25.5">
      <c r="A8932" s="338">
        <v>20146</v>
      </c>
      <c r="B8932" s="336" t="s">
        <v>9507</v>
      </c>
      <c r="C8932" s="335" t="s">
        <v>6747</v>
      </c>
      <c r="D8932" s="335">
        <v>97.22</v>
      </c>
    </row>
    <row r="8933" spans="1:4" ht="25.5">
      <c r="A8933" s="338">
        <v>20140</v>
      </c>
      <c r="B8933" s="336" t="s">
        <v>9508</v>
      </c>
      <c r="C8933" s="335" t="s">
        <v>6747</v>
      </c>
      <c r="D8933" s="335">
        <v>5.75</v>
      </c>
    </row>
    <row r="8934" spans="1:4" ht="25.5">
      <c r="A8934" s="338">
        <v>20141</v>
      </c>
      <c r="B8934" s="336" t="s">
        <v>9509</v>
      </c>
      <c r="C8934" s="335" t="s">
        <v>6747</v>
      </c>
      <c r="D8934" s="335">
        <v>8.65</v>
      </c>
    </row>
    <row r="8935" spans="1:4" ht="25.5">
      <c r="A8935" s="338">
        <v>20142</v>
      </c>
      <c r="B8935" s="336" t="s">
        <v>9510</v>
      </c>
      <c r="C8935" s="335" t="s">
        <v>6747</v>
      </c>
      <c r="D8935" s="335">
        <v>21.98</v>
      </c>
    </row>
    <row r="8936" spans="1:4" ht="25.5">
      <c r="A8936" s="338">
        <v>3659</v>
      </c>
      <c r="B8936" s="336" t="s">
        <v>9511</v>
      </c>
      <c r="C8936" s="335" t="s">
        <v>6747</v>
      </c>
      <c r="D8936" s="335">
        <v>10.94</v>
      </c>
    </row>
    <row r="8937" spans="1:4" ht="25.5">
      <c r="A8937" s="338">
        <v>3660</v>
      </c>
      <c r="B8937" s="336" t="s">
        <v>9512</v>
      </c>
      <c r="C8937" s="335" t="s">
        <v>6747</v>
      </c>
      <c r="D8937" s="335">
        <v>14.93</v>
      </c>
    </row>
    <row r="8938" spans="1:4" ht="25.5">
      <c r="A8938" s="338">
        <v>3662</v>
      </c>
      <c r="B8938" s="336" t="s">
        <v>9513</v>
      </c>
      <c r="C8938" s="335" t="s">
        <v>6747</v>
      </c>
      <c r="D8938" s="335">
        <v>5.66</v>
      </c>
    </row>
    <row r="8939" spans="1:4" ht="25.5">
      <c r="A8939" s="338">
        <v>3661</v>
      </c>
      <c r="B8939" s="336" t="s">
        <v>9514</v>
      </c>
      <c r="C8939" s="335" t="s">
        <v>6747</v>
      </c>
      <c r="D8939" s="335">
        <v>8.4</v>
      </c>
    </row>
    <row r="8940" spans="1:4" ht="25.5">
      <c r="A8940" s="338">
        <v>3658</v>
      </c>
      <c r="B8940" s="336" t="s">
        <v>9515</v>
      </c>
      <c r="C8940" s="335" t="s">
        <v>6747</v>
      </c>
      <c r="D8940" s="335">
        <v>10.71</v>
      </c>
    </row>
    <row r="8941" spans="1:4" ht="25.5">
      <c r="A8941" s="338">
        <v>3670</v>
      </c>
      <c r="B8941" s="336" t="s">
        <v>9516</v>
      </c>
      <c r="C8941" s="335" t="s">
        <v>6747</v>
      </c>
      <c r="D8941" s="335">
        <v>15.15</v>
      </c>
    </row>
    <row r="8942" spans="1:4" ht="25.5">
      <c r="A8942" s="338">
        <v>3666</v>
      </c>
      <c r="B8942" s="336" t="s">
        <v>9517</v>
      </c>
      <c r="C8942" s="335" t="s">
        <v>6747</v>
      </c>
      <c r="D8942" s="335">
        <v>2.37</v>
      </c>
    </row>
    <row r="8943" spans="1:4">
      <c r="A8943" s="338">
        <v>14157</v>
      </c>
      <c r="B8943" s="336" t="s">
        <v>9518</v>
      </c>
      <c r="C8943" s="335" t="s">
        <v>6747</v>
      </c>
      <c r="D8943" s="335">
        <v>1.36</v>
      </c>
    </row>
    <row r="8944" spans="1:4" ht="25.5">
      <c r="A8944" s="338">
        <v>10865</v>
      </c>
      <c r="B8944" s="336" t="s">
        <v>9519</v>
      </c>
      <c r="C8944" s="335" t="s">
        <v>6747</v>
      </c>
      <c r="D8944" s="335">
        <v>10.18</v>
      </c>
    </row>
    <row r="8945" spans="1:4" ht="25.5">
      <c r="A8945" s="338">
        <v>3653</v>
      </c>
      <c r="B8945" s="336" t="s">
        <v>9520</v>
      </c>
      <c r="C8945" s="335" t="s">
        <v>6747</v>
      </c>
      <c r="D8945" s="335">
        <v>20.55</v>
      </c>
    </row>
    <row r="8946" spans="1:4" ht="25.5">
      <c r="A8946" s="338">
        <v>3649</v>
      </c>
      <c r="B8946" s="336" t="s">
        <v>9521</v>
      </c>
      <c r="C8946" s="335" t="s">
        <v>6747</v>
      </c>
      <c r="D8946" s="335">
        <v>52.62</v>
      </c>
    </row>
    <row r="8947" spans="1:4" ht="25.5">
      <c r="A8947" s="338">
        <v>3651</v>
      </c>
      <c r="B8947" s="336" t="s">
        <v>9522</v>
      </c>
      <c r="C8947" s="335" t="s">
        <v>6747</v>
      </c>
      <c r="D8947" s="335">
        <v>79.239999999999995</v>
      </c>
    </row>
    <row r="8948" spans="1:4" ht="25.5">
      <c r="A8948" s="338">
        <v>3650</v>
      </c>
      <c r="B8948" s="336" t="s">
        <v>9523</v>
      </c>
      <c r="C8948" s="335" t="s">
        <v>6747</v>
      </c>
      <c r="D8948" s="335">
        <v>110.38</v>
      </c>
    </row>
    <row r="8949" spans="1:4" ht="25.5">
      <c r="A8949" s="338">
        <v>3645</v>
      </c>
      <c r="B8949" s="336" t="s">
        <v>9524</v>
      </c>
      <c r="C8949" s="335" t="s">
        <v>6747</v>
      </c>
      <c r="D8949" s="335">
        <v>240.8</v>
      </c>
    </row>
    <row r="8950" spans="1:4" ht="25.5">
      <c r="A8950" s="338">
        <v>3646</v>
      </c>
      <c r="B8950" s="336" t="s">
        <v>9525</v>
      </c>
      <c r="C8950" s="335" t="s">
        <v>6747</v>
      </c>
      <c r="D8950" s="335">
        <v>392.06</v>
      </c>
    </row>
    <row r="8951" spans="1:4" ht="25.5">
      <c r="A8951" s="338">
        <v>3647</v>
      </c>
      <c r="B8951" s="336" t="s">
        <v>9526</v>
      </c>
      <c r="C8951" s="335" t="s">
        <v>6747</v>
      </c>
      <c r="D8951" s="335">
        <v>450.2</v>
      </c>
    </row>
    <row r="8952" spans="1:4" ht="25.5">
      <c r="A8952" s="338">
        <v>39875</v>
      </c>
      <c r="B8952" s="336" t="s">
        <v>9527</v>
      </c>
      <c r="C8952" s="335" t="s">
        <v>6747</v>
      </c>
      <c r="D8952" s="335">
        <v>254.69</v>
      </c>
    </row>
    <row r="8953" spans="1:4" ht="25.5">
      <c r="A8953" s="338">
        <v>39876</v>
      </c>
      <c r="B8953" s="336" t="s">
        <v>9528</v>
      </c>
      <c r="C8953" s="335" t="s">
        <v>6747</v>
      </c>
      <c r="D8953" s="335">
        <v>318.88</v>
      </c>
    </row>
    <row r="8954" spans="1:4" ht="25.5">
      <c r="A8954" s="338">
        <v>39877</v>
      </c>
      <c r="B8954" s="336" t="s">
        <v>9529</v>
      </c>
      <c r="C8954" s="335" t="s">
        <v>6747</v>
      </c>
      <c r="D8954" s="335">
        <v>442.27</v>
      </c>
    </row>
    <row r="8955" spans="1:4" ht="25.5">
      <c r="A8955" s="338">
        <v>39878</v>
      </c>
      <c r="B8955" s="336" t="s">
        <v>9530</v>
      </c>
      <c r="C8955" s="335" t="s">
        <v>6747</v>
      </c>
      <c r="D8955" s="335">
        <v>584.16999999999996</v>
      </c>
    </row>
    <row r="8956" spans="1:4" ht="25.5">
      <c r="A8956" s="338">
        <v>39872</v>
      </c>
      <c r="B8956" s="336" t="s">
        <v>9531</v>
      </c>
      <c r="C8956" s="335" t="s">
        <v>6747</v>
      </c>
      <c r="D8956" s="335">
        <v>174.66</v>
      </c>
    </row>
    <row r="8957" spans="1:4" ht="25.5">
      <c r="A8957" s="338">
        <v>39873</v>
      </c>
      <c r="B8957" s="336" t="s">
        <v>9532</v>
      </c>
      <c r="C8957" s="335" t="s">
        <v>6747</v>
      </c>
      <c r="D8957" s="335">
        <v>202.6</v>
      </c>
    </row>
    <row r="8958" spans="1:4" ht="25.5">
      <c r="A8958" s="338">
        <v>39874</v>
      </c>
      <c r="B8958" s="336" t="s">
        <v>9533</v>
      </c>
      <c r="C8958" s="335" t="s">
        <v>6747</v>
      </c>
      <c r="D8958" s="335">
        <v>222.53</v>
      </c>
    </row>
    <row r="8959" spans="1:4" ht="25.5">
      <c r="A8959" s="338">
        <v>3674</v>
      </c>
      <c r="B8959" s="336" t="s">
        <v>9534</v>
      </c>
      <c r="C8959" s="335" t="s">
        <v>6807</v>
      </c>
      <c r="D8959" s="335">
        <v>58.37</v>
      </c>
    </row>
    <row r="8960" spans="1:4" ht="25.5">
      <c r="A8960" s="338">
        <v>3681</v>
      </c>
      <c r="B8960" s="336" t="s">
        <v>9535</v>
      </c>
      <c r="C8960" s="335" t="s">
        <v>6807</v>
      </c>
      <c r="D8960" s="335">
        <v>86.85</v>
      </c>
    </row>
    <row r="8961" spans="1:4" ht="25.5">
      <c r="A8961" s="338">
        <v>3676</v>
      </c>
      <c r="B8961" s="336" t="s">
        <v>9536</v>
      </c>
      <c r="C8961" s="335" t="s">
        <v>6807</v>
      </c>
      <c r="D8961" s="335">
        <v>326.87</v>
      </c>
    </row>
    <row r="8962" spans="1:4" ht="25.5">
      <c r="A8962" s="338">
        <v>3679</v>
      </c>
      <c r="B8962" s="336" t="s">
        <v>9537</v>
      </c>
      <c r="C8962" s="335" t="s">
        <v>6807</v>
      </c>
      <c r="D8962" s="335">
        <v>270.42</v>
      </c>
    </row>
    <row r="8963" spans="1:4" ht="25.5">
      <c r="A8963" s="338">
        <v>3672</v>
      </c>
      <c r="B8963" s="336" t="s">
        <v>9538</v>
      </c>
      <c r="C8963" s="335" t="s">
        <v>6807</v>
      </c>
      <c r="D8963" s="335">
        <v>0.92</v>
      </c>
    </row>
    <row r="8964" spans="1:4" ht="25.5">
      <c r="A8964" s="338">
        <v>3671</v>
      </c>
      <c r="B8964" s="336" t="s">
        <v>9539</v>
      </c>
      <c r="C8964" s="335" t="s">
        <v>6807</v>
      </c>
      <c r="D8964" s="335">
        <v>0.87</v>
      </c>
    </row>
    <row r="8965" spans="1:4" ht="25.5">
      <c r="A8965" s="338">
        <v>3673</v>
      </c>
      <c r="B8965" s="336" t="s">
        <v>9540</v>
      </c>
      <c r="C8965" s="335" t="s">
        <v>6807</v>
      </c>
      <c r="D8965" s="335">
        <v>1.36</v>
      </c>
    </row>
    <row r="8966" spans="1:4" ht="38.25">
      <c r="A8966" s="338">
        <v>38394</v>
      </c>
      <c r="B8966" s="336" t="s">
        <v>9541</v>
      </c>
      <c r="C8966" s="335" t="s">
        <v>6747</v>
      </c>
      <c r="D8966" s="335">
        <v>241.68</v>
      </c>
    </row>
    <row r="8967" spans="1:4" ht="25.5">
      <c r="A8967" s="338">
        <v>3729</v>
      </c>
      <c r="B8967" s="336" t="s">
        <v>9542</v>
      </c>
      <c r="C8967" s="335" t="s">
        <v>6747</v>
      </c>
      <c r="D8967" s="335">
        <v>39.99</v>
      </c>
    </row>
    <row r="8968" spans="1:4" ht="25.5">
      <c r="A8968" s="338">
        <v>63</v>
      </c>
      <c r="B8968" s="336" t="s">
        <v>9543</v>
      </c>
      <c r="C8968" s="335" t="s">
        <v>6747</v>
      </c>
      <c r="D8968" s="335">
        <v>37.869999999999997</v>
      </c>
    </row>
    <row r="8969" spans="1:4" ht="102">
      <c r="A8969" s="338">
        <v>39357</v>
      </c>
      <c r="B8969" s="336" t="s">
        <v>9544</v>
      </c>
      <c r="C8969" s="335" t="s">
        <v>6747</v>
      </c>
      <c r="D8969" s="335">
        <v>78.430000000000007</v>
      </c>
    </row>
    <row r="8970" spans="1:4" ht="102">
      <c r="A8970" s="338">
        <v>39358</v>
      </c>
      <c r="B8970" s="336" t="s">
        <v>9545</v>
      </c>
      <c r="C8970" s="335" t="s">
        <v>6747</v>
      </c>
      <c r="D8970" s="335">
        <v>86</v>
      </c>
    </row>
    <row r="8971" spans="1:4" ht="114.75">
      <c r="A8971" s="338">
        <v>39356</v>
      </c>
      <c r="B8971" s="336" t="s">
        <v>9546</v>
      </c>
      <c r="C8971" s="335" t="s">
        <v>6747</v>
      </c>
      <c r="D8971" s="335">
        <v>146.72</v>
      </c>
    </row>
    <row r="8972" spans="1:4" ht="114.75">
      <c r="A8972" s="338">
        <v>39355</v>
      </c>
      <c r="B8972" s="336" t="s">
        <v>9547</v>
      </c>
      <c r="C8972" s="335" t="s">
        <v>6747</v>
      </c>
      <c r="D8972" s="335">
        <v>126.26</v>
      </c>
    </row>
    <row r="8973" spans="1:4" ht="102">
      <c r="A8973" s="338">
        <v>39353</v>
      </c>
      <c r="B8973" s="336" t="s">
        <v>9548</v>
      </c>
      <c r="C8973" s="335" t="s">
        <v>6747</v>
      </c>
      <c r="D8973" s="335">
        <v>173.14</v>
      </c>
    </row>
    <row r="8974" spans="1:4" ht="102">
      <c r="A8974" s="338">
        <v>39354</v>
      </c>
      <c r="B8974" s="336" t="s">
        <v>9549</v>
      </c>
      <c r="C8974" s="335" t="s">
        <v>6747</v>
      </c>
      <c r="D8974" s="335">
        <v>172.56</v>
      </c>
    </row>
    <row r="8975" spans="1:4" ht="25.5">
      <c r="A8975" s="338">
        <v>39398</v>
      </c>
      <c r="B8975" s="336" t="s">
        <v>9550</v>
      </c>
      <c r="C8975" s="335" t="s">
        <v>6747</v>
      </c>
      <c r="D8975" s="335">
        <v>81.72</v>
      </c>
    </row>
    <row r="8976" spans="1:4" ht="51">
      <c r="A8976" s="338">
        <v>13343</v>
      </c>
      <c r="B8976" s="336" t="s">
        <v>9551</v>
      </c>
      <c r="C8976" s="335" t="s">
        <v>6747</v>
      </c>
      <c r="D8976" s="335">
        <v>23.7</v>
      </c>
    </row>
    <row r="8977" spans="1:4" ht="38.25">
      <c r="A8977" s="338">
        <v>12118</v>
      </c>
      <c r="B8977" s="336" t="s">
        <v>9552</v>
      </c>
      <c r="C8977" s="335" t="s">
        <v>6747</v>
      </c>
      <c r="D8977" s="335">
        <v>13.04</v>
      </c>
    </row>
    <row r="8978" spans="1:4" ht="76.5">
      <c r="A8978" s="338">
        <v>39482</v>
      </c>
      <c r="B8978" s="336" t="s">
        <v>9553</v>
      </c>
      <c r="C8978" s="335" t="s">
        <v>6747</v>
      </c>
      <c r="D8978" s="335">
        <v>409</v>
      </c>
    </row>
    <row r="8979" spans="1:4" ht="76.5">
      <c r="A8979" s="338">
        <v>39486</v>
      </c>
      <c r="B8979" s="336" t="s">
        <v>9554</v>
      </c>
      <c r="C8979" s="335" t="s">
        <v>6747</v>
      </c>
      <c r="D8979" s="335">
        <v>360.34</v>
      </c>
    </row>
    <row r="8980" spans="1:4" ht="76.5">
      <c r="A8980" s="338">
        <v>39483</v>
      </c>
      <c r="B8980" s="336" t="s">
        <v>9555</v>
      </c>
      <c r="C8980" s="335" t="s">
        <v>6747</v>
      </c>
      <c r="D8980" s="335">
        <v>390.08</v>
      </c>
    </row>
    <row r="8981" spans="1:4" ht="76.5">
      <c r="A8981" s="338">
        <v>39487</v>
      </c>
      <c r="B8981" s="336" t="s">
        <v>9556</v>
      </c>
      <c r="C8981" s="335" t="s">
        <v>6747</v>
      </c>
      <c r="D8981" s="335">
        <v>364.06</v>
      </c>
    </row>
    <row r="8982" spans="1:4" ht="76.5">
      <c r="A8982" s="338">
        <v>39484</v>
      </c>
      <c r="B8982" s="336" t="s">
        <v>9557</v>
      </c>
      <c r="C8982" s="335" t="s">
        <v>6747</v>
      </c>
      <c r="D8982" s="335">
        <v>393.8</v>
      </c>
    </row>
    <row r="8983" spans="1:4" ht="76.5">
      <c r="A8983" s="338">
        <v>39488</v>
      </c>
      <c r="B8983" s="336" t="s">
        <v>9558</v>
      </c>
      <c r="C8983" s="335" t="s">
        <v>6747</v>
      </c>
      <c r="D8983" s="335">
        <v>367.78</v>
      </c>
    </row>
    <row r="8984" spans="1:4" ht="76.5">
      <c r="A8984" s="338">
        <v>39485</v>
      </c>
      <c r="B8984" s="336" t="s">
        <v>9559</v>
      </c>
      <c r="C8984" s="335" t="s">
        <v>6747</v>
      </c>
      <c r="D8984" s="335">
        <v>412.42</v>
      </c>
    </row>
    <row r="8985" spans="1:4" ht="76.5">
      <c r="A8985" s="338">
        <v>39489</v>
      </c>
      <c r="B8985" s="336" t="s">
        <v>9560</v>
      </c>
      <c r="C8985" s="335" t="s">
        <v>6747</v>
      </c>
      <c r="D8985" s="335">
        <v>386.39</v>
      </c>
    </row>
    <row r="8986" spans="1:4" ht="76.5">
      <c r="A8986" s="338">
        <v>39494</v>
      </c>
      <c r="B8986" s="336" t="s">
        <v>9561</v>
      </c>
      <c r="C8986" s="335" t="s">
        <v>6747</v>
      </c>
      <c r="D8986" s="335">
        <v>394.12</v>
      </c>
    </row>
    <row r="8987" spans="1:4" ht="76.5">
      <c r="A8987" s="338">
        <v>39490</v>
      </c>
      <c r="B8987" s="336" t="s">
        <v>9562</v>
      </c>
      <c r="C8987" s="335" t="s">
        <v>6747</v>
      </c>
      <c r="D8987" s="335">
        <v>446.77</v>
      </c>
    </row>
    <row r="8988" spans="1:4" ht="76.5">
      <c r="A8988" s="338">
        <v>39495</v>
      </c>
      <c r="B8988" s="336" t="s">
        <v>9563</v>
      </c>
      <c r="C8988" s="335" t="s">
        <v>6747</v>
      </c>
      <c r="D8988" s="335">
        <v>409</v>
      </c>
    </row>
    <row r="8989" spans="1:4" ht="76.5">
      <c r="A8989" s="338">
        <v>39491</v>
      </c>
      <c r="B8989" s="336" t="s">
        <v>9564</v>
      </c>
      <c r="C8989" s="335" t="s">
        <v>6747</v>
      </c>
      <c r="D8989" s="335">
        <v>461.05</v>
      </c>
    </row>
    <row r="8990" spans="1:4" ht="76.5">
      <c r="A8990" s="338">
        <v>39496</v>
      </c>
      <c r="B8990" s="336" t="s">
        <v>9565</v>
      </c>
      <c r="C8990" s="335" t="s">
        <v>6747</v>
      </c>
      <c r="D8990" s="335">
        <v>423.72</v>
      </c>
    </row>
    <row r="8991" spans="1:4" ht="76.5">
      <c r="A8991" s="338">
        <v>39492</v>
      </c>
      <c r="B8991" s="336" t="s">
        <v>9566</v>
      </c>
      <c r="C8991" s="335" t="s">
        <v>6747</v>
      </c>
      <c r="D8991" s="335">
        <v>463.88</v>
      </c>
    </row>
    <row r="8992" spans="1:4" ht="76.5">
      <c r="A8992" s="338">
        <v>39497</v>
      </c>
      <c r="B8992" s="336" t="s">
        <v>9567</v>
      </c>
      <c r="C8992" s="335" t="s">
        <v>6747</v>
      </c>
      <c r="D8992" s="335">
        <v>438.59</v>
      </c>
    </row>
    <row r="8993" spans="1:4" ht="76.5">
      <c r="A8993" s="338">
        <v>39493</v>
      </c>
      <c r="B8993" s="336" t="s">
        <v>9568</v>
      </c>
      <c r="C8993" s="335" t="s">
        <v>6747</v>
      </c>
      <c r="D8993" s="335">
        <v>490.79</v>
      </c>
    </row>
    <row r="8994" spans="1:4" ht="63.75">
      <c r="A8994" s="338">
        <v>39500</v>
      </c>
      <c r="B8994" s="336" t="s">
        <v>9569</v>
      </c>
      <c r="C8994" s="335" t="s">
        <v>6747</v>
      </c>
      <c r="D8994" s="335">
        <v>492.4</v>
      </c>
    </row>
    <row r="8995" spans="1:4" ht="76.5">
      <c r="A8995" s="338">
        <v>39498</v>
      </c>
      <c r="B8995" s="336" t="s">
        <v>9570</v>
      </c>
      <c r="C8995" s="335" t="s">
        <v>6747</v>
      </c>
      <c r="D8995" s="335">
        <v>547.53</v>
      </c>
    </row>
    <row r="8996" spans="1:4" ht="63.75">
      <c r="A8996" s="338">
        <v>39501</v>
      </c>
      <c r="B8996" s="336" t="s">
        <v>9571</v>
      </c>
      <c r="C8996" s="335" t="s">
        <v>6747</v>
      </c>
      <c r="D8996" s="335">
        <v>505.22</v>
      </c>
    </row>
    <row r="8997" spans="1:4" ht="76.5">
      <c r="A8997" s="338">
        <v>39499</v>
      </c>
      <c r="B8997" s="336" t="s">
        <v>9572</v>
      </c>
      <c r="C8997" s="335" t="s">
        <v>6747</v>
      </c>
      <c r="D8997" s="335">
        <v>593.97</v>
      </c>
    </row>
    <row r="8998" spans="1:4" ht="38.25">
      <c r="A8998" s="338">
        <v>3733</v>
      </c>
      <c r="B8998" s="336" t="s">
        <v>9573</v>
      </c>
      <c r="C8998" s="335" t="s">
        <v>6754</v>
      </c>
      <c r="D8998" s="335">
        <v>45.24</v>
      </c>
    </row>
    <row r="8999" spans="1:4" ht="25.5">
      <c r="A8999" s="338">
        <v>3731</v>
      </c>
      <c r="B8999" s="336" t="s">
        <v>9574</v>
      </c>
      <c r="C8999" s="335" t="s">
        <v>6754</v>
      </c>
      <c r="D8999" s="335">
        <v>42</v>
      </c>
    </row>
    <row r="9000" spans="1:4" ht="25.5">
      <c r="A9000" s="338">
        <v>38137</v>
      </c>
      <c r="B9000" s="336" t="s">
        <v>9575</v>
      </c>
      <c r="C9000" s="335" t="s">
        <v>6754</v>
      </c>
      <c r="D9000" s="335">
        <v>42.24</v>
      </c>
    </row>
    <row r="9001" spans="1:4" ht="25.5">
      <c r="A9001" s="338">
        <v>38135</v>
      </c>
      <c r="B9001" s="336" t="s">
        <v>9576</v>
      </c>
      <c r="C9001" s="335" t="s">
        <v>6754</v>
      </c>
      <c r="D9001" s="335">
        <v>53.55</v>
      </c>
    </row>
    <row r="9002" spans="1:4" ht="25.5">
      <c r="A9002" s="338">
        <v>38138</v>
      </c>
      <c r="B9002" s="336" t="s">
        <v>9577</v>
      </c>
      <c r="C9002" s="335" t="s">
        <v>6754</v>
      </c>
      <c r="D9002" s="335">
        <v>41.48</v>
      </c>
    </row>
    <row r="9003" spans="1:4" ht="51">
      <c r="A9003" s="338">
        <v>3736</v>
      </c>
      <c r="B9003" s="336" t="s">
        <v>9578</v>
      </c>
      <c r="C9003" s="335" t="s">
        <v>6754</v>
      </c>
      <c r="D9003" s="335">
        <v>29.5</v>
      </c>
    </row>
    <row r="9004" spans="1:4" ht="51">
      <c r="A9004" s="338">
        <v>3741</v>
      </c>
      <c r="B9004" s="336" t="s">
        <v>9579</v>
      </c>
      <c r="C9004" s="335" t="s">
        <v>6754</v>
      </c>
      <c r="D9004" s="335">
        <v>30.75</v>
      </c>
    </row>
    <row r="9005" spans="1:4" ht="51">
      <c r="A9005" s="338">
        <v>3745</v>
      </c>
      <c r="B9005" s="336" t="s">
        <v>9580</v>
      </c>
      <c r="C9005" s="335" t="s">
        <v>6754</v>
      </c>
      <c r="D9005" s="335">
        <v>33.15</v>
      </c>
    </row>
    <row r="9006" spans="1:4" ht="51">
      <c r="A9006" s="338">
        <v>3743</v>
      </c>
      <c r="B9006" s="336" t="s">
        <v>9581</v>
      </c>
      <c r="C9006" s="335" t="s">
        <v>6754</v>
      </c>
      <c r="D9006" s="335">
        <v>30.64</v>
      </c>
    </row>
    <row r="9007" spans="1:4" ht="51">
      <c r="A9007" s="338">
        <v>3744</v>
      </c>
      <c r="B9007" s="336" t="s">
        <v>9582</v>
      </c>
      <c r="C9007" s="335" t="s">
        <v>6754</v>
      </c>
      <c r="D9007" s="335">
        <v>33.729999999999997</v>
      </c>
    </row>
    <row r="9008" spans="1:4" ht="51">
      <c r="A9008" s="338">
        <v>3739</v>
      </c>
      <c r="B9008" s="336" t="s">
        <v>9583</v>
      </c>
      <c r="C9008" s="335" t="s">
        <v>6754</v>
      </c>
      <c r="D9008" s="335">
        <v>35.44</v>
      </c>
    </row>
    <row r="9009" spans="1:4" ht="51">
      <c r="A9009" s="338">
        <v>3737</v>
      </c>
      <c r="B9009" s="336" t="s">
        <v>9584</v>
      </c>
      <c r="C9009" s="335" t="s">
        <v>6754</v>
      </c>
      <c r="D9009" s="335">
        <v>37.159999999999997</v>
      </c>
    </row>
    <row r="9010" spans="1:4" ht="51">
      <c r="A9010" s="338">
        <v>3738</v>
      </c>
      <c r="B9010" s="336" t="s">
        <v>9585</v>
      </c>
      <c r="C9010" s="335" t="s">
        <v>6754</v>
      </c>
      <c r="D9010" s="335">
        <v>42.87</v>
      </c>
    </row>
    <row r="9011" spans="1:4" ht="51">
      <c r="A9011" s="338">
        <v>3747</v>
      </c>
      <c r="B9011" s="336" t="s">
        <v>9586</v>
      </c>
      <c r="C9011" s="335" t="s">
        <v>6754</v>
      </c>
      <c r="D9011" s="335">
        <v>33.729999999999997</v>
      </c>
    </row>
    <row r="9012" spans="1:4" ht="38.25">
      <c r="A9012" s="338">
        <v>11649</v>
      </c>
      <c r="B9012" s="336" t="s">
        <v>9587</v>
      </c>
      <c r="C9012" s="335" t="s">
        <v>6747</v>
      </c>
      <c r="D9012" s="335">
        <v>244.68</v>
      </c>
    </row>
    <row r="9013" spans="1:4" ht="38.25">
      <c r="A9013" s="338">
        <v>11650</v>
      </c>
      <c r="B9013" s="336" t="s">
        <v>9588</v>
      </c>
      <c r="C9013" s="335" t="s">
        <v>6747</v>
      </c>
      <c r="D9013" s="335">
        <v>417.05</v>
      </c>
    </row>
    <row r="9014" spans="1:4" ht="51">
      <c r="A9014" s="338">
        <v>3742</v>
      </c>
      <c r="B9014" s="336" t="s">
        <v>9589</v>
      </c>
      <c r="C9014" s="335" t="s">
        <v>6754</v>
      </c>
      <c r="D9014" s="335">
        <v>44.47</v>
      </c>
    </row>
    <row r="9015" spans="1:4" ht="51">
      <c r="A9015" s="338">
        <v>3746</v>
      </c>
      <c r="B9015" s="336" t="s">
        <v>9590</v>
      </c>
      <c r="C9015" s="335" t="s">
        <v>6754</v>
      </c>
      <c r="D9015" s="335">
        <v>51.93</v>
      </c>
    </row>
    <row r="9016" spans="1:4" ht="25.5">
      <c r="A9016" s="338">
        <v>13250</v>
      </c>
      <c r="B9016" s="336" t="s">
        <v>9591</v>
      </c>
      <c r="C9016" s="335" t="s">
        <v>6747</v>
      </c>
      <c r="D9016" s="335">
        <v>0.62</v>
      </c>
    </row>
    <row r="9017" spans="1:4" ht="25.5">
      <c r="A9017" s="338">
        <v>11641</v>
      </c>
      <c r="B9017" s="336" t="s">
        <v>9592</v>
      </c>
      <c r="C9017" s="335" t="s">
        <v>6754</v>
      </c>
      <c r="D9017" s="335">
        <v>10.39</v>
      </c>
    </row>
    <row r="9018" spans="1:4">
      <c r="A9018" s="338">
        <v>21106</v>
      </c>
      <c r="B9018" s="336" t="s">
        <v>9593</v>
      </c>
      <c r="C9018" s="335" t="s">
        <v>6811</v>
      </c>
      <c r="D9018" s="335">
        <v>43.9</v>
      </c>
    </row>
    <row r="9019" spans="1:4">
      <c r="A9019" s="338">
        <v>3755</v>
      </c>
      <c r="B9019" s="336" t="s">
        <v>9594</v>
      </c>
      <c r="C9019" s="335" t="s">
        <v>6747</v>
      </c>
      <c r="D9019" s="335">
        <v>13.69</v>
      </c>
    </row>
    <row r="9020" spans="1:4">
      <c r="A9020" s="338">
        <v>3750</v>
      </c>
      <c r="B9020" s="336" t="s">
        <v>9595</v>
      </c>
      <c r="C9020" s="335" t="s">
        <v>6747</v>
      </c>
      <c r="D9020" s="335">
        <v>18.399999999999999</v>
      </c>
    </row>
    <row r="9021" spans="1:4">
      <c r="A9021" s="338">
        <v>3756</v>
      </c>
      <c r="B9021" s="336" t="s">
        <v>9596</v>
      </c>
      <c r="C9021" s="335" t="s">
        <v>6747</v>
      </c>
      <c r="D9021" s="335">
        <v>34.39</v>
      </c>
    </row>
    <row r="9022" spans="1:4" ht="25.5">
      <c r="A9022" s="338">
        <v>39377</v>
      </c>
      <c r="B9022" s="336" t="s">
        <v>9597</v>
      </c>
      <c r="C9022" s="335" t="s">
        <v>6747</v>
      </c>
      <c r="D9022" s="335">
        <v>101.89</v>
      </c>
    </row>
    <row r="9023" spans="1:4" ht="25.5">
      <c r="A9023" s="338">
        <v>38191</v>
      </c>
      <c r="B9023" s="336" t="s">
        <v>9598</v>
      </c>
      <c r="C9023" s="335" t="s">
        <v>6747</v>
      </c>
      <c r="D9023" s="335">
        <v>7.58</v>
      </c>
    </row>
    <row r="9024" spans="1:4" ht="25.5">
      <c r="A9024" s="338">
        <v>39381</v>
      </c>
      <c r="B9024" s="336" t="s">
        <v>9599</v>
      </c>
      <c r="C9024" s="335" t="s">
        <v>6747</v>
      </c>
      <c r="D9024" s="335">
        <v>7.07</v>
      </c>
    </row>
    <row r="9025" spans="1:4" ht="25.5">
      <c r="A9025" s="338">
        <v>38780</v>
      </c>
      <c r="B9025" s="336" t="s">
        <v>9600</v>
      </c>
      <c r="C9025" s="335" t="s">
        <v>6747</v>
      </c>
      <c r="D9025" s="335">
        <v>8.65</v>
      </c>
    </row>
    <row r="9026" spans="1:4" ht="25.5">
      <c r="A9026" s="338">
        <v>38781</v>
      </c>
      <c r="B9026" s="336" t="s">
        <v>9601</v>
      </c>
      <c r="C9026" s="335" t="s">
        <v>6747</v>
      </c>
      <c r="D9026" s="335">
        <v>29.22</v>
      </c>
    </row>
    <row r="9027" spans="1:4" ht="25.5">
      <c r="A9027" s="338">
        <v>38192</v>
      </c>
      <c r="B9027" s="336" t="s">
        <v>9602</v>
      </c>
      <c r="C9027" s="335" t="s">
        <v>6747</v>
      </c>
      <c r="D9027" s="335">
        <v>52.88</v>
      </c>
    </row>
    <row r="9028" spans="1:4" ht="25.5">
      <c r="A9028" s="338">
        <v>3753</v>
      </c>
      <c r="B9028" s="336" t="s">
        <v>9603</v>
      </c>
      <c r="C9028" s="335" t="s">
        <v>6747</v>
      </c>
      <c r="D9028" s="335">
        <v>4.63</v>
      </c>
    </row>
    <row r="9029" spans="1:4" ht="25.5">
      <c r="A9029" s="338">
        <v>38782</v>
      </c>
      <c r="B9029" s="336" t="s">
        <v>9604</v>
      </c>
      <c r="C9029" s="335" t="s">
        <v>6747</v>
      </c>
      <c r="D9029" s="335">
        <v>6.02</v>
      </c>
    </row>
    <row r="9030" spans="1:4" ht="25.5">
      <c r="A9030" s="338">
        <v>38778</v>
      </c>
      <c r="B9030" s="336" t="s">
        <v>9605</v>
      </c>
      <c r="C9030" s="335" t="s">
        <v>6747</v>
      </c>
      <c r="D9030" s="335">
        <v>4.5199999999999996</v>
      </c>
    </row>
    <row r="9031" spans="1:4" ht="25.5">
      <c r="A9031" s="338">
        <v>38779</v>
      </c>
      <c r="B9031" s="336" t="s">
        <v>9606</v>
      </c>
      <c r="C9031" s="335" t="s">
        <v>6747</v>
      </c>
      <c r="D9031" s="335">
        <v>4.79</v>
      </c>
    </row>
    <row r="9032" spans="1:4" ht="25.5">
      <c r="A9032" s="338">
        <v>39388</v>
      </c>
      <c r="B9032" s="336" t="s">
        <v>9607</v>
      </c>
      <c r="C9032" s="335" t="s">
        <v>6747</v>
      </c>
      <c r="D9032" s="335">
        <v>23.36</v>
      </c>
    </row>
    <row r="9033" spans="1:4" ht="25.5">
      <c r="A9033" s="338">
        <v>39387</v>
      </c>
      <c r="B9033" s="336" t="s">
        <v>9608</v>
      </c>
      <c r="C9033" s="335" t="s">
        <v>6747</v>
      </c>
      <c r="D9033" s="335">
        <v>39.4</v>
      </c>
    </row>
    <row r="9034" spans="1:4" ht="25.5">
      <c r="A9034" s="338">
        <v>39386</v>
      </c>
      <c r="B9034" s="336" t="s">
        <v>9609</v>
      </c>
      <c r="C9034" s="335" t="s">
        <v>6747</v>
      </c>
      <c r="D9034" s="335">
        <v>26.06</v>
      </c>
    </row>
    <row r="9035" spans="1:4" ht="25.5">
      <c r="A9035" s="338">
        <v>38194</v>
      </c>
      <c r="B9035" s="336" t="s">
        <v>9610</v>
      </c>
      <c r="C9035" s="335" t="s">
        <v>6747</v>
      </c>
      <c r="D9035" s="335">
        <v>22.21</v>
      </c>
    </row>
    <row r="9036" spans="1:4" ht="25.5">
      <c r="A9036" s="338">
        <v>38193</v>
      </c>
      <c r="B9036" s="336" t="s">
        <v>9611</v>
      </c>
      <c r="C9036" s="335" t="s">
        <v>6747</v>
      </c>
      <c r="D9036" s="335">
        <v>16.43</v>
      </c>
    </row>
    <row r="9037" spans="1:4" ht="25.5">
      <c r="A9037" s="338">
        <v>12216</v>
      </c>
      <c r="B9037" s="336" t="s">
        <v>9612</v>
      </c>
      <c r="C9037" s="335" t="s">
        <v>6747</v>
      </c>
      <c r="D9037" s="335">
        <v>26.44</v>
      </c>
    </row>
    <row r="9038" spans="1:4" ht="25.5">
      <c r="A9038" s="338">
        <v>3757</v>
      </c>
      <c r="B9038" s="336" t="s">
        <v>9613</v>
      </c>
      <c r="C9038" s="335" t="s">
        <v>6747</v>
      </c>
      <c r="D9038" s="335">
        <v>30.58</v>
      </c>
    </row>
    <row r="9039" spans="1:4" ht="25.5">
      <c r="A9039" s="338">
        <v>3758</v>
      </c>
      <c r="B9039" s="336" t="s">
        <v>9614</v>
      </c>
      <c r="C9039" s="335" t="s">
        <v>6747</v>
      </c>
      <c r="D9039" s="335">
        <v>35.65</v>
      </c>
    </row>
    <row r="9040" spans="1:4">
      <c r="A9040" s="338">
        <v>12214</v>
      </c>
      <c r="B9040" s="336" t="s">
        <v>9615</v>
      </c>
      <c r="C9040" s="335" t="s">
        <v>6747</v>
      </c>
      <c r="D9040" s="335">
        <v>12.21</v>
      </c>
    </row>
    <row r="9041" spans="1:4">
      <c r="A9041" s="338">
        <v>3749</v>
      </c>
      <c r="B9041" s="336" t="s">
        <v>9616</v>
      </c>
      <c r="C9041" s="335" t="s">
        <v>6747</v>
      </c>
      <c r="D9041" s="335">
        <v>21.76</v>
      </c>
    </row>
    <row r="9042" spans="1:4">
      <c r="A9042" s="338">
        <v>3751</v>
      </c>
      <c r="B9042" s="336" t="s">
        <v>9617</v>
      </c>
      <c r="C9042" s="335" t="s">
        <v>6747</v>
      </c>
      <c r="D9042" s="335">
        <v>29.69</v>
      </c>
    </row>
    <row r="9043" spans="1:4" ht="25.5">
      <c r="A9043" s="338">
        <v>39376</v>
      </c>
      <c r="B9043" s="336" t="s">
        <v>9618</v>
      </c>
      <c r="C9043" s="335" t="s">
        <v>6747</v>
      </c>
      <c r="D9043" s="335">
        <v>25.03</v>
      </c>
    </row>
    <row r="9044" spans="1:4" ht="25.5">
      <c r="A9044" s="338">
        <v>3752</v>
      </c>
      <c r="B9044" s="336" t="s">
        <v>9619</v>
      </c>
      <c r="C9044" s="335" t="s">
        <v>6747</v>
      </c>
      <c r="D9044" s="335">
        <v>48.98</v>
      </c>
    </row>
    <row r="9045" spans="1:4" ht="51">
      <c r="A9045" s="338">
        <v>746</v>
      </c>
      <c r="B9045" s="336" t="s">
        <v>9620</v>
      </c>
      <c r="C9045" s="335" t="s">
        <v>6747</v>
      </c>
      <c r="D9045" s="339">
        <v>3276</v>
      </c>
    </row>
    <row r="9046" spans="1:4" ht="25.5">
      <c r="A9046" s="338">
        <v>36521</v>
      </c>
      <c r="B9046" s="336" t="s">
        <v>9621</v>
      </c>
      <c r="C9046" s="335" t="s">
        <v>6747</v>
      </c>
      <c r="D9046" s="335">
        <v>110.87</v>
      </c>
    </row>
    <row r="9047" spans="1:4" ht="25.5">
      <c r="A9047" s="338">
        <v>36794</v>
      </c>
      <c r="B9047" s="336" t="s">
        <v>9622</v>
      </c>
      <c r="C9047" s="335" t="s">
        <v>6747</v>
      </c>
      <c r="D9047" s="335">
        <v>113.02</v>
      </c>
    </row>
    <row r="9048" spans="1:4" ht="25.5">
      <c r="A9048" s="338">
        <v>10426</v>
      </c>
      <c r="B9048" s="336" t="s">
        <v>9623</v>
      </c>
      <c r="C9048" s="335" t="s">
        <v>6747</v>
      </c>
      <c r="D9048" s="335">
        <v>162.78</v>
      </c>
    </row>
    <row r="9049" spans="1:4" ht="25.5">
      <c r="A9049" s="338">
        <v>10425</v>
      </c>
      <c r="B9049" s="336" t="s">
        <v>9624</v>
      </c>
      <c r="C9049" s="335" t="s">
        <v>6747</v>
      </c>
      <c r="D9049" s="335">
        <v>71.78</v>
      </c>
    </row>
    <row r="9050" spans="1:4" ht="25.5">
      <c r="A9050" s="338">
        <v>10431</v>
      </c>
      <c r="B9050" s="336" t="s">
        <v>9625</v>
      </c>
      <c r="C9050" s="335" t="s">
        <v>6747</v>
      </c>
      <c r="D9050" s="335">
        <v>178.58</v>
      </c>
    </row>
    <row r="9051" spans="1:4">
      <c r="A9051" s="338">
        <v>10429</v>
      </c>
      <c r="B9051" s="336" t="s">
        <v>9626</v>
      </c>
      <c r="C9051" s="335" t="s">
        <v>6747</v>
      </c>
      <c r="D9051" s="335">
        <v>85.61</v>
      </c>
    </row>
    <row r="9052" spans="1:4" ht="25.5">
      <c r="A9052" s="338">
        <v>20269</v>
      </c>
      <c r="B9052" s="336" t="s">
        <v>9627</v>
      </c>
      <c r="C9052" s="335" t="s">
        <v>6747</v>
      </c>
      <c r="D9052" s="335">
        <v>70.56</v>
      </c>
    </row>
    <row r="9053" spans="1:4" ht="25.5">
      <c r="A9053" s="338">
        <v>20270</v>
      </c>
      <c r="B9053" s="336" t="s">
        <v>9628</v>
      </c>
      <c r="C9053" s="335" t="s">
        <v>6747</v>
      </c>
      <c r="D9053" s="335">
        <v>76.83</v>
      </c>
    </row>
    <row r="9054" spans="1:4" ht="25.5">
      <c r="A9054" s="338">
        <v>11696</v>
      </c>
      <c r="B9054" s="336" t="s">
        <v>9629</v>
      </c>
      <c r="C9054" s="335" t="s">
        <v>6747</v>
      </c>
      <c r="D9054" s="335">
        <v>112.25</v>
      </c>
    </row>
    <row r="9055" spans="1:4" ht="25.5">
      <c r="A9055" s="338">
        <v>10427</v>
      </c>
      <c r="B9055" s="336" t="s">
        <v>9630</v>
      </c>
      <c r="C9055" s="335" t="s">
        <v>6747</v>
      </c>
      <c r="D9055" s="335">
        <v>201.27</v>
      </c>
    </row>
    <row r="9056" spans="1:4" ht="25.5">
      <c r="A9056" s="338">
        <v>10428</v>
      </c>
      <c r="B9056" s="336" t="s">
        <v>9631</v>
      </c>
      <c r="C9056" s="335" t="s">
        <v>6747</v>
      </c>
      <c r="D9056" s="335">
        <v>204.27</v>
      </c>
    </row>
    <row r="9057" spans="1:4" ht="25.5">
      <c r="A9057" s="338">
        <v>2354</v>
      </c>
      <c r="B9057" s="336" t="s">
        <v>9632</v>
      </c>
      <c r="C9057" s="335" t="s">
        <v>6749</v>
      </c>
      <c r="D9057" s="335">
        <v>8.4</v>
      </c>
    </row>
    <row r="9058" spans="1:4" ht="25.5">
      <c r="A9058" s="338">
        <v>40932</v>
      </c>
      <c r="B9058" s="336" t="s">
        <v>9633</v>
      </c>
      <c r="C9058" s="335" t="s">
        <v>6939</v>
      </c>
      <c r="D9058" s="339">
        <v>1481.77</v>
      </c>
    </row>
    <row r="9059" spans="1:4" ht="25.5">
      <c r="A9059" s="338">
        <v>10853</v>
      </c>
      <c r="B9059" s="336" t="s">
        <v>9634</v>
      </c>
      <c r="C9059" s="335" t="s">
        <v>6747</v>
      </c>
      <c r="D9059" s="335">
        <v>60.2</v>
      </c>
    </row>
    <row r="9060" spans="1:4" ht="25.5">
      <c r="A9060" s="338">
        <v>5093</v>
      </c>
      <c r="B9060" s="336" t="s">
        <v>9635</v>
      </c>
      <c r="C9060" s="335" t="s">
        <v>7207</v>
      </c>
      <c r="D9060" s="335">
        <v>13.43</v>
      </c>
    </row>
    <row r="9061" spans="1:4" ht="51">
      <c r="A9061" s="338">
        <v>37768</v>
      </c>
      <c r="B9061" s="336" t="s">
        <v>9636</v>
      </c>
      <c r="C9061" s="335" t="s">
        <v>6747</v>
      </c>
      <c r="D9061" s="339">
        <v>70000</v>
      </c>
    </row>
    <row r="9062" spans="1:4" ht="38.25">
      <c r="A9062" s="338">
        <v>37773</v>
      </c>
      <c r="B9062" s="336" t="s">
        <v>9637</v>
      </c>
      <c r="C9062" s="335" t="s">
        <v>6747</v>
      </c>
      <c r="D9062" s="339">
        <v>59441.8</v>
      </c>
    </row>
    <row r="9063" spans="1:4" ht="38.25">
      <c r="A9063" s="338">
        <v>37769</v>
      </c>
      <c r="B9063" s="336" t="s">
        <v>9638</v>
      </c>
      <c r="C9063" s="335" t="s">
        <v>6747</v>
      </c>
      <c r="D9063" s="339">
        <v>99513.06</v>
      </c>
    </row>
    <row r="9064" spans="1:4" ht="38.25">
      <c r="A9064" s="338">
        <v>37770</v>
      </c>
      <c r="B9064" s="336" t="s">
        <v>9639</v>
      </c>
      <c r="C9064" s="335" t="s">
        <v>6747</v>
      </c>
      <c r="D9064" s="339">
        <v>168889.54</v>
      </c>
    </row>
    <row r="9065" spans="1:4">
      <c r="A9065" s="338">
        <v>38382</v>
      </c>
      <c r="B9065" s="336" t="s">
        <v>9640</v>
      </c>
      <c r="C9065" s="335" t="s">
        <v>6747</v>
      </c>
      <c r="D9065" s="335">
        <v>8.7899999999999991</v>
      </c>
    </row>
    <row r="9066" spans="1:4">
      <c r="A9066" s="338">
        <v>6091</v>
      </c>
      <c r="B9066" s="336" t="s">
        <v>9641</v>
      </c>
      <c r="C9066" s="335" t="s">
        <v>6813</v>
      </c>
      <c r="D9066" s="335">
        <v>11.73</v>
      </c>
    </row>
    <row r="9067" spans="1:4">
      <c r="A9067" s="338">
        <v>38383</v>
      </c>
      <c r="B9067" s="336" t="s">
        <v>9642</v>
      </c>
      <c r="C9067" s="335" t="s">
        <v>6747</v>
      </c>
      <c r="D9067" s="335">
        <v>1.64</v>
      </c>
    </row>
    <row r="9068" spans="1:4">
      <c r="A9068" s="338">
        <v>3768</v>
      </c>
      <c r="B9068" s="336" t="s">
        <v>9643</v>
      </c>
      <c r="C9068" s="335" t="s">
        <v>6747</v>
      </c>
      <c r="D9068" s="335">
        <v>2.6</v>
      </c>
    </row>
    <row r="9069" spans="1:4" ht="25.5">
      <c r="A9069" s="338">
        <v>3767</v>
      </c>
      <c r="B9069" s="336" t="s">
        <v>9644</v>
      </c>
      <c r="C9069" s="335" t="s">
        <v>6747</v>
      </c>
      <c r="D9069" s="335">
        <v>0.62</v>
      </c>
    </row>
    <row r="9070" spans="1:4" ht="25.5">
      <c r="A9070" s="338">
        <v>13192</v>
      </c>
      <c r="B9070" s="336" t="s">
        <v>9645</v>
      </c>
      <c r="C9070" s="335" t="s">
        <v>6747</v>
      </c>
      <c r="D9070" s="339">
        <v>4095.65</v>
      </c>
    </row>
    <row r="9071" spans="1:4" ht="38.25">
      <c r="A9071" s="338">
        <v>38413</v>
      </c>
      <c r="B9071" s="336" t="s">
        <v>9646</v>
      </c>
      <c r="C9071" s="335" t="s">
        <v>6747</v>
      </c>
      <c r="D9071" s="335">
        <v>677.36</v>
      </c>
    </row>
    <row r="9072" spans="1:4" ht="51">
      <c r="A9072" s="338">
        <v>20193</v>
      </c>
      <c r="B9072" s="336" t="s">
        <v>9647</v>
      </c>
      <c r="C9072" s="335" t="s">
        <v>9648</v>
      </c>
      <c r="D9072" s="335">
        <v>4.99</v>
      </c>
    </row>
    <row r="9073" spans="1:4" ht="38.25">
      <c r="A9073" s="338">
        <v>10527</v>
      </c>
      <c r="B9073" s="336" t="s">
        <v>9649</v>
      </c>
      <c r="C9073" s="335" t="s">
        <v>9650</v>
      </c>
      <c r="D9073" s="335">
        <v>15</v>
      </c>
    </row>
    <row r="9074" spans="1:4" ht="51">
      <c r="A9074" s="338">
        <v>41805</v>
      </c>
      <c r="B9074" s="336" t="s">
        <v>9651</v>
      </c>
      <c r="C9074" s="335" t="s">
        <v>6939</v>
      </c>
      <c r="D9074" s="335">
        <v>430</v>
      </c>
    </row>
    <row r="9075" spans="1:4" ht="38.25">
      <c r="A9075" s="338">
        <v>40271</v>
      </c>
      <c r="B9075" s="336" t="s">
        <v>9652</v>
      </c>
      <c r="C9075" s="335" t="s">
        <v>6939</v>
      </c>
      <c r="D9075" s="335">
        <v>9.75</v>
      </c>
    </row>
    <row r="9076" spans="1:4" ht="38.25">
      <c r="A9076" s="338">
        <v>40287</v>
      </c>
      <c r="B9076" s="336" t="s">
        <v>9653</v>
      </c>
      <c r="C9076" s="335" t="s">
        <v>6939</v>
      </c>
      <c r="D9076" s="335">
        <v>3.75</v>
      </c>
    </row>
    <row r="9077" spans="1:4" ht="25.5">
      <c r="A9077" s="338">
        <v>40295</v>
      </c>
      <c r="B9077" s="336" t="s">
        <v>9654</v>
      </c>
      <c r="C9077" s="335" t="s">
        <v>6749</v>
      </c>
      <c r="D9077" s="335">
        <v>2.4500000000000002</v>
      </c>
    </row>
    <row r="9078" spans="1:4" ht="25.5">
      <c r="A9078" s="338">
        <v>745</v>
      </c>
      <c r="B9078" s="336" t="s">
        <v>9655</v>
      </c>
      <c r="C9078" s="335" t="s">
        <v>6749</v>
      </c>
      <c r="D9078" s="335">
        <v>2.59</v>
      </c>
    </row>
    <row r="9079" spans="1:4" ht="76.5">
      <c r="A9079" s="338">
        <v>4084</v>
      </c>
      <c r="B9079" s="336" t="s">
        <v>9656</v>
      </c>
      <c r="C9079" s="335" t="s">
        <v>6749</v>
      </c>
      <c r="D9079" s="335">
        <v>1.44</v>
      </c>
    </row>
    <row r="9080" spans="1:4" ht="76.5">
      <c r="A9080" s="338">
        <v>743</v>
      </c>
      <c r="B9080" s="336" t="s">
        <v>9657</v>
      </c>
      <c r="C9080" s="335" t="s">
        <v>6749</v>
      </c>
      <c r="D9080" s="335">
        <v>1.44</v>
      </c>
    </row>
    <row r="9081" spans="1:4" ht="76.5">
      <c r="A9081" s="338">
        <v>40293</v>
      </c>
      <c r="B9081" s="336" t="s">
        <v>9658</v>
      </c>
      <c r="C9081" s="335" t="s">
        <v>6749</v>
      </c>
      <c r="D9081" s="335">
        <v>1.72</v>
      </c>
    </row>
    <row r="9082" spans="1:4" ht="76.5">
      <c r="A9082" s="338">
        <v>40294</v>
      </c>
      <c r="B9082" s="336" t="s">
        <v>9659</v>
      </c>
      <c r="C9082" s="335" t="s">
        <v>6749</v>
      </c>
      <c r="D9082" s="335">
        <v>1.44</v>
      </c>
    </row>
    <row r="9083" spans="1:4" ht="76.5">
      <c r="A9083" s="338">
        <v>4085</v>
      </c>
      <c r="B9083" s="336" t="s">
        <v>9660</v>
      </c>
      <c r="C9083" s="335" t="s">
        <v>6749</v>
      </c>
      <c r="D9083" s="335">
        <v>2.0099999999999998</v>
      </c>
    </row>
    <row r="9084" spans="1:4" ht="102">
      <c r="A9084" s="338">
        <v>1383</v>
      </c>
      <c r="B9084" s="336" t="s">
        <v>9661</v>
      </c>
      <c r="C9084" s="335" t="s">
        <v>6749</v>
      </c>
      <c r="D9084" s="335">
        <v>2.79</v>
      </c>
    </row>
    <row r="9085" spans="1:4" ht="38.25">
      <c r="A9085" s="338">
        <v>10775</v>
      </c>
      <c r="B9085" s="336" t="s">
        <v>9662</v>
      </c>
      <c r="C9085" s="335" t="s">
        <v>6939</v>
      </c>
      <c r="D9085" s="335">
        <v>505</v>
      </c>
    </row>
    <row r="9086" spans="1:4" ht="38.25">
      <c r="A9086" s="338">
        <v>10776</v>
      </c>
      <c r="B9086" s="336" t="s">
        <v>9663</v>
      </c>
      <c r="C9086" s="335" t="s">
        <v>6939</v>
      </c>
      <c r="D9086" s="335">
        <v>394.53</v>
      </c>
    </row>
    <row r="9087" spans="1:4" ht="38.25">
      <c r="A9087" s="338">
        <v>10779</v>
      </c>
      <c r="B9087" s="336" t="s">
        <v>9664</v>
      </c>
      <c r="C9087" s="335" t="s">
        <v>6939</v>
      </c>
      <c r="D9087" s="335">
        <v>631.25</v>
      </c>
    </row>
    <row r="9088" spans="1:4" ht="38.25">
      <c r="A9088" s="338">
        <v>10777</v>
      </c>
      <c r="B9088" s="336" t="s">
        <v>9665</v>
      </c>
      <c r="C9088" s="335" t="s">
        <v>6939</v>
      </c>
      <c r="D9088" s="335">
        <v>573.38</v>
      </c>
    </row>
    <row r="9089" spans="1:4" ht="38.25">
      <c r="A9089" s="338">
        <v>10778</v>
      </c>
      <c r="B9089" s="336" t="s">
        <v>9666</v>
      </c>
      <c r="C9089" s="335" t="s">
        <v>6939</v>
      </c>
      <c r="D9089" s="335">
        <v>631.25</v>
      </c>
    </row>
    <row r="9090" spans="1:4">
      <c r="A9090" s="338">
        <v>40339</v>
      </c>
      <c r="B9090" s="336" t="s">
        <v>9667</v>
      </c>
      <c r="C9090" s="335" t="s">
        <v>6939</v>
      </c>
      <c r="D9090" s="335">
        <v>3.75</v>
      </c>
    </row>
    <row r="9091" spans="1:4" ht="76.5">
      <c r="A9091" s="338">
        <v>3355</v>
      </c>
      <c r="B9091" s="336" t="s">
        <v>9668</v>
      </c>
      <c r="C9091" s="335" t="s">
        <v>6749</v>
      </c>
      <c r="D9091" s="335">
        <v>26.1</v>
      </c>
    </row>
    <row r="9092" spans="1:4" ht="76.5">
      <c r="A9092" s="338">
        <v>39814</v>
      </c>
      <c r="B9092" s="336" t="s">
        <v>9669</v>
      </c>
      <c r="C9092" s="335" t="s">
        <v>6749</v>
      </c>
      <c r="D9092" s="335">
        <v>48.93</v>
      </c>
    </row>
    <row r="9093" spans="1:4" ht="51">
      <c r="A9093" s="338">
        <v>10749</v>
      </c>
      <c r="B9093" s="336" t="s">
        <v>9670</v>
      </c>
      <c r="C9093" s="335" t="s">
        <v>6939</v>
      </c>
      <c r="D9093" s="335">
        <v>6.87</v>
      </c>
    </row>
    <row r="9094" spans="1:4" ht="25.5">
      <c r="A9094" s="338">
        <v>40290</v>
      </c>
      <c r="B9094" s="336" t="s">
        <v>9671</v>
      </c>
      <c r="C9094" s="335" t="s">
        <v>6939</v>
      </c>
      <c r="D9094" s="335">
        <v>9.9</v>
      </c>
    </row>
    <row r="9095" spans="1:4" ht="38.25">
      <c r="A9095" s="338">
        <v>3346</v>
      </c>
      <c r="B9095" s="336" t="s">
        <v>9672</v>
      </c>
      <c r="C9095" s="335" t="s">
        <v>6749</v>
      </c>
      <c r="D9095" s="335">
        <v>11.7</v>
      </c>
    </row>
    <row r="9096" spans="1:4" ht="38.25">
      <c r="A9096" s="338">
        <v>3348</v>
      </c>
      <c r="B9096" s="336" t="s">
        <v>9673</v>
      </c>
      <c r="C9096" s="335" t="s">
        <v>6749</v>
      </c>
      <c r="D9096" s="335">
        <v>13.99</v>
      </c>
    </row>
    <row r="9097" spans="1:4" ht="38.25">
      <c r="A9097" s="338">
        <v>3345</v>
      </c>
      <c r="B9097" s="336" t="s">
        <v>9674</v>
      </c>
      <c r="C9097" s="335" t="s">
        <v>6749</v>
      </c>
      <c r="D9097" s="335">
        <v>9.0399999999999991</v>
      </c>
    </row>
    <row r="9098" spans="1:4" ht="25.5">
      <c r="A9098" s="338">
        <v>39833</v>
      </c>
      <c r="B9098" s="336" t="s">
        <v>9675</v>
      </c>
      <c r="C9098" s="335" t="s">
        <v>6749</v>
      </c>
      <c r="D9098" s="335">
        <v>19.170000000000002</v>
      </c>
    </row>
    <row r="9099" spans="1:4" ht="25.5">
      <c r="A9099" s="338">
        <v>39834</v>
      </c>
      <c r="B9099" s="336" t="s">
        <v>9676</v>
      </c>
      <c r="C9099" s="335" t="s">
        <v>6749</v>
      </c>
      <c r="D9099" s="335">
        <v>32.9</v>
      </c>
    </row>
    <row r="9100" spans="1:4" ht="25.5">
      <c r="A9100" s="338">
        <v>39835</v>
      </c>
      <c r="B9100" s="336" t="s">
        <v>9677</v>
      </c>
      <c r="C9100" s="335" t="s">
        <v>6749</v>
      </c>
      <c r="D9100" s="335">
        <v>40.11</v>
      </c>
    </row>
    <row r="9101" spans="1:4" ht="25.5">
      <c r="A9101" s="338">
        <v>7252</v>
      </c>
      <c r="B9101" s="336" t="s">
        <v>9678</v>
      </c>
      <c r="C9101" s="335" t="s">
        <v>6749</v>
      </c>
      <c r="D9101" s="335">
        <v>2.25</v>
      </c>
    </row>
    <row r="9102" spans="1:4" ht="25.5">
      <c r="A9102" s="338">
        <v>4778</v>
      </c>
      <c r="B9102" s="336" t="s">
        <v>9679</v>
      </c>
      <c r="C9102" s="335" t="s">
        <v>6749</v>
      </c>
      <c r="D9102" s="335">
        <v>2.7</v>
      </c>
    </row>
    <row r="9103" spans="1:4" ht="25.5">
      <c r="A9103" s="338">
        <v>4780</v>
      </c>
      <c r="B9103" s="336" t="s">
        <v>9680</v>
      </c>
      <c r="C9103" s="335" t="s">
        <v>6749</v>
      </c>
      <c r="D9103" s="335">
        <v>2.92</v>
      </c>
    </row>
    <row r="9104" spans="1:4" ht="25.5">
      <c r="A9104" s="338">
        <v>10809</v>
      </c>
      <c r="B9104" s="336" t="s">
        <v>9681</v>
      </c>
      <c r="C9104" s="335" t="s">
        <v>6749</v>
      </c>
      <c r="D9104" s="335">
        <v>1.19</v>
      </c>
    </row>
    <row r="9105" spans="1:4" ht="25.5">
      <c r="A9105" s="338">
        <v>10811</v>
      </c>
      <c r="B9105" s="336" t="s">
        <v>9682</v>
      </c>
      <c r="C9105" s="335" t="s">
        <v>6749</v>
      </c>
      <c r="D9105" s="335">
        <v>1.02</v>
      </c>
    </row>
    <row r="9106" spans="1:4" ht="38.25">
      <c r="A9106" s="338">
        <v>7247</v>
      </c>
      <c r="B9106" s="336" t="s">
        <v>9683</v>
      </c>
      <c r="C9106" s="335" t="s">
        <v>6749</v>
      </c>
      <c r="D9106" s="335">
        <v>2.25</v>
      </c>
    </row>
    <row r="9107" spans="1:4" ht="51">
      <c r="A9107" s="338">
        <v>40291</v>
      </c>
      <c r="B9107" s="336" t="s">
        <v>9684</v>
      </c>
      <c r="C9107" s="335" t="s">
        <v>6939</v>
      </c>
      <c r="D9107" s="335">
        <v>523.26</v>
      </c>
    </row>
    <row r="9108" spans="1:4" ht="51">
      <c r="A9108" s="338">
        <v>40275</v>
      </c>
      <c r="B9108" s="336" t="s">
        <v>9685</v>
      </c>
      <c r="C9108" s="335" t="s">
        <v>6939</v>
      </c>
      <c r="D9108" s="335">
        <v>15</v>
      </c>
    </row>
    <row r="9109" spans="1:4">
      <c r="A9109" s="338">
        <v>3777</v>
      </c>
      <c r="B9109" s="336" t="s">
        <v>9686</v>
      </c>
      <c r="C9109" s="335" t="s">
        <v>6754</v>
      </c>
      <c r="D9109" s="335">
        <v>0.91</v>
      </c>
    </row>
    <row r="9110" spans="1:4" ht="25.5">
      <c r="A9110" s="338">
        <v>3779</v>
      </c>
      <c r="B9110" s="336" t="s">
        <v>9687</v>
      </c>
      <c r="C9110" s="335" t="s">
        <v>6807</v>
      </c>
      <c r="D9110" s="335">
        <v>7.58</v>
      </c>
    </row>
    <row r="9111" spans="1:4" ht="25.5">
      <c r="A9111" s="338">
        <v>3798</v>
      </c>
      <c r="B9111" s="336" t="s">
        <v>9688</v>
      </c>
      <c r="C9111" s="335" t="s">
        <v>6747</v>
      </c>
      <c r="D9111" s="335">
        <v>37.340000000000003</v>
      </c>
    </row>
    <row r="9112" spans="1:4" ht="51">
      <c r="A9112" s="338">
        <v>38769</v>
      </c>
      <c r="B9112" s="336" t="s">
        <v>9689</v>
      </c>
      <c r="C9112" s="335" t="s">
        <v>6747</v>
      </c>
      <c r="D9112" s="335">
        <v>29.16</v>
      </c>
    </row>
    <row r="9113" spans="1:4" ht="51">
      <c r="A9113" s="338">
        <v>39510</v>
      </c>
      <c r="B9113" s="336" t="s">
        <v>9690</v>
      </c>
      <c r="C9113" s="335" t="s">
        <v>6747</v>
      </c>
      <c r="D9113" s="335">
        <v>118.03</v>
      </c>
    </row>
    <row r="9114" spans="1:4" ht="38.25">
      <c r="A9114" s="338">
        <v>38776</v>
      </c>
      <c r="B9114" s="336" t="s">
        <v>9691</v>
      </c>
      <c r="C9114" s="335" t="s">
        <v>6747</v>
      </c>
      <c r="D9114" s="335">
        <v>125.26</v>
      </c>
    </row>
    <row r="9115" spans="1:4" ht="25.5">
      <c r="A9115" s="338">
        <v>38774</v>
      </c>
      <c r="B9115" s="336" t="s">
        <v>9692</v>
      </c>
      <c r="C9115" s="335" t="s">
        <v>6747</v>
      </c>
      <c r="D9115" s="335">
        <v>29.56</v>
      </c>
    </row>
    <row r="9116" spans="1:4" ht="51">
      <c r="A9116" s="338">
        <v>38889</v>
      </c>
      <c r="B9116" s="336" t="s">
        <v>9693</v>
      </c>
      <c r="C9116" s="335" t="s">
        <v>6747</v>
      </c>
      <c r="D9116" s="335">
        <v>22.35</v>
      </c>
    </row>
    <row r="9117" spans="1:4" ht="51">
      <c r="A9117" s="338">
        <v>38784</v>
      </c>
      <c r="B9117" s="336" t="s">
        <v>9694</v>
      </c>
      <c r="C9117" s="335" t="s">
        <v>6747</v>
      </c>
      <c r="D9117" s="335">
        <v>29.9</v>
      </c>
    </row>
    <row r="9118" spans="1:4" ht="51">
      <c r="A9118" s="338">
        <v>3788</v>
      </c>
      <c r="B9118" s="336" t="s">
        <v>9695</v>
      </c>
      <c r="C9118" s="335" t="s">
        <v>6747</v>
      </c>
      <c r="D9118" s="335">
        <v>31.16</v>
      </c>
    </row>
    <row r="9119" spans="1:4" ht="51">
      <c r="A9119" s="338">
        <v>12230</v>
      </c>
      <c r="B9119" s="336" t="s">
        <v>9696</v>
      </c>
      <c r="C9119" s="335" t="s">
        <v>6747</v>
      </c>
      <c r="D9119" s="335">
        <v>8.01</v>
      </c>
    </row>
    <row r="9120" spans="1:4" ht="51">
      <c r="A9120" s="338">
        <v>3780</v>
      </c>
      <c r="B9120" s="336" t="s">
        <v>9697</v>
      </c>
      <c r="C9120" s="335" t="s">
        <v>6747</v>
      </c>
      <c r="D9120" s="335">
        <v>45.98</v>
      </c>
    </row>
    <row r="9121" spans="1:4" ht="51">
      <c r="A9121" s="338">
        <v>12231</v>
      </c>
      <c r="B9121" s="336" t="s">
        <v>9698</v>
      </c>
      <c r="C9121" s="335" t="s">
        <v>6747</v>
      </c>
      <c r="D9121" s="335">
        <v>13.33</v>
      </c>
    </row>
    <row r="9122" spans="1:4" ht="51">
      <c r="A9122" s="338">
        <v>3811</v>
      </c>
      <c r="B9122" s="336" t="s">
        <v>9699</v>
      </c>
      <c r="C9122" s="335" t="s">
        <v>6747</v>
      </c>
      <c r="D9122" s="335">
        <v>43.19</v>
      </c>
    </row>
    <row r="9123" spans="1:4" ht="51">
      <c r="A9123" s="338">
        <v>12232</v>
      </c>
      <c r="B9123" s="336" t="s">
        <v>9700</v>
      </c>
      <c r="C9123" s="335" t="s">
        <v>6747</v>
      </c>
      <c r="D9123" s="335">
        <v>13.96</v>
      </c>
    </row>
    <row r="9124" spans="1:4" ht="51">
      <c r="A9124" s="338">
        <v>3799</v>
      </c>
      <c r="B9124" s="336" t="s">
        <v>9701</v>
      </c>
      <c r="C9124" s="335" t="s">
        <v>6747</v>
      </c>
      <c r="D9124" s="335">
        <v>61.08</v>
      </c>
    </row>
    <row r="9125" spans="1:4" ht="51">
      <c r="A9125" s="338">
        <v>12239</v>
      </c>
      <c r="B9125" s="336" t="s">
        <v>9702</v>
      </c>
      <c r="C9125" s="335" t="s">
        <v>6747</v>
      </c>
      <c r="D9125" s="335">
        <v>18.28</v>
      </c>
    </row>
    <row r="9126" spans="1:4" ht="38.25">
      <c r="A9126" s="338">
        <v>38773</v>
      </c>
      <c r="B9126" s="336" t="s">
        <v>9703</v>
      </c>
      <c r="C9126" s="335" t="s">
        <v>6747</v>
      </c>
      <c r="D9126" s="335">
        <v>2.93</v>
      </c>
    </row>
    <row r="9127" spans="1:4" ht="25.5">
      <c r="A9127" s="338">
        <v>12271</v>
      </c>
      <c r="B9127" s="336" t="s">
        <v>9704</v>
      </c>
      <c r="C9127" s="335" t="s">
        <v>6747</v>
      </c>
      <c r="D9127" s="335">
        <v>163.54</v>
      </c>
    </row>
    <row r="9128" spans="1:4" ht="25.5">
      <c r="A9128" s="338">
        <v>12245</v>
      </c>
      <c r="B9128" s="336" t="s">
        <v>9705</v>
      </c>
      <c r="C9128" s="335" t="s">
        <v>6747</v>
      </c>
      <c r="D9128" s="335">
        <v>70.94</v>
      </c>
    </row>
    <row r="9129" spans="1:4" ht="38.25">
      <c r="A9129" s="338">
        <v>38785</v>
      </c>
      <c r="B9129" s="336" t="s">
        <v>9706</v>
      </c>
      <c r="C9129" s="335" t="s">
        <v>6747</v>
      </c>
      <c r="D9129" s="335">
        <v>77.430000000000007</v>
      </c>
    </row>
    <row r="9130" spans="1:4" ht="38.25">
      <c r="A9130" s="338">
        <v>38786</v>
      </c>
      <c r="B9130" s="336" t="s">
        <v>9707</v>
      </c>
      <c r="C9130" s="335" t="s">
        <v>6747</v>
      </c>
      <c r="D9130" s="335">
        <v>95.37</v>
      </c>
    </row>
    <row r="9131" spans="1:4" ht="25.5">
      <c r="A9131" s="338">
        <v>39385</v>
      </c>
      <c r="B9131" s="336" t="s">
        <v>9708</v>
      </c>
      <c r="C9131" s="335" t="s">
        <v>6747</v>
      </c>
      <c r="D9131" s="335">
        <v>72.14</v>
      </c>
    </row>
    <row r="9132" spans="1:4" ht="25.5">
      <c r="A9132" s="338">
        <v>39389</v>
      </c>
      <c r="B9132" s="336" t="s">
        <v>9709</v>
      </c>
      <c r="C9132" s="335" t="s">
        <v>6747</v>
      </c>
      <c r="D9132" s="335">
        <v>59.84</v>
      </c>
    </row>
    <row r="9133" spans="1:4" ht="25.5">
      <c r="A9133" s="338">
        <v>39390</v>
      </c>
      <c r="B9133" s="336" t="s">
        <v>9710</v>
      </c>
      <c r="C9133" s="335" t="s">
        <v>6747</v>
      </c>
      <c r="D9133" s="335">
        <v>115.9</v>
      </c>
    </row>
    <row r="9134" spans="1:4" ht="25.5">
      <c r="A9134" s="338">
        <v>39391</v>
      </c>
      <c r="B9134" s="336" t="s">
        <v>9711</v>
      </c>
      <c r="C9134" s="335" t="s">
        <v>6747</v>
      </c>
      <c r="D9134" s="335">
        <v>214.49</v>
      </c>
    </row>
    <row r="9135" spans="1:4" ht="51">
      <c r="A9135" s="338">
        <v>3803</v>
      </c>
      <c r="B9135" s="336" t="s">
        <v>9712</v>
      </c>
      <c r="C9135" s="335" t="s">
        <v>6747</v>
      </c>
      <c r="D9135" s="335">
        <v>27.65</v>
      </c>
    </row>
    <row r="9136" spans="1:4" ht="51">
      <c r="A9136" s="338">
        <v>38770</v>
      </c>
      <c r="B9136" s="336" t="s">
        <v>9713</v>
      </c>
      <c r="C9136" s="335" t="s">
        <v>6747</v>
      </c>
      <c r="D9136" s="335">
        <v>32.020000000000003</v>
      </c>
    </row>
    <row r="9137" spans="1:4">
      <c r="A9137" s="338">
        <v>12267</v>
      </c>
      <c r="B9137" s="336" t="s">
        <v>9714</v>
      </c>
      <c r="C9137" s="335" t="s">
        <v>6747</v>
      </c>
      <c r="D9137" s="335">
        <v>93.83</v>
      </c>
    </row>
    <row r="9138" spans="1:4" ht="51">
      <c r="A9138" s="338">
        <v>12266</v>
      </c>
      <c r="B9138" s="336" t="s">
        <v>9715</v>
      </c>
      <c r="C9138" s="335" t="s">
        <v>6747</v>
      </c>
      <c r="D9138" s="335">
        <v>48.02</v>
      </c>
    </row>
    <row r="9139" spans="1:4" ht="51">
      <c r="A9139" s="338">
        <v>39378</v>
      </c>
      <c r="B9139" s="336" t="s">
        <v>9716</v>
      </c>
      <c r="C9139" s="335" t="s">
        <v>6747</v>
      </c>
      <c r="D9139" s="335">
        <v>34.049999999999997</v>
      </c>
    </row>
    <row r="9140" spans="1:4" ht="51">
      <c r="A9140" s="338">
        <v>38775</v>
      </c>
      <c r="B9140" s="336" t="s">
        <v>9717</v>
      </c>
      <c r="C9140" s="335" t="s">
        <v>6747</v>
      </c>
      <c r="D9140" s="335">
        <v>36.1</v>
      </c>
    </row>
    <row r="9141" spans="1:4" ht="25.5">
      <c r="A9141" s="338">
        <v>21119</v>
      </c>
      <c r="B9141" s="336" t="s">
        <v>9718</v>
      </c>
      <c r="C9141" s="335" t="s">
        <v>6747</v>
      </c>
      <c r="D9141" s="335">
        <v>1.49</v>
      </c>
    </row>
    <row r="9142" spans="1:4" ht="25.5">
      <c r="A9142" s="338">
        <v>37974</v>
      </c>
      <c r="B9142" s="336" t="s">
        <v>9719</v>
      </c>
      <c r="C9142" s="335" t="s">
        <v>6747</v>
      </c>
      <c r="D9142" s="335">
        <v>2.21</v>
      </c>
    </row>
    <row r="9143" spans="1:4" ht="25.5">
      <c r="A9143" s="338">
        <v>37975</v>
      </c>
      <c r="B9143" s="336" t="s">
        <v>9720</v>
      </c>
      <c r="C9143" s="335" t="s">
        <v>6747</v>
      </c>
      <c r="D9143" s="335">
        <v>4.49</v>
      </c>
    </row>
    <row r="9144" spans="1:4" ht="25.5">
      <c r="A9144" s="338">
        <v>37976</v>
      </c>
      <c r="B9144" s="336" t="s">
        <v>9721</v>
      </c>
      <c r="C9144" s="335" t="s">
        <v>6747</v>
      </c>
      <c r="D9144" s="335">
        <v>9.2200000000000006</v>
      </c>
    </row>
    <row r="9145" spans="1:4" ht="25.5">
      <c r="A9145" s="338">
        <v>37977</v>
      </c>
      <c r="B9145" s="336" t="s">
        <v>9722</v>
      </c>
      <c r="C9145" s="335" t="s">
        <v>6747</v>
      </c>
      <c r="D9145" s="335">
        <v>12.68</v>
      </c>
    </row>
    <row r="9146" spans="1:4" ht="25.5">
      <c r="A9146" s="338">
        <v>37978</v>
      </c>
      <c r="B9146" s="336" t="s">
        <v>9723</v>
      </c>
      <c r="C9146" s="335" t="s">
        <v>6747</v>
      </c>
      <c r="D9146" s="335">
        <v>25.71</v>
      </c>
    </row>
    <row r="9147" spans="1:4" ht="25.5">
      <c r="A9147" s="338">
        <v>37979</v>
      </c>
      <c r="B9147" s="336" t="s">
        <v>9724</v>
      </c>
      <c r="C9147" s="335" t="s">
        <v>6747</v>
      </c>
      <c r="D9147" s="335">
        <v>110.44</v>
      </c>
    </row>
    <row r="9148" spans="1:4" ht="25.5">
      <c r="A9148" s="338">
        <v>37980</v>
      </c>
      <c r="B9148" s="336" t="s">
        <v>9725</v>
      </c>
      <c r="C9148" s="335" t="s">
        <v>6747</v>
      </c>
      <c r="D9148" s="335">
        <v>124.12</v>
      </c>
    </row>
    <row r="9149" spans="1:4" ht="38.25">
      <c r="A9149" s="338">
        <v>36147</v>
      </c>
      <c r="B9149" s="336" t="s">
        <v>9726</v>
      </c>
      <c r="C9149" s="335" t="s">
        <v>7207</v>
      </c>
      <c r="D9149" s="335">
        <v>310.51</v>
      </c>
    </row>
    <row r="9150" spans="1:4" ht="25.5">
      <c r="A9150" s="338">
        <v>12731</v>
      </c>
      <c r="B9150" s="336" t="s">
        <v>9727</v>
      </c>
      <c r="C9150" s="335" t="s">
        <v>6747</v>
      </c>
      <c r="D9150" s="335">
        <v>145.35</v>
      </c>
    </row>
    <row r="9151" spans="1:4" ht="25.5">
      <c r="A9151" s="338">
        <v>12723</v>
      </c>
      <c r="B9151" s="336" t="s">
        <v>9728</v>
      </c>
      <c r="C9151" s="335" t="s">
        <v>6747</v>
      </c>
      <c r="D9151" s="335">
        <v>1.1200000000000001</v>
      </c>
    </row>
    <row r="9152" spans="1:4" ht="25.5">
      <c r="A9152" s="338">
        <v>12724</v>
      </c>
      <c r="B9152" s="336" t="s">
        <v>9729</v>
      </c>
      <c r="C9152" s="335" t="s">
        <v>6747</v>
      </c>
      <c r="D9152" s="335">
        <v>2.16</v>
      </c>
    </row>
    <row r="9153" spans="1:4" ht="25.5">
      <c r="A9153" s="338">
        <v>12725</v>
      </c>
      <c r="B9153" s="336" t="s">
        <v>9730</v>
      </c>
      <c r="C9153" s="335" t="s">
        <v>6747</v>
      </c>
      <c r="D9153" s="335">
        <v>4.34</v>
      </c>
    </row>
    <row r="9154" spans="1:4" ht="25.5">
      <c r="A9154" s="338">
        <v>12726</v>
      </c>
      <c r="B9154" s="336" t="s">
        <v>9731</v>
      </c>
      <c r="C9154" s="335" t="s">
        <v>6747</v>
      </c>
      <c r="D9154" s="335">
        <v>9.59</v>
      </c>
    </row>
    <row r="9155" spans="1:4" ht="25.5">
      <c r="A9155" s="338">
        <v>12727</v>
      </c>
      <c r="B9155" s="336" t="s">
        <v>9732</v>
      </c>
      <c r="C9155" s="335" t="s">
        <v>6747</v>
      </c>
      <c r="D9155" s="335">
        <v>12.16</v>
      </c>
    </row>
    <row r="9156" spans="1:4" ht="25.5">
      <c r="A9156" s="338">
        <v>12728</v>
      </c>
      <c r="B9156" s="336" t="s">
        <v>9733</v>
      </c>
      <c r="C9156" s="335" t="s">
        <v>6747</v>
      </c>
      <c r="D9156" s="335">
        <v>19.86</v>
      </c>
    </row>
    <row r="9157" spans="1:4" ht="25.5">
      <c r="A9157" s="338">
        <v>12729</v>
      </c>
      <c r="B9157" s="336" t="s">
        <v>9734</v>
      </c>
      <c r="C9157" s="335" t="s">
        <v>6747</v>
      </c>
      <c r="D9157" s="335">
        <v>65.099999999999994</v>
      </c>
    </row>
    <row r="9158" spans="1:4" ht="25.5">
      <c r="A9158" s="338">
        <v>12730</v>
      </c>
      <c r="B9158" s="336" t="s">
        <v>9735</v>
      </c>
      <c r="C9158" s="335" t="s">
        <v>6747</v>
      </c>
      <c r="D9158" s="335">
        <v>99.68</v>
      </c>
    </row>
    <row r="9159" spans="1:4">
      <c r="A9159" s="338">
        <v>3840</v>
      </c>
      <c r="B9159" s="336" t="s">
        <v>9736</v>
      </c>
      <c r="C9159" s="335" t="s">
        <v>6747</v>
      </c>
      <c r="D9159" s="335">
        <v>24.38</v>
      </c>
    </row>
    <row r="9160" spans="1:4">
      <c r="A9160" s="338">
        <v>3838</v>
      </c>
      <c r="B9160" s="336" t="s">
        <v>9737</v>
      </c>
      <c r="C9160" s="335" t="s">
        <v>6747</v>
      </c>
      <c r="D9160" s="335">
        <v>58.12</v>
      </c>
    </row>
    <row r="9161" spans="1:4">
      <c r="A9161" s="338">
        <v>3844</v>
      </c>
      <c r="B9161" s="336" t="s">
        <v>9738</v>
      </c>
      <c r="C9161" s="335" t="s">
        <v>6747</v>
      </c>
      <c r="D9161" s="335">
        <v>164.36</v>
      </c>
    </row>
    <row r="9162" spans="1:4">
      <c r="A9162" s="338">
        <v>3839</v>
      </c>
      <c r="B9162" s="336" t="s">
        <v>9739</v>
      </c>
      <c r="C9162" s="335" t="s">
        <v>6747</v>
      </c>
      <c r="D9162" s="335">
        <v>201.81</v>
      </c>
    </row>
    <row r="9163" spans="1:4">
      <c r="A9163" s="338">
        <v>3843</v>
      </c>
      <c r="B9163" s="336" t="s">
        <v>9740</v>
      </c>
      <c r="C9163" s="335" t="s">
        <v>6747</v>
      </c>
      <c r="D9163" s="335">
        <v>344.18</v>
      </c>
    </row>
    <row r="9164" spans="1:4" ht="25.5">
      <c r="A9164" s="338">
        <v>3900</v>
      </c>
      <c r="B9164" s="336" t="s">
        <v>9741</v>
      </c>
      <c r="C9164" s="335" t="s">
        <v>6747</v>
      </c>
      <c r="D9164" s="335">
        <v>24.08</v>
      </c>
    </row>
    <row r="9165" spans="1:4" ht="25.5">
      <c r="A9165" s="338">
        <v>3846</v>
      </c>
      <c r="B9165" s="336" t="s">
        <v>9742</v>
      </c>
      <c r="C9165" s="335" t="s">
        <v>6747</v>
      </c>
      <c r="D9165" s="335">
        <v>7.5</v>
      </c>
    </row>
    <row r="9166" spans="1:4" ht="25.5">
      <c r="A9166" s="338">
        <v>3886</v>
      </c>
      <c r="B9166" s="336" t="s">
        <v>9743</v>
      </c>
      <c r="C9166" s="335" t="s">
        <v>6747</v>
      </c>
      <c r="D9166" s="335">
        <v>10.55</v>
      </c>
    </row>
    <row r="9167" spans="1:4" ht="25.5">
      <c r="A9167" s="338">
        <v>3854</v>
      </c>
      <c r="B9167" s="336" t="s">
        <v>9744</v>
      </c>
      <c r="C9167" s="335" t="s">
        <v>6747</v>
      </c>
      <c r="D9167" s="335">
        <v>6.44</v>
      </c>
    </row>
    <row r="9168" spans="1:4" ht="25.5">
      <c r="A9168" s="338">
        <v>3873</v>
      </c>
      <c r="B9168" s="336" t="s">
        <v>9745</v>
      </c>
      <c r="C9168" s="335" t="s">
        <v>6747</v>
      </c>
      <c r="D9168" s="335">
        <v>9.08</v>
      </c>
    </row>
    <row r="9169" spans="1:4" ht="25.5">
      <c r="A9169" s="338">
        <v>38021</v>
      </c>
      <c r="B9169" s="336" t="s">
        <v>9746</v>
      </c>
      <c r="C9169" s="335" t="s">
        <v>6747</v>
      </c>
      <c r="D9169" s="335">
        <v>15.41</v>
      </c>
    </row>
    <row r="9170" spans="1:4" ht="25.5">
      <c r="A9170" s="338">
        <v>3847</v>
      </c>
      <c r="B9170" s="336" t="s">
        <v>9747</v>
      </c>
      <c r="C9170" s="335" t="s">
        <v>6747</v>
      </c>
      <c r="D9170" s="335">
        <v>20.71</v>
      </c>
    </row>
    <row r="9171" spans="1:4" ht="25.5">
      <c r="A9171" s="338">
        <v>38022</v>
      </c>
      <c r="B9171" s="336" t="s">
        <v>9748</v>
      </c>
      <c r="C9171" s="335" t="s">
        <v>6747</v>
      </c>
      <c r="D9171" s="335">
        <v>27.6</v>
      </c>
    </row>
    <row r="9172" spans="1:4" ht="25.5">
      <c r="A9172" s="338">
        <v>3833</v>
      </c>
      <c r="B9172" s="336" t="s">
        <v>9749</v>
      </c>
      <c r="C9172" s="335" t="s">
        <v>6747</v>
      </c>
      <c r="D9172" s="335">
        <v>11.02</v>
      </c>
    </row>
    <row r="9173" spans="1:4" ht="25.5">
      <c r="A9173" s="338">
        <v>3835</v>
      </c>
      <c r="B9173" s="336" t="s">
        <v>9750</v>
      </c>
      <c r="C9173" s="335" t="s">
        <v>6747</v>
      </c>
      <c r="D9173" s="335">
        <v>24.74</v>
      </c>
    </row>
    <row r="9174" spans="1:4" ht="25.5">
      <c r="A9174" s="338">
        <v>3836</v>
      </c>
      <c r="B9174" s="336" t="s">
        <v>9751</v>
      </c>
      <c r="C9174" s="335" t="s">
        <v>6747</v>
      </c>
      <c r="D9174" s="335">
        <v>63.98</v>
      </c>
    </row>
    <row r="9175" spans="1:4" ht="25.5">
      <c r="A9175" s="338">
        <v>3830</v>
      </c>
      <c r="B9175" s="336" t="s">
        <v>9752</v>
      </c>
      <c r="C9175" s="335" t="s">
        <v>6747</v>
      </c>
      <c r="D9175" s="335">
        <v>105.34</v>
      </c>
    </row>
    <row r="9176" spans="1:4" ht="25.5">
      <c r="A9176" s="338">
        <v>3831</v>
      </c>
      <c r="B9176" s="336" t="s">
        <v>9753</v>
      </c>
      <c r="C9176" s="335" t="s">
        <v>6747</v>
      </c>
      <c r="D9176" s="335">
        <v>163.19</v>
      </c>
    </row>
    <row r="9177" spans="1:4" ht="25.5">
      <c r="A9177" s="338">
        <v>3841</v>
      </c>
      <c r="B9177" s="336" t="s">
        <v>9754</v>
      </c>
      <c r="C9177" s="335" t="s">
        <v>6747</v>
      </c>
      <c r="D9177" s="335">
        <v>318.86</v>
      </c>
    </row>
    <row r="9178" spans="1:4" ht="25.5">
      <c r="A9178" s="338">
        <v>3842</v>
      </c>
      <c r="B9178" s="336" t="s">
        <v>9755</v>
      </c>
      <c r="C9178" s="335" t="s">
        <v>6747</v>
      </c>
      <c r="D9178" s="335">
        <v>431.21</v>
      </c>
    </row>
    <row r="9179" spans="1:4" ht="25.5">
      <c r="A9179" s="338">
        <v>37981</v>
      </c>
      <c r="B9179" s="336" t="s">
        <v>9756</v>
      </c>
      <c r="C9179" s="335" t="s">
        <v>6747</v>
      </c>
      <c r="D9179" s="335">
        <v>5.0599999999999996</v>
      </c>
    </row>
    <row r="9180" spans="1:4" ht="25.5">
      <c r="A9180" s="338">
        <v>37982</v>
      </c>
      <c r="B9180" s="336" t="s">
        <v>9757</v>
      </c>
      <c r="C9180" s="335" t="s">
        <v>6747</v>
      </c>
      <c r="D9180" s="335">
        <v>7.68</v>
      </c>
    </row>
    <row r="9181" spans="1:4" ht="25.5">
      <c r="A9181" s="338">
        <v>37983</v>
      </c>
      <c r="B9181" s="336" t="s">
        <v>9758</v>
      </c>
      <c r="C9181" s="335" t="s">
        <v>6747</v>
      </c>
      <c r="D9181" s="335">
        <v>10.76</v>
      </c>
    </row>
    <row r="9182" spans="1:4" ht="25.5">
      <c r="A9182" s="338">
        <v>37984</v>
      </c>
      <c r="B9182" s="336" t="s">
        <v>9759</v>
      </c>
      <c r="C9182" s="335" t="s">
        <v>6747</v>
      </c>
      <c r="D9182" s="335">
        <v>18.579999999999998</v>
      </c>
    </row>
    <row r="9183" spans="1:4" ht="25.5">
      <c r="A9183" s="338">
        <v>37985</v>
      </c>
      <c r="B9183" s="336" t="s">
        <v>9760</v>
      </c>
      <c r="C9183" s="335" t="s">
        <v>6747</v>
      </c>
      <c r="D9183" s="335">
        <v>26.02</v>
      </c>
    </row>
    <row r="9184" spans="1:4" ht="25.5">
      <c r="A9184" s="338">
        <v>3826</v>
      </c>
      <c r="B9184" s="336" t="s">
        <v>9761</v>
      </c>
      <c r="C9184" s="335" t="s">
        <v>6747</v>
      </c>
      <c r="D9184" s="335">
        <v>36.47</v>
      </c>
    </row>
    <row r="9185" spans="1:4" ht="25.5">
      <c r="A9185" s="338">
        <v>3825</v>
      </c>
      <c r="B9185" s="336" t="s">
        <v>9762</v>
      </c>
      <c r="C9185" s="335" t="s">
        <v>6747</v>
      </c>
      <c r="D9185" s="335">
        <v>9.5</v>
      </c>
    </row>
    <row r="9186" spans="1:4" ht="25.5">
      <c r="A9186" s="338">
        <v>3827</v>
      </c>
      <c r="B9186" s="336" t="s">
        <v>9763</v>
      </c>
      <c r="C9186" s="335" t="s">
        <v>6747</v>
      </c>
      <c r="D9186" s="335">
        <v>20.11</v>
      </c>
    </row>
    <row r="9187" spans="1:4" ht="25.5">
      <c r="A9187" s="338">
        <v>20165</v>
      </c>
      <c r="B9187" s="336" t="s">
        <v>9764</v>
      </c>
      <c r="C9187" s="335" t="s">
        <v>6747</v>
      </c>
      <c r="D9187" s="335">
        <v>14.19</v>
      </c>
    </row>
    <row r="9188" spans="1:4" ht="25.5">
      <c r="A9188" s="338">
        <v>20166</v>
      </c>
      <c r="B9188" s="336" t="s">
        <v>9765</v>
      </c>
      <c r="C9188" s="335" t="s">
        <v>6747</v>
      </c>
      <c r="D9188" s="335">
        <v>49.53</v>
      </c>
    </row>
    <row r="9189" spans="1:4" ht="25.5">
      <c r="A9189" s="338">
        <v>20164</v>
      </c>
      <c r="B9189" s="336" t="s">
        <v>9766</v>
      </c>
      <c r="C9189" s="335" t="s">
        <v>6747</v>
      </c>
      <c r="D9189" s="335">
        <v>8.01</v>
      </c>
    </row>
    <row r="9190" spans="1:4" ht="25.5">
      <c r="A9190" s="338">
        <v>3893</v>
      </c>
      <c r="B9190" s="336" t="s">
        <v>9767</v>
      </c>
      <c r="C9190" s="335" t="s">
        <v>6747</v>
      </c>
      <c r="D9190" s="335">
        <v>11.58</v>
      </c>
    </row>
    <row r="9191" spans="1:4" ht="25.5">
      <c r="A9191" s="338">
        <v>3848</v>
      </c>
      <c r="B9191" s="336" t="s">
        <v>9768</v>
      </c>
      <c r="C9191" s="335" t="s">
        <v>6747</v>
      </c>
      <c r="D9191" s="335">
        <v>7.03</v>
      </c>
    </row>
    <row r="9192" spans="1:4" ht="25.5">
      <c r="A9192" s="338">
        <v>3895</v>
      </c>
      <c r="B9192" s="336" t="s">
        <v>9769</v>
      </c>
      <c r="C9192" s="335" t="s">
        <v>6747</v>
      </c>
      <c r="D9192" s="335">
        <v>7.53</v>
      </c>
    </row>
    <row r="9193" spans="1:4" ht="25.5">
      <c r="A9193" s="338">
        <v>12404</v>
      </c>
      <c r="B9193" s="336" t="s">
        <v>9770</v>
      </c>
      <c r="C9193" s="335" t="s">
        <v>6747</v>
      </c>
      <c r="D9193" s="335">
        <v>5.63</v>
      </c>
    </row>
    <row r="9194" spans="1:4" ht="25.5">
      <c r="A9194" s="338">
        <v>3939</v>
      </c>
      <c r="B9194" s="336" t="s">
        <v>9771</v>
      </c>
      <c r="C9194" s="335" t="s">
        <v>6747</v>
      </c>
      <c r="D9194" s="335">
        <v>11.6</v>
      </c>
    </row>
    <row r="9195" spans="1:4" ht="25.5">
      <c r="A9195" s="338">
        <v>3911</v>
      </c>
      <c r="B9195" s="336" t="s">
        <v>9772</v>
      </c>
      <c r="C9195" s="335" t="s">
        <v>6747</v>
      </c>
      <c r="D9195" s="335">
        <v>9.4700000000000006</v>
      </c>
    </row>
    <row r="9196" spans="1:4" ht="25.5">
      <c r="A9196" s="338">
        <v>3908</v>
      </c>
      <c r="B9196" s="336" t="s">
        <v>9773</v>
      </c>
      <c r="C9196" s="335" t="s">
        <v>6747</v>
      </c>
      <c r="D9196" s="335">
        <v>3.06</v>
      </c>
    </row>
    <row r="9197" spans="1:4" ht="25.5">
      <c r="A9197" s="338">
        <v>3910</v>
      </c>
      <c r="B9197" s="336" t="s">
        <v>9774</v>
      </c>
      <c r="C9197" s="335" t="s">
        <v>6747</v>
      </c>
      <c r="D9197" s="335">
        <v>6.78</v>
      </c>
    </row>
    <row r="9198" spans="1:4" ht="25.5">
      <c r="A9198" s="338">
        <v>3913</v>
      </c>
      <c r="B9198" s="336" t="s">
        <v>9775</v>
      </c>
      <c r="C9198" s="335" t="s">
        <v>6747</v>
      </c>
      <c r="D9198" s="335">
        <v>32.4</v>
      </c>
    </row>
    <row r="9199" spans="1:4" ht="25.5">
      <c r="A9199" s="338">
        <v>3912</v>
      </c>
      <c r="B9199" s="336" t="s">
        <v>9776</v>
      </c>
      <c r="C9199" s="335" t="s">
        <v>6747</v>
      </c>
      <c r="D9199" s="335">
        <v>17.760000000000002</v>
      </c>
    </row>
    <row r="9200" spans="1:4" ht="25.5">
      <c r="A9200" s="338">
        <v>3909</v>
      </c>
      <c r="B9200" s="336" t="s">
        <v>9777</v>
      </c>
      <c r="C9200" s="335" t="s">
        <v>6747</v>
      </c>
      <c r="D9200" s="335">
        <v>4.17</v>
      </c>
    </row>
    <row r="9201" spans="1:4" ht="25.5">
      <c r="A9201" s="338">
        <v>3914</v>
      </c>
      <c r="B9201" s="336" t="s">
        <v>9778</v>
      </c>
      <c r="C9201" s="335" t="s">
        <v>6747</v>
      </c>
      <c r="D9201" s="335">
        <v>48.88</v>
      </c>
    </row>
    <row r="9202" spans="1:4" ht="25.5">
      <c r="A9202" s="338">
        <v>3915</v>
      </c>
      <c r="B9202" s="336" t="s">
        <v>9779</v>
      </c>
      <c r="C9202" s="335" t="s">
        <v>6747</v>
      </c>
      <c r="D9202" s="335">
        <v>77.08</v>
      </c>
    </row>
    <row r="9203" spans="1:4" ht="25.5">
      <c r="A9203" s="338">
        <v>3916</v>
      </c>
      <c r="B9203" s="336" t="s">
        <v>9780</v>
      </c>
      <c r="C9203" s="335" t="s">
        <v>6747</v>
      </c>
      <c r="D9203" s="335">
        <v>140.43</v>
      </c>
    </row>
    <row r="9204" spans="1:4" ht="25.5">
      <c r="A9204" s="338">
        <v>3917</v>
      </c>
      <c r="B9204" s="336" t="s">
        <v>9781</v>
      </c>
      <c r="C9204" s="335" t="s">
        <v>6747</v>
      </c>
      <c r="D9204" s="335">
        <v>231.63</v>
      </c>
    </row>
    <row r="9205" spans="1:4" ht="25.5">
      <c r="A9205" s="338">
        <v>1904</v>
      </c>
      <c r="B9205" s="336" t="s">
        <v>9782</v>
      </c>
      <c r="C9205" s="335" t="s">
        <v>6747</v>
      </c>
      <c r="D9205" s="335">
        <v>0.66</v>
      </c>
    </row>
    <row r="9206" spans="1:4" ht="25.5">
      <c r="A9206" s="338">
        <v>1899</v>
      </c>
      <c r="B9206" s="336" t="s">
        <v>9783</v>
      </c>
      <c r="C9206" s="335" t="s">
        <v>6747</v>
      </c>
      <c r="D9206" s="335">
        <v>0.74</v>
      </c>
    </row>
    <row r="9207" spans="1:4" ht="25.5">
      <c r="A9207" s="338">
        <v>1900</v>
      </c>
      <c r="B9207" s="336" t="s">
        <v>9784</v>
      </c>
      <c r="C9207" s="335" t="s">
        <v>6747</v>
      </c>
      <c r="D9207" s="335">
        <v>1.21</v>
      </c>
    </row>
    <row r="9208" spans="1:4" ht="25.5">
      <c r="A9208" s="338">
        <v>12407</v>
      </c>
      <c r="B9208" s="336" t="s">
        <v>9785</v>
      </c>
      <c r="C9208" s="335" t="s">
        <v>6747</v>
      </c>
      <c r="D9208" s="335">
        <v>17.53</v>
      </c>
    </row>
    <row r="9209" spans="1:4" ht="25.5">
      <c r="A9209" s="338">
        <v>12408</v>
      </c>
      <c r="B9209" s="336" t="s">
        <v>9786</v>
      </c>
      <c r="C9209" s="335" t="s">
        <v>6747</v>
      </c>
      <c r="D9209" s="335">
        <v>9.89</v>
      </c>
    </row>
    <row r="9210" spans="1:4" ht="25.5">
      <c r="A9210" s="338">
        <v>12409</v>
      </c>
      <c r="B9210" s="336" t="s">
        <v>9787</v>
      </c>
      <c r="C9210" s="335" t="s">
        <v>6747</v>
      </c>
      <c r="D9210" s="335">
        <v>9.89</v>
      </c>
    </row>
    <row r="9211" spans="1:4" ht="25.5">
      <c r="A9211" s="338">
        <v>12410</v>
      </c>
      <c r="B9211" s="336" t="s">
        <v>9788</v>
      </c>
      <c r="C9211" s="335" t="s">
        <v>6747</v>
      </c>
      <c r="D9211" s="335">
        <v>6.82</v>
      </c>
    </row>
    <row r="9212" spans="1:4" ht="25.5">
      <c r="A9212" s="338">
        <v>3936</v>
      </c>
      <c r="B9212" s="336" t="s">
        <v>9789</v>
      </c>
      <c r="C9212" s="335" t="s">
        <v>6747</v>
      </c>
      <c r="D9212" s="335">
        <v>12.32</v>
      </c>
    </row>
    <row r="9213" spans="1:4" ht="25.5">
      <c r="A9213" s="338">
        <v>3922</v>
      </c>
      <c r="B9213" s="336" t="s">
        <v>9790</v>
      </c>
      <c r="C9213" s="335" t="s">
        <v>6747</v>
      </c>
      <c r="D9213" s="335">
        <v>11.33</v>
      </c>
    </row>
    <row r="9214" spans="1:4" ht="25.5">
      <c r="A9214" s="338">
        <v>3924</v>
      </c>
      <c r="B9214" s="336" t="s">
        <v>9791</v>
      </c>
      <c r="C9214" s="335" t="s">
        <v>6747</v>
      </c>
      <c r="D9214" s="335">
        <v>12.32</v>
      </c>
    </row>
    <row r="9215" spans="1:4" ht="25.5">
      <c r="A9215" s="338">
        <v>3923</v>
      </c>
      <c r="B9215" s="336" t="s">
        <v>9792</v>
      </c>
      <c r="C9215" s="335" t="s">
        <v>6747</v>
      </c>
      <c r="D9215" s="335">
        <v>12.32</v>
      </c>
    </row>
    <row r="9216" spans="1:4" ht="25.5">
      <c r="A9216" s="338">
        <v>3937</v>
      </c>
      <c r="B9216" s="336" t="s">
        <v>9793</v>
      </c>
      <c r="C9216" s="335" t="s">
        <v>6747</v>
      </c>
      <c r="D9216" s="335">
        <v>10.16</v>
      </c>
    </row>
    <row r="9217" spans="1:4" ht="25.5">
      <c r="A9217" s="338">
        <v>3921</v>
      </c>
      <c r="B9217" s="336" t="s">
        <v>9794</v>
      </c>
      <c r="C9217" s="335" t="s">
        <v>6747</v>
      </c>
      <c r="D9217" s="335">
        <v>10.17</v>
      </c>
    </row>
    <row r="9218" spans="1:4" ht="25.5">
      <c r="A9218" s="338">
        <v>3920</v>
      </c>
      <c r="B9218" s="336" t="s">
        <v>9795</v>
      </c>
      <c r="C9218" s="335" t="s">
        <v>6747</v>
      </c>
      <c r="D9218" s="335">
        <v>10.16</v>
      </c>
    </row>
    <row r="9219" spans="1:4" ht="25.5">
      <c r="A9219" s="338">
        <v>3938</v>
      </c>
      <c r="B9219" s="336" t="s">
        <v>9796</v>
      </c>
      <c r="C9219" s="335" t="s">
        <v>6747</v>
      </c>
      <c r="D9219" s="335">
        <v>6.7</v>
      </c>
    </row>
    <row r="9220" spans="1:4" ht="25.5">
      <c r="A9220" s="338">
        <v>3919</v>
      </c>
      <c r="B9220" s="336" t="s">
        <v>9797</v>
      </c>
      <c r="C9220" s="335" t="s">
        <v>6747</v>
      </c>
      <c r="D9220" s="335">
        <v>6.83</v>
      </c>
    </row>
    <row r="9221" spans="1:4" ht="25.5">
      <c r="A9221" s="338">
        <v>3927</v>
      </c>
      <c r="B9221" s="336" t="s">
        <v>9798</v>
      </c>
      <c r="C9221" s="335" t="s">
        <v>6747</v>
      </c>
      <c r="D9221" s="335">
        <v>34.6</v>
      </c>
    </row>
    <row r="9222" spans="1:4" ht="25.5">
      <c r="A9222" s="338">
        <v>3928</v>
      </c>
      <c r="B9222" s="336" t="s">
        <v>9799</v>
      </c>
      <c r="C9222" s="335" t="s">
        <v>6747</v>
      </c>
      <c r="D9222" s="335">
        <v>34.6</v>
      </c>
    </row>
    <row r="9223" spans="1:4" ht="25.5">
      <c r="A9223" s="338">
        <v>3926</v>
      </c>
      <c r="B9223" s="336" t="s">
        <v>9800</v>
      </c>
      <c r="C9223" s="335" t="s">
        <v>6747</v>
      </c>
      <c r="D9223" s="335">
        <v>19.72</v>
      </c>
    </row>
    <row r="9224" spans="1:4" ht="25.5">
      <c r="A9224" s="338">
        <v>3935</v>
      </c>
      <c r="B9224" s="336" t="s">
        <v>9801</v>
      </c>
      <c r="C9224" s="335" t="s">
        <v>6747</v>
      </c>
      <c r="D9224" s="335">
        <v>19.72</v>
      </c>
    </row>
    <row r="9225" spans="1:4" ht="25.5">
      <c r="A9225" s="338">
        <v>3925</v>
      </c>
      <c r="B9225" s="336" t="s">
        <v>9802</v>
      </c>
      <c r="C9225" s="335" t="s">
        <v>6747</v>
      </c>
      <c r="D9225" s="335">
        <v>19.72</v>
      </c>
    </row>
    <row r="9226" spans="1:4" ht="25.5">
      <c r="A9226" s="338">
        <v>12406</v>
      </c>
      <c r="B9226" s="336" t="s">
        <v>9803</v>
      </c>
      <c r="C9226" s="335" t="s">
        <v>6747</v>
      </c>
      <c r="D9226" s="335">
        <v>4.84</v>
      </c>
    </row>
    <row r="9227" spans="1:4" ht="25.5">
      <c r="A9227" s="338">
        <v>3929</v>
      </c>
      <c r="B9227" s="336" t="s">
        <v>9804</v>
      </c>
      <c r="C9227" s="335" t="s">
        <v>6747</v>
      </c>
      <c r="D9227" s="335">
        <v>52.71</v>
      </c>
    </row>
    <row r="9228" spans="1:4" ht="25.5">
      <c r="A9228" s="338">
        <v>3931</v>
      </c>
      <c r="B9228" s="336" t="s">
        <v>9805</v>
      </c>
      <c r="C9228" s="335" t="s">
        <v>6747</v>
      </c>
      <c r="D9228" s="335">
        <v>52.71</v>
      </c>
    </row>
    <row r="9229" spans="1:4" ht="25.5">
      <c r="A9229" s="338">
        <v>3930</v>
      </c>
      <c r="B9229" s="336" t="s">
        <v>9806</v>
      </c>
      <c r="C9229" s="335" t="s">
        <v>6747</v>
      </c>
      <c r="D9229" s="335">
        <v>52.71</v>
      </c>
    </row>
    <row r="9230" spans="1:4" ht="25.5">
      <c r="A9230" s="338">
        <v>3932</v>
      </c>
      <c r="B9230" s="336" t="s">
        <v>9807</v>
      </c>
      <c r="C9230" s="335" t="s">
        <v>6747</v>
      </c>
      <c r="D9230" s="335">
        <v>91.02</v>
      </c>
    </row>
    <row r="9231" spans="1:4" ht="25.5">
      <c r="A9231" s="338">
        <v>3933</v>
      </c>
      <c r="B9231" s="336" t="s">
        <v>9808</v>
      </c>
      <c r="C9231" s="335" t="s">
        <v>6747</v>
      </c>
      <c r="D9231" s="335">
        <v>91.02</v>
      </c>
    </row>
    <row r="9232" spans="1:4" ht="25.5">
      <c r="A9232" s="338">
        <v>3934</v>
      </c>
      <c r="B9232" s="336" t="s">
        <v>9809</v>
      </c>
      <c r="C9232" s="335" t="s">
        <v>6747</v>
      </c>
      <c r="D9232" s="335">
        <v>91.02</v>
      </c>
    </row>
    <row r="9233" spans="1:4" ht="38.25">
      <c r="A9233" s="338">
        <v>40355</v>
      </c>
      <c r="B9233" s="336" t="s">
        <v>9810</v>
      </c>
      <c r="C9233" s="335" t="s">
        <v>6747</v>
      </c>
      <c r="D9233" s="335">
        <v>4.75</v>
      </c>
    </row>
    <row r="9234" spans="1:4" ht="38.25">
      <c r="A9234" s="338">
        <v>40358</v>
      </c>
      <c r="B9234" s="336" t="s">
        <v>9811</v>
      </c>
      <c r="C9234" s="335" t="s">
        <v>6747</v>
      </c>
      <c r="D9234" s="335">
        <v>6.64</v>
      </c>
    </row>
    <row r="9235" spans="1:4" ht="38.25">
      <c r="A9235" s="338">
        <v>40361</v>
      </c>
      <c r="B9235" s="336" t="s">
        <v>9812</v>
      </c>
      <c r="C9235" s="335" t="s">
        <v>6747</v>
      </c>
      <c r="D9235" s="335">
        <v>17.420000000000002</v>
      </c>
    </row>
    <row r="9236" spans="1:4" ht="38.25">
      <c r="A9236" s="338">
        <v>40364</v>
      </c>
      <c r="B9236" s="336" t="s">
        <v>9813</v>
      </c>
      <c r="C9236" s="335" t="s">
        <v>6747</v>
      </c>
      <c r="D9236" s="335">
        <v>22.28</v>
      </c>
    </row>
    <row r="9237" spans="1:4" ht="38.25">
      <c r="A9237" s="338">
        <v>40367</v>
      </c>
      <c r="B9237" s="336" t="s">
        <v>9814</v>
      </c>
      <c r="C9237" s="335" t="s">
        <v>6747</v>
      </c>
      <c r="D9237" s="335">
        <v>35.15</v>
      </c>
    </row>
    <row r="9238" spans="1:4" ht="38.25">
      <c r="A9238" s="338">
        <v>40370</v>
      </c>
      <c r="B9238" s="336" t="s">
        <v>9815</v>
      </c>
      <c r="C9238" s="335" t="s">
        <v>6747</v>
      </c>
      <c r="D9238" s="335">
        <v>70.72</v>
      </c>
    </row>
    <row r="9239" spans="1:4" ht="38.25">
      <c r="A9239" s="338">
        <v>40373</v>
      </c>
      <c r="B9239" s="336" t="s">
        <v>9816</v>
      </c>
      <c r="C9239" s="335" t="s">
        <v>6747</v>
      </c>
      <c r="D9239" s="335">
        <v>95.63</v>
      </c>
    </row>
    <row r="9240" spans="1:4" ht="38.25">
      <c r="A9240" s="338">
        <v>38947</v>
      </c>
      <c r="B9240" s="336" t="s">
        <v>9817</v>
      </c>
      <c r="C9240" s="335" t="s">
        <v>6747</v>
      </c>
      <c r="D9240" s="335">
        <v>5.08</v>
      </c>
    </row>
    <row r="9241" spans="1:4" ht="38.25">
      <c r="A9241" s="338">
        <v>38948</v>
      </c>
      <c r="B9241" s="336" t="s">
        <v>9818</v>
      </c>
      <c r="C9241" s="335" t="s">
        <v>6747</v>
      </c>
      <c r="D9241" s="335">
        <v>8.1</v>
      </c>
    </row>
    <row r="9242" spans="1:4" ht="38.25">
      <c r="A9242" s="338">
        <v>38949</v>
      </c>
      <c r="B9242" s="336" t="s">
        <v>9819</v>
      </c>
      <c r="C9242" s="335" t="s">
        <v>6747</v>
      </c>
      <c r="D9242" s="335">
        <v>8.99</v>
      </c>
    </row>
    <row r="9243" spans="1:4" ht="38.25">
      <c r="A9243" s="338">
        <v>38951</v>
      </c>
      <c r="B9243" s="336" t="s">
        <v>9820</v>
      </c>
      <c r="C9243" s="335" t="s">
        <v>6747</v>
      </c>
      <c r="D9243" s="335">
        <v>14.22</v>
      </c>
    </row>
    <row r="9244" spans="1:4" ht="38.25">
      <c r="A9244" s="338">
        <v>39312</v>
      </c>
      <c r="B9244" s="336" t="s">
        <v>9821</v>
      </c>
      <c r="C9244" s="335" t="s">
        <v>6747</v>
      </c>
      <c r="D9244" s="335">
        <v>11.03</v>
      </c>
    </row>
    <row r="9245" spans="1:4" ht="38.25">
      <c r="A9245" s="338">
        <v>39313</v>
      </c>
      <c r="B9245" s="336" t="s">
        <v>9822</v>
      </c>
      <c r="C9245" s="335" t="s">
        <v>6747</v>
      </c>
      <c r="D9245" s="335">
        <v>14.39</v>
      </c>
    </row>
    <row r="9246" spans="1:4" ht="38.25">
      <c r="A9246" s="338">
        <v>38950</v>
      </c>
      <c r="B9246" s="336" t="s">
        <v>9823</v>
      </c>
      <c r="C9246" s="335" t="s">
        <v>6747</v>
      </c>
      <c r="D9246" s="335">
        <v>21.66</v>
      </c>
    </row>
    <row r="9247" spans="1:4" ht="38.25">
      <c r="A9247" s="338">
        <v>39314</v>
      </c>
      <c r="B9247" s="336" t="s">
        <v>9824</v>
      </c>
      <c r="C9247" s="335" t="s">
        <v>6747</v>
      </c>
      <c r="D9247" s="335">
        <v>22.86</v>
      </c>
    </row>
    <row r="9248" spans="1:4" ht="25.5">
      <c r="A9248" s="338">
        <v>3907</v>
      </c>
      <c r="B9248" s="336" t="s">
        <v>9825</v>
      </c>
      <c r="C9248" s="335" t="s">
        <v>6747</v>
      </c>
      <c r="D9248" s="335">
        <v>2.7</v>
      </c>
    </row>
    <row r="9249" spans="1:4" ht="25.5">
      <c r="A9249" s="338">
        <v>3889</v>
      </c>
      <c r="B9249" s="336" t="s">
        <v>9826</v>
      </c>
      <c r="C9249" s="335" t="s">
        <v>6747</v>
      </c>
      <c r="D9249" s="335">
        <v>1.94</v>
      </c>
    </row>
    <row r="9250" spans="1:4" ht="25.5">
      <c r="A9250" s="338">
        <v>3868</v>
      </c>
      <c r="B9250" s="336" t="s">
        <v>9827</v>
      </c>
      <c r="C9250" s="335" t="s">
        <v>6747</v>
      </c>
      <c r="D9250" s="335">
        <v>0.95</v>
      </c>
    </row>
    <row r="9251" spans="1:4" ht="25.5">
      <c r="A9251" s="338">
        <v>3869</v>
      </c>
      <c r="B9251" s="336" t="s">
        <v>9828</v>
      </c>
      <c r="C9251" s="335" t="s">
        <v>6747</v>
      </c>
      <c r="D9251" s="335">
        <v>2.31</v>
      </c>
    </row>
    <row r="9252" spans="1:4" ht="25.5">
      <c r="A9252" s="338">
        <v>3872</v>
      </c>
      <c r="B9252" s="336" t="s">
        <v>9829</v>
      </c>
      <c r="C9252" s="335" t="s">
        <v>6747</v>
      </c>
      <c r="D9252" s="335">
        <v>2.84</v>
      </c>
    </row>
    <row r="9253" spans="1:4" ht="25.5">
      <c r="A9253" s="338">
        <v>3850</v>
      </c>
      <c r="B9253" s="336" t="s">
        <v>9830</v>
      </c>
      <c r="C9253" s="335" t="s">
        <v>6747</v>
      </c>
      <c r="D9253" s="335">
        <v>7.74</v>
      </c>
    </row>
    <row r="9254" spans="1:4" ht="25.5">
      <c r="A9254" s="338">
        <v>38023</v>
      </c>
      <c r="B9254" s="336" t="s">
        <v>9831</v>
      </c>
      <c r="C9254" s="335" t="s">
        <v>6747</v>
      </c>
      <c r="D9254" s="335">
        <v>3.25</v>
      </c>
    </row>
    <row r="9255" spans="1:4" ht="25.5">
      <c r="A9255" s="338">
        <v>37986</v>
      </c>
      <c r="B9255" s="336" t="s">
        <v>9832</v>
      </c>
      <c r="C9255" s="335" t="s">
        <v>6747</v>
      </c>
      <c r="D9255" s="335">
        <v>1.74</v>
      </c>
    </row>
    <row r="9256" spans="1:4" ht="25.5">
      <c r="A9256" s="338">
        <v>37987</v>
      </c>
      <c r="B9256" s="336" t="s">
        <v>9833</v>
      </c>
      <c r="C9256" s="335" t="s">
        <v>6747</v>
      </c>
      <c r="D9256" s="335">
        <v>129.88</v>
      </c>
    </row>
    <row r="9257" spans="1:4" ht="25.5">
      <c r="A9257" s="338">
        <v>37988</v>
      </c>
      <c r="B9257" s="336" t="s">
        <v>9834</v>
      </c>
      <c r="C9257" s="335" t="s">
        <v>6747</v>
      </c>
      <c r="D9257" s="335">
        <v>211.85</v>
      </c>
    </row>
    <row r="9258" spans="1:4" ht="25.5">
      <c r="A9258" s="338">
        <v>21120</v>
      </c>
      <c r="B9258" s="336" t="s">
        <v>9835</v>
      </c>
      <c r="C9258" s="335" t="s">
        <v>6747</v>
      </c>
      <c r="D9258" s="335">
        <v>10.56</v>
      </c>
    </row>
    <row r="9259" spans="1:4" ht="25.5">
      <c r="A9259" s="338">
        <v>39318</v>
      </c>
      <c r="B9259" s="336" t="s">
        <v>9836</v>
      </c>
      <c r="C9259" s="335" t="s">
        <v>6747</v>
      </c>
      <c r="D9259" s="335">
        <v>8.7100000000000009</v>
      </c>
    </row>
    <row r="9260" spans="1:4">
      <c r="A9260" s="338">
        <v>20162</v>
      </c>
      <c r="B9260" s="336" t="s">
        <v>9837</v>
      </c>
      <c r="C9260" s="335" t="s">
        <v>6747</v>
      </c>
      <c r="D9260" s="335">
        <v>13.39</v>
      </c>
    </row>
    <row r="9261" spans="1:4" ht="25.5">
      <c r="A9261" s="338">
        <v>40354</v>
      </c>
      <c r="B9261" s="336" t="s">
        <v>9838</v>
      </c>
      <c r="C9261" s="335" t="s">
        <v>6747</v>
      </c>
      <c r="D9261" s="335">
        <v>5.92</v>
      </c>
    </row>
    <row r="9262" spans="1:4" ht="25.5">
      <c r="A9262" s="338">
        <v>40357</v>
      </c>
      <c r="B9262" s="336" t="s">
        <v>9839</v>
      </c>
      <c r="C9262" s="335" t="s">
        <v>6747</v>
      </c>
      <c r="D9262" s="335">
        <v>6.64</v>
      </c>
    </row>
    <row r="9263" spans="1:4" ht="25.5">
      <c r="A9263" s="338">
        <v>40360</v>
      </c>
      <c r="B9263" s="336" t="s">
        <v>9840</v>
      </c>
      <c r="C9263" s="335" t="s">
        <v>6747</v>
      </c>
      <c r="D9263" s="335">
        <v>8.91</v>
      </c>
    </row>
    <row r="9264" spans="1:4" ht="25.5">
      <c r="A9264" s="338">
        <v>40363</v>
      </c>
      <c r="B9264" s="336" t="s">
        <v>9841</v>
      </c>
      <c r="C9264" s="335" t="s">
        <v>6747</v>
      </c>
      <c r="D9264" s="335">
        <v>13.59</v>
      </c>
    </row>
    <row r="9265" spans="1:4" ht="25.5">
      <c r="A9265" s="338">
        <v>40366</v>
      </c>
      <c r="B9265" s="336" t="s">
        <v>9842</v>
      </c>
      <c r="C9265" s="335" t="s">
        <v>6747</v>
      </c>
      <c r="D9265" s="335">
        <v>17.38</v>
      </c>
    </row>
    <row r="9266" spans="1:4" ht="25.5">
      <c r="A9266" s="338">
        <v>40369</v>
      </c>
      <c r="B9266" s="336" t="s">
        <v>9843</v>
      </c>
      <c r="C9266" s="335" t="s">
        <v>6747</v>
      </c>
      <c r="D9266" s="335">
        <v>27.4</v>
      </c>
    </row>
    <row r="9267" spans="1:4" ht="25.5">
      <c r="A9267" s="338">
        <v>40372</v>
      </c>
      <c r="B9267" s="336" t="s">
        <v>9844</v>
      </c>
      <c r="C9267" s="335" t="s">
        <v>6747</v>
      </c>
      <c r="D9267" s="335">
        <v>55.05</v>
      </c>
    </row>
    <row r="9268" spans="1:4" ht="25.5">
      <c r="A9268" s="338">
        <v>40375</v>
      </c>
      <c r="B9268" s="336" t="s">
        <v>9845</v>
      </c>
      <c r="C9268" s="335" t="s">
        <v>6747</v>
      </c>
      <c r="D9268" s="335">
        <v>74.52</v>
      </c>
    </row>
    <row r="9269" spans="1:4" ht="25.5">
      <c r="A9269" s="338">
        <v>1893</v>
      </c>
      <c r="B9269" s="336" t="s">
        <v>9846</v>
      </c>
      <c r="C9269" s="335" t="s">
        <v>6747</v>
      </c>
      <c r="D9269" s="335">
        <v>2.48</v>
      </c>
    </row>
    <row r="9270" spans="1:4" ht="25.5">
      <c r="A9270" s="338">
        <v>1902</v>
      </c>
      <c r="B9270" s="336" t="s">
        <v>9847</v>
      </c>
      <c r="C9270" s="335" t="s">
        <v>6747</v>
      </c>
      <c r="D9270" s="335">
        <v>1.81</v>
      </c>
    </row>
    <row r="9271" spans="1:4" ht="25.5">
      <c r="A9271" s="338">
        <v>1901</v>
      </c>
      <c r="B9271" s="336" t="s">
        <v>9848</v>
      </c>
      <c r="C9271" s="335" t="s">
        <v>6747</v>
      </c>
      <c r="D9271" s="335">
        <v>0.56000000000000005</v>
      </c>
    </row>
    <row r="9272" spans="1:4" ht="25.5">
      <c r="A9272" s="338">
        <v>1892</v>
      </c>
      <c r="B9272" s="336" t="s">
        <v>9849</v>
      </c>
      <c r="C9272" s="335" t="s">
        <v>6747</v>
      </c>
      <c r="D9272" s="335">
        <v>1.1599999999999999</v>
      </c>
    </row>
    <row r="9273" spans="1:4" ht="25.5">
      <c r="A9273" s="338">
        <v>1907</v>
      </c>
      <c r="B9273" s="336" t="s">
        <v>9850</v>
      </c>
      <c r="C9273" s="335" t="s">
        <v>6747</v>
      </c>
      <c r="D9273" s="335">
        <v>8</v>
      </c>
    </row>
    <row r="9274" spans="1:4" ht="25.5">
      <c r="A9274" s="338">
        <v>1894</v>
      </c>
      <c r="B9274" s="336" t="s">
        <v>9851</v>
      </c>
      <c r="C9274" s="335" t="s">
        <v>6747</v>
      </c>
      <c r="D9274" s="335">
        <v>3.6</v>
      </c>
    </row>
    <row r="9275" spans="1:4" ht="25.5">
      <c r="A9275" s="338">
        <v>1891</v>
      </c>
      <c r="B9275" s="336" t="s">
        <v>9852</v>
      </c>
      <c r="C9275" s="335" t="s">
        <v>6747</v>
      </c>
      <c r="D9275" s="335">
        <v>0.83</v>
      </c>
    </row>
    <row r="9276" spans="1:4" ht="25.5">
      <c r="A9276" s="338">
        <v>1896</v>
      </c>
      <c r="B9276" s="336" t="s">
        <v>9853</v>
      </c>
      <c r="C9276" s="335" t="s">
        <v>6747</v>
      </c>
      <c r="D9276" s="335">
        <v>10.75</v>
      </c>
    </row>
    <row r="9277" spans="1:4" ht="25.5">
      <c r="A9277" s="338">
        <v>1895</v>
      </c>
      <c r="B9277" s="336" t="s">
        <v>9854</v>
      </c>
      <c r="C9277" s="335" t="s">
        <v>6747</v>
      </c>
      <c r="D9277" s="335">
        <v>18.88</v>
      </c>
    </row>
    <row r="9278" spans="1:4" ht="25.5">
      <c r="A9278" s="338">
        <v>2641</v>
      </c>
      <c r="B9278" s="336" t="s">
        <v>9855</v>
      </c>
      <c r="C9278" s="335" t="s">
        <v>6747</v>
      </c>
      <c r="D9278" s="335">
        <v>30.15</v>
      </c>
    </row>
    <row r="9279" spans="1:4" ht="25.5">
      <c r="A9279" s="338">
        <v>2636</v>
      </c>
      <c r="B9279" s="336" t="s">
        <v>9856</v>
      </c>
      <c r="C9279" s="335" t="s">
        <v>6747</v>
      </c>
      <c r="D9279" s="335">
        <v>1.94</v>
      </c>
    </row>
    <row r="9280" spans="1:4" ht="25.5">
      <c r="A9280" s="338">
        <v>2637</v>
      </c>
      <c r="B9280" s="336" t="s">
        <v>9857</v>
      </c>
      <c r="C9280" s="335" t="s">
        <v>6747</v>
      </c>
      <c r="D9280" s="335">
        <v>2.06</v>
      </c>
    </row>
    <row r="9281" spans="1:4" ht="25.5">
      <c r="A9281" s="338">
        <v>2638</v>
      </c>
      <c r="B9281" s="336" t="s">
        <v>9858</v>
      </c>
      <c r="C9281" s="335" t="s">
        <v>6747</v>
      </c>
      <c r="D9281" s="335">
        <v>2.4</v>
      </c>
    </row>
    <row r="9282" spans="1:4" ht="25.5">
      <c r="A9282" s="338">
        <v>2639</v>
      </c>
      <c r="B9282" s="336" t="s">
        <v>9859</v>
      </c>
      <c r="C9282" s="335" t="s">
        <v>6747</v>
      </c>
      <c r="D9282" s="335">
        <v>4.26</v>
      </c>
    </row>
    <row r="9283" spans="1:4" ht="25.5">
      <c r="A9283" s="338">
        <v>2644</v>
      </c>
      <c r="B9283" s="336" t="s">
        <v>9860</v>
      </c>
      <c r="C9283" s="335" t="s">
        <v>6747</v>
      </c>
      <c r="D9283" s="335">
        <v>6.17</v>
      </c>
    </row>
    <row r="9284" spans="1:4" ht="25.5">
      <c r="A9284" s="338">
        <v>2643</v>
      </c>
      <c r="B9284" s="336" t="s">
        <v>9861</v>
      </c>
      <c r="C9284" s="335" t="s">
        <v>6747</v>
      </c>
      <c r="D9284" s="335">
        <v>8.6</v>
      </c>
    </row>
    <row r="9285" spans="1:4" ht="25.5">
      <c r="A9285" s="338">
        <v>2640</v>
      </c>
      <c r="B9285" s="336" t="s">
        <v>9862</v>
      </c>
      <c r="C9285" s="335" t="s">
        <v>6747</v>
      </c>
      <c r="D9285" s="335">
        <v>12.55</v>
      </c>
    </row>
    <row r="9286" spans="1:4" ht="25.5">
      <c r="A9286" s="338">
        <v>2642</v>
      </c>
      <c r="B9286" s="336" t="s">
        <v>9863</v>
      </c>
      <c r="C9286" s="335" t="s">
        <v>6747</v>
      </c>
      <c r="D9286" s="335">
        <v>19.11</v>
      </c>
    </row>
    <row r="9287" spans="1:4" ht="25.5">
      <c r="A9287" s="338">
        <v>38943</v>
      </c>
      <c r="B9287" s="336" t="s">
        <v>9864</v>
      </c>
      <c r="C9287" s="335" t="s">
        <v>6747</v>
      </c>
      <c r="D9287" s="335">
        <v>3.75</v>
      </c>
    </row>
    <row r="9288" spans="1:4" ht="25.5">
      <c r="A9288" s="338">
        <v>38944</v>
      </c>
      <c r="B9288" s="336" t="s">
        <v>9865</v>
      </c>
      <c r="C9288" s="335" t="s">
        <v>6747</v>
      </c>
      <c r="D9288" s="335">
        <v>5.79</v>
      </c>
    </row>
    <row r="9289" spans="1:4" ht="25.5">
      <c r="A9289" s="338">
        <v>38945</v>
      </c>
      <c r="B9289" s="336" t="s">
        <v>9866</v>
      </c>
      <c r="C9289" s="335" t="s">
        <v>6747</v>
      </c>
      <c r="D9289" s="335">
        <v>11.75</v>
      </c>
    </row>
    <row r="9290" spans="1:4" ht="25.5">
      <c r="A9290" s="338">
        <v>38946</v>
      </c>
      <c r="B9290" s="336" t="s">
        <v>9867</v>
      </c>
      <c r="C9290" s="335" t="s">
        <v>6747</v>
      </c>
      <c r="D9290" s="335">
        <v>17.53</v>
      </c>
    </row>
    <row r="9291" spans="1:4" ht="25.5">
      <c r="A9291" s="338">
        <v>39308</v>
      </c>
      <c r="B9291" s="336" t="s">
        <v>9868</v>
      </c>
      <c r="C9291" s="335" t="s">
        <v>6747</v>
      </c>
      <c r="D9291" s="335">
        <v>7.64</v>
      </c>
    </row>
    <row r="9292" spans="1:4" ht="25.5">
      <c r="A9292" s="338">
        <v>39309</v>
      </c>
      <c r="B9292" s="336" t="s">
        <v>9869</v>
      </c>
      <c r="C9292" s="335" t="s">
        <v>6747</v>
      </c>
      <c r="D9292" s="335">
        <v>11.05</v>
      </c>
    </row>
    <row r="9293" spans="1:4" ht="25.5">
      <c r="A9293" s="338">
        <v>39310</v>
      </c>
      <c r="B9293" s="336" t="s">
        <v>9870</v>
      </c>
      <c r="C9293" s="335" t="s">
        <v>6747</v>
      </c>
      <c r="D9293" s="335">
        <v>16.75</v>
      </c>
    </row>
    <row r="9294" spans="1:4" ht="25.5">
      <c r="A9294" s="338">
        <v>39311</v>
      </c>
      <c r="B9294" s="336" t="s">
        <v>9871</v>
      </c>
      <c r="C9294" s="335" t="s">
        <v>6747</v>
      </c>
      <c r="D9294" s="335">
        <v>25.17</v>
      </c>
    </row>
    <row r="9295" spans="1:4" ht="25.5">
      <c r="A9295" s="338">
        <v>39855</v>
      </c>
      <c r="B9295" s="336" t="s">
        <v>9872</v>
      </c>
      <c r="C9295" s="335" t="s">
        <v>6747</v>
      </c>
      <c r="D9295" s="335">
        <v>1.1399999999999999</v>
      </c>
    </row>
    <row r="9296" spans="1:4" ht="25.5">
      <c r="A9296" s="338">
        <v>39856</v>
      </c>
      <c r="B9296" s="336" t="s">
        <v>9873</v>
      </c>
      <c r="C9296" s="335" t="s">
        <v>6747</v>
      </c>
      <c r="D9296" s="335">
        <v>2.68</v>
      </c>
    </row>
    <row r="9297" spans="1:4" ht="25.5">
      <c r="A9297" s="338">
        <v>39857</v>
      </c>
      <c r="B9297" s="336" t="s">
        <v>9874</v>
      </c>
      <c r="C9297" s="335" t="s">
        <v>6747</v>
      </c>
      <c r="D9297" s="335">
        <v>4.34</v>
      </c>
    </row>
    <row r="9298" spans="1:4" ht="25.5">
      <c r="A9298" s="338">
        <v>39858</v>
      </c>
      <c r="B9298" s="336" t="s">
        <v>9875</v>
      </c>
      <c r="C9298" s="335" t="s">
        <v>6747</v>
      </c>
      <c r="D9298" s="335">
        <v>9.64</v>
      </c>
    </row>
    <row r="9299" spans="1:4" ht="25.5">
      <c r="A9299" s="338">
        <v>39859</v>
      </c>
      <c r="B9299" s="336" t="s">
        <v>9876</v>
      </c>
      <c r="C9299" s="335" t="s">
        <v>6747</v>
      </c>
      <c r="D9299" s="335">
        <v>14.86</v>
      </c>
    </row>
    <row r="9300" spans="1:4" ht="25.5">
      <c r="A9300" s="338">
        <v>39860</v>
      </c>
      <c r="B9300" s="336" t="s">
        <v>9877</v>
      </c>
      <c r="C9300" s="335" t="s">
        <v>6747</v>
      </c>
      <c r="D9300" s="335">
        <v>22.8</v>
      </c>
    </row>
    <row r="9301" spans="1:4" ht="25.5">
      <c r="A9301" s="338">
        <v>39861</v>
      </c>
      <c r="B9301" s="336" t="s">
        <v>9878</v>
      </c>
      <c r="C9301" s="335" t="s">
        <v>6747</v>
      </c>
      <c r="D9301" s="335">
        <v>65.099999999999994</v>
      </c>
    </row>
    <row r="9302" spans="1:4" ht="25.5">
      <c r="A9302" s="338">
        <v>38447</v>
      </c>
      <c r="B9302" s="336" t="s">
        <v>9879</v>
      </c>
      <c r="C9302" s="335" t="s">
        <v>6747</v>
      </c>
      <c r="D9302" s="335">
        <v>62.61</v>
      </c>
    </row>
    <row r="9303" spans="1:4" ht="25.5">
      <c r="A9303" s="338">
        <v>36320</v>
      </c>
      <c r="B9303" s="336" t="s">
        <v>9880</v>
      </c>
      <c r="C9303" s="335" t="s">
        <v>6747</v>
      </c>
      <c r="D9303" s="335">
        <v>0.9</v>
      </c>
    </row>
    <row r="9304" spans="1:4" ht="25.5">
      <c r="A9304" s="338">
        <v>36324</v>
      </c>
      <c r="B9304" s="336" t="s">
        <v>9881</v>
      </c>
      <c r="C9304" s="335" t="s">
        <v>6747</v>
      </c>
      <c r="D9304" s="335">
        <v>1.37</v>
      </c>
    </row>
    <row r="9305" spans="1:4" ht="25.5">
      <c r="A9305" s="338">
        <v>38441</v>
      </c>
      <c r="B9305" s="336" t="s">
        <v>9882</v>
      </c>
      <c r="C9305" s="335" t="s">
        <v>6747</v>
      </c>
      <c r="D9305" s="335">
        <v>1.8</v>
      </c>
    </row>
    <row r="9306" spans="1:4" ht="25.5">
      <c r="A9306" s="338">
        <v>38442</v>
      </c>
      <c r="B9306" s="336" t="s">
        <v>9883</v>
      </c>
      <c r="C9306" s="335" t="s">
        <v>6747</v>
      </c>
      <c r="D9306" s="335">
        <v>4.59</v>
      </c>
    </row>
    <row r="9307" spans="1:4" ht="25.5">
      <c r="A9307" s="338">
        <v>38443</v>
      </c>
      <c r="B9307" s="336" t="s">
        <v>9884</v>
      </c>
      <c r="C9307" s="335" t="s">
        <v>6747</v>
      </c>
      <c r="D9307" s="335">
        <v>6.93</v>
      </c>
    </row>
    <row r="9308" spans="1:4" ht="25.5">
      <c r="A9308" s="338">
        <v>38444</v>
      </c>
      <c r="B9308" s="336" t="s">
        <v>9885</v>
      </c>
      <c r="C9308" s="335" t="s">
        <v>6747</v>
      </c>
      <c r="D9308" s="335">
        <v>10.32</v>
      </c>
    </row>
    <row r="9309" spans="1:4" ht="25.5">
      <c r="A9309" s="338">
        <v>38445</v>
      </c>
      <c r="B9309" s="336" t="s">
        <v>9886</v>
      </c>
      <c r="C9309" s="335" t="s">
        <v>6747</v>
      </c>
      <c r="D9309" s="335">
        <v>24.24</v>
      </c>
    </row>
    <row r="9310" spans="1:4" ht="25.5">
      <c r="A9310" s="338">
        <v>38446</v>
      </c>
      <c r="B9310" s="336" t="s">
        <v>9887</v>
      </c>
      <c r="C9310" s="335" t="s">
        <v>6747</v>
      </c>
      <c r="D9310" s="335">
        <v>39.130000000000003</v>
      </c>
    </row>
    <row r="9311" spans="1:4" ht="25.5">
      <c r="A9311" s="338">
        <v>3867</v>
      </c>
      <c r="B9311" s="336" t="s">
        <v>9888</v>
      </c>
      <c r="C9311" s="335" t="s">
        <v>6747</v>
      </c>
      <c r="D9311" s="335">
        <v>53.16</v>
      </c>
    </row>
    <row r="9312" spans="1:4" ht="25.5">
      <c r="A9312" s="338">
        <v>3861</v>
      </c>
      <c r="B9312" s="336" t="s">
        <v>9889</v>
      </c>
      <c r="C9312" s="335" t="s">
        <v>6747</v>
      </c>
      <c r="D9312" s="335">
        <v>0.54</v>
      </c>
    </row>
    <row r="9313" spans="1:4" ht="25.5">
      <c r="A9313" s="338">
        <v>3904</v>
      </c>
      <c r="B9313" s="336" t="s">
        <v>9890</v>
      </c>
      <c r="C9313" s="335" t="s">
        <v>6747</v>
      </c>
      <c r="D9313" s="335">
        <v>0.61</v>
      </c>
    </row>
    <row r="9314" spans="1:4" ht="25.5">
      <c r="A9314" s="338">
        <v>3903</v>
      </c>
      <c r="B9314" s="336" t="s">
        <v>9891</v>
      </c>
      <c r="C9314" s="335" t="s">
        <v>6747</v>
      </c>
      <c r="D9314" s="335">
        <v>1.28</v>
      </c>
    </row>
    <row r="9315" spans="1:4" ht="25.5">
      <c r="A9315" s="338">
        <v>3862</v>
      </c>
      <c r="B9315" s="336" t="s">
        <v>9892</v>
      </c>
      <c r="C9315" s="335" t="s">
        <v>6747</v>
      </c>
      <c r="D9315" s="335">
        <v>2.85</v>
      </c>
    </row>
    <row r="9316" spans="1:4" ht="25.5">
      <c r="A9316" s="338">
        <v>3863</v>
      </c>
      <c r="B9316" s="336" t="s">
        <v>9893</v>
      </c>
      <c r="C9316" s="335" t="s">
        <v>6747</v>
      </c>
      <c r="D9316" s="335">
        <v>3.35</v>
      </c>
    </row>
    <row r="9317" spans="1:4" ht="25.5">
      <c r="A9317" s="338">
        <v>3864</v>
      </c>
      <c r="B9317" s="336" t="s">
        <v>9894</v>
      </c>
      <c r="C9317" s="335" t="s">
        <v>6747</v>
      </c>
      <c r="D9317" s="335">
        <v>9.16</v>
      </c>
    </row>
    <row r="9318" spans="1:4" ht="25.5">
      <c r="A9318" s="338">
        <v>3865</v>
      </c>
      <c r="B9318" s="336" t="s">
        <v>9895</v>
      </c>
      <c r="C9318" s="335" t="s">
        <v>6747</v>
      </c>
      <c r="D9318" s="335">
        <v>13.71</v>
      </c>
    </row>
    <row r="9319" spans="1:4" ht="25.5">
      <c r="A9319" s="338">
        <v>3866</v>
      </c>
      <c r="B9319" s="336" t="s">
        <v>9896</v>
      </c>
      <c r="C9319" s="335" t="s">
        <v>6747</v>
      </c>
      <c r="D9319" s="335">
        <v>31.23</v>
      </c>
    </row>
    <row r="9320" spans="1:4" ht="25.5">
      <c r="A9320" s="338">
        <v>3902</v>
      </c>
      <c r="B9320" s="336" t="s">
        <v>9897</v>
      </c>
      <c r="C9320" s="335" t="s">
        <v>6747</v>
      </c>
      <c r="D9320" s="335">
        <v>17.62</v>
      </c>
    </row>
    <row r="9321" spans="1:4" ht="25.5">
      <c r="A9321" s="338">
        <v>3878</v>
      </c>
      <c r="B9321" s="336" t="s">
        <v>9898</v>
      </c>
      <c r="C9321" s="335" t="s">
        <v>6747</v>
      </c>
      <c r="D9321" s="335">
        <v>5.56</v>
      </c>
    </row>
    <row r="9322" spans="1:4" ht="25.5">
      <c r="A9322" s="338">
        <v>3877</v>
      </c>
      <c r="B9322" s="336" t="s">
        <v>9899</v>
      </c>
      <c r="C9322" s="335" t="s">
        <v>6747</v>
      </c>
      <c r="D9322" s="335">
        <v>5.07</v>
      </c>
    </row>
    <row r="9323" spans="1:4">
      <c r="A9323" s="338">
        <v>3879</v>
      </c>
      <c r="B9323" s="336" t="s">
        <v>9900</v>
      </c>
      <c r="C9323" s="335" t="s">
        <v>6747</v>
      </c>
      <c r="D9323" s="335">
        <v>11.21</v>
      </c>
    </row>
    <row r="9324" spans="1:4">
      <c r="A9324" s="338">
        <v>3880</v>
      </c>
      <c r="B9324" s="336" t="s">
        <v>9901</v>
      </c>
      <c r="C9324" s="335" t="s">
        <v>6747</v>
      </c>
      <c r="D9324" s="335">
        <v>25.34</v>
      </c>
    </row>
    <row r="9325" spans="1:4" ht="25.5">
      <c r="A9325" s="338">
        <v>12892</v>
      </c>
      <c r="B9325" s="336" t="s">
        <v>9902</v>
      </c>
      <c r="C9325" s="335" t="s">
        <v>7207</v>
      </c>
      <c r="D9325" s="335">
        <v>10.8</v>
      </c>
    </row>
    <row r="9326" spans="1:4">
      <c r="A9326" s="338">
        <v>3883</v>
      </c>
      <c r="B9326" s="336" t="s">
        <v>9903</v>
      </c>
      <c r="C9326" s="335" t="s">
        <v>6747</v>
      </c>
      <c r="D9326" s="335">
        <v>0.97</v>
      </c>
    </row>
    <row r="9327" spans="1:4">
      <c r="A9327" s="338">
        <v>3876</v>
      </c>
      <c r="B9327" s="336" t="s">
        <v>9904</v>
      </c>
      <c r="C9327" s="335" t="s">
        <v>6747</v>
      </c>
      <c r="D9327" s="335">
        <v>2.52</v>
      </c>
    </row>
    <row r="9328" spans="1:4">
      <c r="A9328" s="338">
        <v>3884</v>
      </c>
      <c r="B9328" s="336" t="s">
        <v>9905</v>
      </c>
      <c r="C9328" s="335" t="s">
        <v>6747</v>
      </c>
      <c r="D9328" s="335">
        <v>1.45</v>
      </c>
    </row>
    <row r="9329" spans="1:4" ht="25.5">
      <c r="A9329" s="338">
        <v>3837</v>
      </c>
      <c r="B9329" s="336" t="s">
        <v>9906</v>
      </c>
      <c r="C9329" s="335" t="s">
        <v>6747</v>
      </c>
      <c r="D9329" s="335">
        <v>39.28</v>
      </c>
    </row>
    <row r="9330" spans="1:4" ht="25.5">
      <c r="A9330" s="338">
        <v>3845</v>
      </c>
      <c r="B9330" s="336" t="s">
        <v>9907</v>
      </c>
      <c r="C9330" s="335" t="s">
        <v>6747</v>
      </c>
      <c r="D9330" s="335">
        <v>11.44</v>
      </c>
    </row>
    <row r="9331" spans="1:4" ht="25.5">
      <c r="A9331" s="338">
        <v>11045</v>
      </c>
      <c r="B9331" s="336" t="s">
        <v>9908</v>
      </c>
      <c r="C9331" s="335" t="s">
        <v>6747</v>
      </c>
      <c r="D9331" s="335">
        <v>23.83</v>
      </c>
    </row>
    <row r="9332" spans="1:4" ht="25.5">
      <c r="A9332" s="338">
        <v>20170</v>
      </c>
      <c r="B9332" s="336" t="s">
        <v>9909</v>
      </c>
      <c r="C9332" s="335" t="s">
        <v>6747</v>
      </c>
      <c r="D9332" s="335">
        <v>8.23</v>
      </c>
    </row>
    <row r="9333" spans="1:4" ht="25.5">
      <c r="A9333" s="338">
        <v>20171</v>
      </c>
      <c r="B9333" s="336" t="s">
        <v>9910</v>
      </c>
      <c r="C9333" s="335" t="s">
        <v>6747</v>
      </c>
      <c r="D9333" s="335">
        <v>25.8</v>
      </c>
    </row>
    <row r="9334" spans="1:4" ht="25.5">
      <c r="A9334" s="338">
        <v>20167</v>
      </c>
      <c r="B9334" s="336" t="s">
        <v>9911</v>
      </c>
      <c r="C9334" s="335" t="s">
        <v>6747</v>
      </c>
      <c r="D9334" s="335">
        <v>3.24</v>
      </c>
    </row>
    <row r="9335" spans="1:4" ht="25.5">
      <c r="A9335" s="338">
        <v>20168</v>
      </c>
      <c r="B9335" s="336" t="s">
        <v>9912</v>
      </c>
      <c r="C9335" s="335" t="s">
        <v>6747</v>
      </c>
      <c r="D9335" s="335">
        <v>4.83</v>
      </c>
    </row>
    <row r="9336" spans="1:4" ht="25.5">
      <c r="A9336" s="338">
        <v>20169</v>
      </c>
      <c r="B9336" s="336" t="s">
        <v>9913</v>
      </c>
      <c r="C9336" s="335" t="s">
        <v>6747</v>
      </c>
      <c r="D9336" s="335">
        <v>6.79</v>
      </c>
    </row>
    <row r="9337" spans="1:4" ht="25.5">
      <c r="A9337" s="338">
        <v>3899</v>
      </c>
      <c r="B9337" s="336" t="s">
        <v>9914</v>
      </c>
      <c r="C9337" s="335" t="s">
        <v>6747</v>
      </c>
      <c r="D9337" s="335">
        <v>4.84</v>
      </c>
    </row>
    <row r="9338" spans="1:4" ht="25.5">
      <c r="A9338" s="338">
        <v>38676</v>
      </c>
      <c r="B9338" s="336" t="s">
        <v>9915</v>
      </c>
      <c r="C9338" s="335" t="s">
        <v>6747</v>
      </c>
      <c r="D9338" s="335">
        <v>21.21</v>
      </c>
    </row>
    <row r="9339" spans="1:4" ht="25.5">
      <c r="A9339" s="338">
        <v>3897</v>
      </c>
      <c r="B9339" s="336" t="s">
        <v>9916</v>
      </c>
      <c r="C9339" s="335" t="s">
        <v>6747</v>
      </c>
      <c r="D9339" s="335">
        <v>0.99</v>
      </c>
    </row>
    <row r="9340" spans="1:4" ht="25.5">
      <c r="A9340" s="338">
        <v>3875</v>
      </c>
      <c r="B9340" s="336" t="s">
        <v>9917</v>
      </c>
      <c r="C9340" s="335" t="s">
        <v>6747</v>
      </c>
      <c r="D9340" s="335">
        <v>2.2400000000000002</v>
      </c>
    </row>
    <row r="9341" spans="1:4" ht="25.5">
      <c r="A9341" s="338">
        <v>3898</v>
      </c>
      <c r="B9341" s="336" t="s">
        <v>9918</v>
      </c>
      <c r="C9341" s="335" t="s">
        <v>6747</v>
      </c>
      <c r="D9341" s="335">
        <v>4.16</v>
      </c>
    </row>
    <row r="9342" spans="1:4" ht="25.5">
      <c r="A9342" s="338">
        <v>3855</v>
      </c>
      <c r="B9342" s="336" t="s">
        <v>9919</v>
      </c>
      <c r="C9342" s="335" t="s">
        <v>6747</v>
      </c>
      <c r="D9342" s="335">
        <v>3.93</v>
      </c>
    </row>
    <row r="9343" spans="1:4" ht="25.5">
      <c r="A9343" s="338">
        <v>3874</v>
      </c>
      <c r="B9343" s="336" t="s">
        <v>9920</v>
      </c>
      <c r="C9343" s="335" t="s">
        <v>6747</v>
      </c>
      <c r="D9343" s="335">
        <v>4.1900000000000004</v>
      </c>
    </row>
    <row r="9344" spans="1:4" ht="25.5">
      <c r="A9344" s="338">
        <v>3870</v>
      </c>
      <c r="B9344" s="336" t="s">
        <v>9921</v>
      </c>
      <c r="C9344" s="335" t="s">
        <v>6747</v>
      </c>
      <c r="D9344" s="335">
        <v>5.25</v>
      </c>
    </row>
    <row r="9345" spans="1:4" ht="25.5">
      <c r="A9345" s="338">
        <v>38678</v>
      </c>
      <c r="B9345" s="336" t="s">
        <v>9922</v>
      </c>
      <c r="C9345" s="335" t="s">
        <v>6747</v>
      </c>
      <c r="D9345" s="335">
        <v>12.1</v>
      </c>
    </row>
    <row r="9346" spans="1:4" ht="25.5">
      <c r="A9346" s="338">
        <v>3859</v>
      </c>
      <c r="B9346" s="336" t="s">
        <v>9923</v>
      </c>
      <c r="C9346" s="335" t="s">
        <v>6747</v>
      </c>
      <c r="D9346" s="335">
        <v>0.95</v>
      </c>
    </row>
    <row r="9347" spans="1:4" ht="25.5">
      <c r="A9347" s="338">
        <v>3856</v>
      </c>
      <c r="B9347" s="336" t="s">
        <v>9924</v>
      </c>
      <c r="C9347" s="335" t="s">
        <v>6747</v>
      </c>
      <c r="D9347" s="335">
        <v>1.45</v>
      </c>
    </row>
    <row r="9348" spans="1:4" ht="25.5">
      <c r="A9348" s="338">
        <v>3906</v>
      </c>
      <c r="B9348" s="336" t="s">
        <v>9925</v>
      </c>
      <c r="C9348" s="335" t="s">
        <v>6747</v>
      </c>
      <c r="D9348" s="335">
        <v>1.1000000000000001</v>
      </c>
    </row>
    <row r="9349" spans="1:4" ht="25.5">
      <c r="A9349" s="338">
        <v>3860</v>
      </c>
      <c r="B9349" s="336" t="s">
        <v>9926</v>
      </c>
      <c r="C9349" s="335" t="s">
        <v>6747</v>
      </c>
      <c r="D9349" s="335">
        <v>3.51</v>
      </c>
    </row>
    <row r="9350" spans="1:4" ht="25.5">
      <c r="A9350" s="338">
        <v>3905</v>
      </c>
      <c r="B9350" s="336" t="s">
        <v>9927</v>
      </c>
      <c r="C9350" s="335" t="s">
        <v>6747</v>
      </c>
      <c r="D9350" s="335">
        <v>7.56</v>
      </c>
    </row>
    <row r="9351" spans="1:4" ht="25.5">
      <c r="A9351" s="338">
        <v>3871</v>
      </c>
      <c r="B9351" s="336" t="s">
        <v>9928</v>
      </c>
      <c r="C9351" s="335" t="s">
        <v>6747</v>
      </c>
      <c r="D9351" s="335">
        <v>13.33</v>
      </c>
    </row>
    <row r="9352" spans="1:4" ht="25.5">
      <c r="A9352" s="338">
        <v>37429</v>
      </c>
      <c r="B9352" s="336" t="s">
        <v>9929</v>
      </c>
      <c r="C9352" s="335" t="s">
        <v>6747</v>
      </c>
      <c r="D9352" s="339">
        <v>1620.08</v>
      </c>
    </row>
    <row r="9353" spans="1:4" ht="25.5">
      <c r="A9353" s="338">
        <v>37426</v>
      </c>
      <c r="B9353" s="336" t="s">
        <v>9930</v>
      </c>
      <c r="C9353" s="335" t="s">
        <v>6747</v>
      </c>
      <c r="D9353" s="335">
        <v>15.58</v>
      </c>
    </row>
    <row r="9354" spans="1:4" ht="25.5">
      <c r="A9354" s="338">
        <v>37427</v>
      </c>
      <c r="B9354" s="336" t="s">
        <v>9931</v>
      </c>
      <c r="C9354" s="335" t="s">
        <v>6747</v>
      </c>
      <c r="D9354" s="335">
        <v>37.17</v>
      </c>
    </row>
    <row r="9355" spans="1:4" ht="25.5">
      <c r="A9355" s="338">
        <v>37424</v>
      </c>
      <c r="B9355" s="336" t="s">
        <v>9932</v>
      </c>
      <c r="C9355" s="335" t="s">
        <v>6747</v>
      </c>
      <c r="D9355" s="335">
        <v>7.16</v>
      </c>
    </row>
    <row r="9356" spans="1:4" ht="25.5">
      <c r="A9356" s="338">
        <v>37428</v>
      </c>
      <c r="B9356" s="336" t="s">
        <v>9933</v>
      </c>
      <c r="C9356" s="335" t="s">
        <v>6747</v>
      </c>
      <c r="D9356" s="335">
        <v>128.11000000000001</v>
      </c>
    </row>
    <row r="9357" spans="1:4" ht="25.5">
      <c r="A9357" s="338">
        <v>37425</v>
      </c>
      <c r="B9357" s="336" t="s">
        <v>9934</v>
      </c>
      <c r="C9357" s="335" t="s">
        <v>6747</v>
      </c>
      <c r="D9357" s="335">
        <v>7.72</v>
      </c>
    </row>
    <row r="9358" spans="1:4" ht="51">
      <c r="A9358" s="338">
        <v>11519</v>
      </c>
      <c r="B9358" s="336" t="s">
        <v>9935</v>
      </c>
      <c r="C9358" s="335" t="s">
        <v>7207</v>
      </c>
      <c r="D9358" s="335">
        <v>28.22</v>
      </c>
    </row>
    <row r="9359" spans="1:4" ht="51">
      <c r="A9359" s="338">
        <v>11520</v>
      </c>
      <c r="B9359" s="336" t="s">
        <v>9936</v>
      </c>
      <c r="C9359" s="335" t="s">
        <v>7207</v>
      </c>
      <c r="D9359" s="335">
        <v>11.19</v>
      </c>
    </row>
    <row r="9360" spans="1:4" ht="38.25">
      <c r="A9360" s="338">
        <v>11518</v>
      </c>
      <c r="B9360" s="336" t="s">
        <v>9937</v>
      </c>
      <c r="C9360" s="335" t="s">
        <v>7207</v>
      </c>
      <c r="D9360" s="335">
        <v>32.56</v>
      </c>
    </row>
    <row r="9361" spans="1:4" ht="25.5">
      <c r="A9361" s="338">
        <v>38473</v>
      </c>
      <c r="B9361" s="336" t="s">
        <v>9938</v>
      </c>
      <c r="C9361" s="335" t="s">
        <v>6747</v>
      </c>
      <c r="D9361" s="335">
        <v>97.87</v>
      </c>
    </row>
    <row r="9362" spans="1:4">
      <c r="A9362" s="338">
        <v>4244</v>
      </c>
      <c r="B9362" s="336" t="s">
        <v>9939</v>
      </c>
      <c r="C9362" s="335" t="s">
        <v>6749</v>
      </c>
      <c r="D9362" s="335">
        <v>12.83</v>
      </c>
    </row>
    <row r="9363" spans="1:4">
      <c r="A9363" s="338">
        <v>40977</v>
      </c>
      <c r="B9363" s="336" t="s">
        <v>9940</v>
      </c>
      <c r="C9363" s="335" t="s">
        <v>6939</v>
      </c>
      <c r="D9363" s="339">
        <v>2263.36</v>
      </c>
    </row>
    <row r="9364" spans="1:4" ht="25.5">
      <c r="A9364" s="338">
        <v>4006</v>
      </c>
      <c r="B9364" s="336" t="s">
        <v>9941</v>
      </c>
      <c r="C9364" s="335" t="s">
        <v>6759</v>
      </c>
      <c r="D9364" s="335">
        <v>672.38</v>
      </c>
    </row>
    <row r="9365" spans="1:4" ht="38.25">
      <c r="A9365" s="338">
        <v>2742</v>
      </c>
      <c r="B9365" s="336" t="s">
        <v>9942</v>
      </c>
      <c r="C9365" s="335" t="s">
        <v>6807</v>
      </c>
      <c r="D9365" s="335">
        <v>2.0699999999999998</v>
      </c>
    </row>
    <row r="9366" spans="1:4" ht="38.25">
      <c r="A9366" s="338">
        <v>2748</v>
      </c>
      <c r="B9366" s="336" t="s">
        <v>9943</v>
      </c>
      <c r="C9366" s="335" t="s">
        <v>6807</v>
      </c>
      <c r="D9366" s="335">
        <v>6.07</v>
      </c>
    </row>
    <row r="9367" spans="1:4" ht="38.25">
      <c r="A9367" s="338">
        <v>2736</v>
      </c>
      <c r="B9367" s="336" t="s">
        <v>9944</v>
      </c>
      <c r="C9367" s="335" t="s">
        <v>6807</v>
      </c>
      <c r="D9367" s="335">
        <v>8.4700000000000006</v>
      </c>
    </row>
    <row r="9368" spans="1:4" ht="38.25">
      <c r="A9368" s="338">
        <v>2745</v>
      </c>
      <c r="B9368" s="336" t="s">
        <v>9945</v>
      </c>
      <c r="C9368" s="335" t="s">
        <v>6807</v>
      </c>
      <c r="D9368" s="335">
        <v>1.71</v>
      </c>
    </row>
    <row r="9369" spans="1:4" ht="38.25">
      <c r="A9369" s="338">
        <v>2751</v>
      </c>
      <c r="B9369" s="336" t="s">
        <v>9946</v>
      </c>
      <c r="C9369" s="335" t="s">
        <v>6807</v>
      </c>
      <c r="D9369" s="335">
        <v>2.19</v>
      </c>
    </row>
    <row r="9370" spans="1:4" ht="38.25">
      <c r="A9370" s="338">
        <v>14439</v>
      </c>
      <c r="B9370" s="336" t="s">
        <v>9947</v>
      </c>
      <c r="C9370" s="335" t="s">
        <v>6807</v>
      </c>
      <c r="D9370" s="335">
        <v>1.94</v>
      </c>
    </row>
    <row r="9371" spans="1:4" ht="38.25">
      <c r="A9371" s="338">
        <v>2731</v>
      </c>
      <c r="B9371" s="336" t="s">
        <v>9948</v>
      </c>
      <c r="C9371" s="335" t="s">
        <v>6807</v>
      </c>
      <c r="D9371" s="335">
        <v>50.23</v>
      </c>
    </row>
    <row r="9372" spans="1:4" ht="38.25">
      <c r="A9372" s="338">
        <v>21138</v>
      </c>
      <c r="B9372" s="336" t="s">
        <v>9949</v>
      </c>
      <c r="C9372" s="335" t="s">
        <v>6807</v>
      </c>
      <c r="D9372" s="335">
        <v>5.45</v>
      </c>
    </row>
    <row r="9373" spans="1:4" ht="38.25">
      <c r="A9373" s="338">
        <v>2747</v>
      </c>
      <c r="B9373" s="336" t="s">
        <v>9950</v>
      </c>
      <c r="C9373" s="335" t="s">
        <v>6807</v>
      </c>
      <c r="D9373" s="335">
        <v>13.47</v>
      </c>
    </row>
    <row r="9374" spans="1:4" ht="38.25">
      <c r="A9374" s="338">
        <v>4115</v>
      </c>
      <c r="B9374" s="336" t="s">
        <v>9951</v>
      </c>
      <c r="C9374" s="335" t="s">
        <v>6807</v>
      </c>
      <c r="D9374" s="335">
        <v>10.54</v>
      </c>
    </row>
    <row r="9375" spans="1:4" ht="38.25">
      <c r="A9375" s="338">
        <v>2729</v>
      </c>
      <c r="B9375" s="336" t="s">
        <v>9952</v>
      </c>
      <c r="C9375" s="335" t="s">
        <v>6747</v>
      </c>
      <c r="D9375" s="335">
        <v>12.7</v>
      </c>
    </row>
    <row r="9376" spans="1:4" ht="38.25">
      <c r="A9376" s="338">
        <v>4119</v>
      </c>
      <c r="B9376" s="336" t="s">
        <v>9953</v>
      </c>
      <c r="C9376" s="335" t="s">
        <v>6807</v>
      </c>
      <c r="D9376" s="335">
        <v>21.21</v>
      </c>
    </row>
    <row r="9377" spans="1:4" ht="38.25">
      <c r="A9377" s="338">
        <v>2794</v>
      </c>
      <c r="B9377" s="336" t="s">
        <v>9954</v>
      </c>
      <c r="C9377" s="335" t="s">
        <v>6807</v>
      </c>
      <c r="D9377" s="335">
        <v>52.38</v>
      </c>
    </row>
    <row r="9378" spans="1:4" ht="38.25">
      <c r="A9378" s="338">
        <v>2788</v>
      </c>
      <c r="B9378" s="336" t="s">
        <v>9955</v>
      </c>
      <c r="C9378" s="335" t="s">
        <v>6807</v>
      </c>
      <c r="D9378" s="335">
        <v>105.9</v>
      </c>
    </row>
    <row r="9379" spans="1:4" ht="38.25">
      <c r="A9379" s="338">
        <v>3989</v>
      </c>
      <c r="B9379" s="336" t="s">
        <v>9956</v>
      </c>
      <c r="C9379" s="335" t="s">
        <v>6759</v>
      </c>
      <c r="D9379" s="339">
        <v>1096.27</v>
      </c>
    </row>
    <row r="9380" spans="1:4" ht="38.25">
      <c r="A9380" s="338">
        <v>3997</v>
      </c>
      <c r="B9380" s="336" t="s">
        <v>9957</v>
      </c>
      <c r="C9380" s="335" t="s">
        <v>6759</v>
      </c>
      <c r="D9380" s="339">
        <v>1531.01</v>
      </c>
    </row>
    <row r="9381" spans="1:4" ht="25.5">
      <c r="A9381" s="338">
        <v>4004</v>
      </c>
      <c r="B9381" s="336" t="s">
        <v>9958</v>
      </c>
      <c r="C9381" s="335" t="s">
        <v>6759</v>
      </c>
      <c r="D9381" s="339">
        <v>1041</v>
      </c>
    </row>
    <row r="9382" spans="1:4" ht="25.5">
      <c r="A9382" s="338">
        <v>11836</v>
      </c>
      <c r="B9382" s="336" t="s">
        <v>9959</v>
      </c>
      <c r="C9382" s="335" t="s">
        <v>6759</v>
      </c>
      <c r="D9382" s="339">
        <v>1232.76</v>
      </c>
    </row>
    <row r="9383" spans="1:4">
      <c r="A9383" s="338">
        <v>36151</v>
      </c>
      <c r="B9383" s="336" t="s">
        <v>9960</v>
      </c>
      <c r="C9383" s="335" t="s">
        <v>6747</v>
      </c>
      <c r="D9383" s="335">
        <v>24</v>
      </c>
    </row>
    <row r="9384" spans="1:4" ht="25.5">
      <c r="A9384" s="338">
        <v>37457</v>
      </c>
      <c r="B9384" s="336" t="s">
        <v>9961</v>
      </c>
      <c r="C9384" s="335" t="s">
        <v>6807</v>
      </c>
      <c r="D9384" s="335">
        <v>1.82</v>
      </c>
    </row>
    <row r="9385" spans="1:4" ht="25.5">
      <c r="A9385" s="338">
        <v>37456</v>
      </c>
      <c r="B9385" s="336" t="s">
        <v>9962</v>
      </c>
      <c r="C9385" s="335" t="s">
        <v>6807</v>
      </c>
      <c r="D9385" s="335">
        <v>0.96</v>
      </c>
    </row>
    <row r="9386" spans="1:4" ht="38.25">
      <c r="A9386" s="338">
        <v>37461</v>
      </c>
      <c r="B9386" s="336" t="s">
        <v>9963</v>
      </c>
      <c r="C9386" s="335" t="s">
        <v>6807</v>
      </c>
      <c r="D9386" s="335">
        <v>6.76</v>
      </c>
    </row>
    <row r="9387" spans="1:4" ht="38.25">
      <c r="A9387" s="338">
        <v>37460</v>
      </c>
      <c r="B9387" s="336" t="s">
        <v>9964</v>
      </c>
      <c r="C9387" s="335" t="s">
        <v>6807</v>
      </c>
      <c r="D9387" s="335">
        <v>9.24</v>
      </c>
    </row>
    <row r="9388" spans="1:4" ht="25.5">
      <c r="A9388" s="338">
        <v>37458</v>
      </c>
      <c r="B9388" s="336" t="s">
        <v>9965</v>
      </c>
      <c r="C9388" s="335" t="s">
        <v>6807</v>
      </c>
      <c r="D9388" s="335">
        <v>2.7</v>
      </c>
    </row>
    <row r="9389" spans="1:4" ht="25.5">
      <c r="A9389" s="338">
        <v>37454</v>
      </c>
      <c r="B9389" s="336" t="s">
        <v>9966</v>
      </c>
      <c r="C9389" s="335" t="s">
        <v>6807</v>
      </c>
      <c r="D9389" s="335">
        <v>0.71</v>
      </c>
    </row>
    <row r="9390" spans="1:4" ht="25.5">
      <c r="A9390" s="338">
        <v>37455</v>
      </c>
      <c r="B9390" s="336" t="s">
        <v>9967</v>
      </c>
      <c r="C9390" s="335" t="s">
        <v>6807</v>
      </c>
      <c r="D9390" s="335">
        <v>1.19</v>
      </c>
    </row>
    <row r="9391" spans="1:4" ht="25.5">
      <c r="A9391" s="338">
        <v>37459</v>
      </c>
      <c r="B9391" s="336" t="s">
        <v>9968</v>
      </c>
      <c r="C9391" s="335" t="s">
        <v>6807</v>
      </c>
      <c r="D9391" s="335">
        <v>3.8</v>
      </c>
    </row>
    <row r="9392" spans="1:4" ht="51">
      <c r="A9392" s="338">
        <v>21029</v>
      </c>
      <c r="B9392" s="336" t="s">
        <v>9969</v>
      </c>
      <c r="C9392" s="335" t="s">
        <v>6747</v>
      </c>
      <c r="D9392" s="335">
        <v>271.64</v>
      </c>
    </row>
    <row r="9393" spans="1:4" ht="51">
      <c r="A9393" s="338">
        <v>21030</v>
      </c>
      <c r="B9393" s="336" t="s">
        <v>9970</v>
      </c>
      <c r="C9393" s="335" t="s">
        <v>6747</v>
      </c>
      <c r="D9393" s="335">
        <v>334.84</v>
      </c>
    </row>
    <row r="9394" spans="1:4" ht="51">
      <c r="A9394" s="338">
        <v>21031</v>
      </c>
      <c r="B9394" s="336" t="s">
        <v>9971</v>
      </c>
      <c r="C9394" s="335" t="s">
        <v>6747</v>
      </c>
      <c r="D9394" s="335">
        <v>416.87</v>
      </c>
    </row>
    <row r="9395" spans="1:4" ht="51">
      <c r="A9395" s="338">
        <v>21032</v>
      </c>
      <c r="B9395" s="336" t="s">
        <v>9972</v>
      </c>
      <c r="C9395" s="335" t="s">
        <v>6747</v>
      </c>
      <c r="D9395" s="335">
        <v>445.11</v>
      </c>
    </row>
    <row r="9396" spans="1:4" ht="51">
      <c r="A9396" s="338">
        <v>37527</v>
      </c>
      <c r="B9396" s="336" t="s">
        <v>9973</v>
      </c>
      <c r="C9396" s="335" t="s">
        <v>6747</v>
      </c>
      <c r="D9396" s="335">
        <v>402.08</v>
      </c>
    </row>
    <row r="9397" spans="1:4" ht="51">
      <c r="A9397" s="338">
        <v>37528</v>
      </c>
      <c r="B9397" s="336" t="s">
        <v>9974</v>
      </c>
      <c r="C9397" s="335" t="s">
        <v>6747</v>
      </c>
      <c r="D9397" s="335">
        <v>479.4</v>
      </c>
    </row>
    <row r="9398" spans="1:4" ht="51">
      <c r="A9398" s="338">
        <v>37529</v>
      </c>
      <c r="B9398" s="336" t="s">
        <v>9975</v>
      </c>
      <c r="C9398" s="335" t="s">
        <v>6747</v>
      </c>
      <c r="D9398" s="335">
        <v>484.11</v>
      </c>
    </row>
    <row r="9399" spans="1:4" ht="51">
      <c r="A9399" s="338">
        <v>37530</v>
      </c>
      <c r="B9399" s="336" t="s">
        <v>9976</v>
      </c>
      <c r="C9399" s="335" t="s">
        <v>6747</v>
      </c>
      <c r="D9399" s="335">
        <v>632.03</v>
      </c>
    </row>
    <row r="9400" spans="1:4" ht="51">
      <c r="A9400" s="338">
        <v>21034</v>
      </c>
      <c r="B9400" s="336" t="s">
        <v>9977</v>
      </c>
      <c r="C9400" s="335" t="s">
        <v>6747</v>
      </c>
      <c r="D9400" s="335">
        <v>539.24</v>
      </c>
    </row>
    <row r="9401" spans="1:4" ht="51">
      <c r="A9401" s="338">
        <v>37531</v>
      </c>
      <c r="B9401" s="336" t="s">
        <v>9978</v>
      </c>
      <c r="C9401" s="335" t="s">
        <v>6747</v>
      </c>
      <c r="D9401" s="335">
        <v>679.1</v>
      </c>
    </row>
    <row r="9402" spans="1:4" ht="51">
      <c r="A9402" s="338">
        <v>21036</v>
      </c>
      <c r="B9402" s="336" t="s">
        <v>9979</v>
      </c>
      <c r="C9402" s="335" t="s">
        <v>6747</v>
      </c>
      <c r="D9402" s="335">
        <v>825.67</v>
      </c>
    </row>
    <row r="9403" spans="1:4" ht="51">
      <c r="A9403" s="338">
        <v>21037</v>
      </c>
      <c r="B9403" s="336" t="s">
        <v>9980</v>
      </c>
      <c r="C9403" s="335" t="s">
        <v>6747</v>
      </c>
      <c r="D9403" s="335">
        <v>941.32</v>
      </c>
    </row>
    <row r="9404" spans="1:4" ht="51">
      <c r="A9404" s="338">
        <v>20185</v>
      </c>
      <c r="B9404" s="336" t="s">
        <v>9981</v>
      </c>
      <c r="C9404" s="335" t="s">
        <v>6807</v>
      </c>
      <c r="D9404" s="335">
        <v>11</v>
      </c>
    </row>
    <row r="9405" spans="1:4" ht="25.5">
      <c r="A9405" s="338">
        <v>20260</v>
      </c>
      <c r="B9405" s="336" t="s">
        <v>9982</v>
      </c>
      <c r="C9405" s="335" t="s">
        <v>6747</v>
      </c>
      <c r="D9405" s="335">
        <v>5.51</v>
      </c>
    </row>
    <row r="9406" spans="1:4" ht="51">
      <c r="A9406" s="338">
        <v>42011</v>
      </c>
      <c r="B9406" s="336" t="s">
        <v>9983</v>
      </c>
      <c r="C9406" s="335" t="s">
        <v>6747</v>
      </c>
      <c r="D9406" s="335">
        <v>6.22</v>
      </c>
    </row>
    <row r="9407" spans="1:4" ht="38.25">
      <c r="A9407" s="338">
        <v>37523</v>
      </c>
      <c r="B9407" s="336" t="s">
        <v>9984</v>
      </c>
      <c r="C9407" s="335" t="s">
        <v>6747</v>
      </c>
      <c r="D9407" s="339">
        <v>410312.17</v>
      </c>
    </row>
    <row r="9408" spans="1:4" ht="38.25">
      <c r="A9408" s="338">
        <v>37515</v>
      </c>
      <c r="B9408" s="336" t="s">
        <v>9985</v>
      </c>
      <c r="C9408" s="335" t="s">
        <v>6747</v>
      </c>
      <c r="D9408" s="339">
        <v>364788.5</v>
      </c>
    </row>
    <row r="9409" spans="1:4" ht="38.25">
      <c r="A9409" s="338">
        <v>12899</v>
      </c>
      <c r="B9409" s="336" t="s">
        <v>9986</v>
      </c>
      <c r="C9409" s="335" t="s">
        <v>6747</v>
      </c>
      <c r="D9409" s="335">
        <v>91.23</v>
      </c>
    </row>
    <row r="9410" spans="1:4" ht="38.25">
      <c r="A9410" s="338">
        <v>12898</v>
      </c>
      <c r="B9410" s="336" t="s">
        <v>9987</v>
      </c>
      <c r="C9410" s="335" t="s">
        <v>6747</v>
      </c>
      <c r="D9410" s="335">
        <v>144.71</v>
      </c>
    </row>
    <row r="9411" spans="1:4" ht="25.5">
      <c r="A9411" s="338">
        <v>42528</v>
      </c>
      <c r="B9411" s="336" t="s">
        <v>9988</v>
      </c>
      <c r="C9411" s="335" t="s">
        <v>6754</v>
      </c>
      <c r="D9411" s="335">
        <v>6.25</v>
      </c>
    </row>
    <row r="9412" spans="1:4" ht="25.5">
      <c r="A9412" s="338">
        <v>39696</v>
      </c>
      <c r="B9412" s="336" t="s">
        <v>9989</v>
      </c>
      <c r="C9412" s="335" t="s">
        <v>6754</v>
      </c>
      <c r="D9412" s="335">
        <v>4.4000000000000004</v>
      </c>
    </row>
    <row r="9413" spans="1:4" ht="25.5">
      <c r="A9413" s="338">
        <v>39700</v>
      </c>
      <c r="B9413" s="336" t="s">
        <v>9990</v>
      </c>
      <c r="C9413" s="335" t="s">
        <v>6754</v>
      </c>
      <c r="D9413" s="335">
        <v>18.14</v>
      </c>
    </row>
    <row r="9414" spans="1:4" ht="38.25">
      <c r="A9414" s="338">
        <v>11621</v>
      </c>
      <c r="B9414" s="336" t="s">
        <v>9991</v>
      </c>
      <c r="C9414" s="335" t="s">
        <v>6754</v>
      </c>
      <c r="D9414" s="335">
        <v>36.1</v>
      </c>
    </row>
    <row r="9415" spans="1:4" ht="38.25">
      <c r="A9415" s="338">
        <v>4014</v>
      </c>
      <c r="B9415" s="336" t="s">
        <v>9992</v>
      </c>
      <c r="C9415" s="335" t="s">
        <v>6754</v>
      </c>
      <c r="D9415" s="335">
        <v>37.35</v>
      </c>
    </row>
    <row r="9416" spans="1:4" ht="38.25">
      <c r="A9416" s="338">
        <v>4015</v>
      </c>
      <c r="B9416" s="336" t="s">
        <v>9993</v>
      </c>
      <c r="C9416" s="335" t="s">
        <v>6754</v>
      </c>
      <c r="D9416" s="335">
        <v>45.86</v>
      </c>
    </row>
    <row r="9417" spans="1:4" ht="38.25">
      <c r="A9417" s="338">
        <v>4017</v>
      </c>
      <c r="B9417" s="336" t="s">
        <v>9994</v>
      </c>
      <c r="C9417" s="335" t="s">
        <v>6754</v>
      </c>
      <c r="D9417" s="335">
        <v>66.739999999999995</v>
      </c>
    </row>
    <row r="9418" spans="1:4" ht="38.25">
      <c r="A9418" s="338">
        <v>4016</v>
      </c>
      <c r="B9418" s="336" t="s">
        <v>9995</v>
      </c>
      <c r="C9418" s="335" t="s">
        <v>6754</v>
      </c>
      <c r="D9418" s="335">
        <v>26.36</v>
      </c>
    </row>
    <row r="9419" spans="1:4">
      <c r="A9419" s="338">
        <v>39699</v>
      </c>
      <c r="B9419" s="336" t="s">
        <v>9996</v>
      </c>
      <c r="C9419" s="335" t="s">
        <v>6754</v>
      </c>
      <c r="D9419" s="335">
        <v>9.8800000000000008</v>
      </c>
    </row>
    <row r="9420" spans="1:4" ht="25.5">
      <c r="A9420" s="338">
        <v>38544</v>
      </c>
      <c r="B9420" s="336" t="s">
        <v>9997</v>
      </c>
      <c r="C9420" s="335" t="s">
        <v>6754</v>
      </c>
      <c r="D9420" s="335">
        <v>6.76</v>
      </c>
    </row>
    <row r="9421" spans="1:4" ht="25.5">
      <c r="A9421" s="338">
        <v>38545</v>
      </c>
      <c r="B9421" s="336" t="s">
        <v>9998</v>
      </c>
      <c r="C9421" s="335" t="s">
        <v>6754</v>
      </c>
      <c r="D9421" s="335">
        <v>4.34</v>
      </c>
    </row>
    <row r="9422" spans="1:4" ht="38.25">
      <c r="A9422" s="338">
        <v>42527</v>
      </c>
      <c r="B9422" s="336" t="s">
        <v>9999</v>
      </c>
      <c r="C9422" s="335" t="s">
        <v>6754</v>
      </c>
      <c r="D9422" s="335">
        <v>16.53</v>
      </c>
    </row>
    <row r="9423" spans="1:4" ht="38.25">
      <c r="A9423" s="338">
        <v>39323</v>
      </c>
      <c r="B9423" s="336" t="s">
        <v>10000</v>
      </c>
      <c r="C9423" s="335" t="s">
        <v>6754</v>
      </c>
      <c r="D9423" s="335">
        <v>16.579999999999998</v>
      </c>
    </row>
    <row r="9424" spans="1:4" ht="51">
      <c r="A9424" s="338">
        <v>626</v>
      </c>
      <c r="B9424" s="336" t="s">
        <v>10001</v>
      </c>
      <c r="C9424" s="335" t="s">
        <v>6811</v>
      </c>
      <c r="D9424" s="335">
        <v>14.61</v>
      </c>
    </row>
    <row r="9425" spans="1:4" ht="25.5">
      <c r="A9425" s="338">
        <v>25860</v>
      </c>
      <c r="B9425" s="336" t="s">
        <v>10002</v>
      </c>
      <c r="C9425" s="335" t="s">
        <v>6754</v>
      </c>
      <c r="D9425" s="335">
        <v>8.17</v>
      </c>
    </row>
    <row r="9426" spans="1:4" ht="25.5">
      <c r="A9426" s="338">
        <v>25861</v>
      </c>
      <c r="B9426" s="336" t="s">
        <v>10003</v>
      </c>
      <c r="C9426" s="335" t="s">
        <v>6754</v>
      </c>
      <c r="D9426" s="335">
        <v>12.33</v>
      </c>
    </row>
    <row r="9427" spans="1:4" ht="25.5">
      <c r="A9427" s="338">
        <v>25862</v>
      </c>
      <c r="B9427" s="336" t="s">
        <v>10004</v>
      </c>
      <c r="C9427" s="335" t="s">
        <v>6754</v>
      </c>
      <c r="D9427" s="335">
        <v>13.09</v>
      </c>
    </row>
    <row r="9428" spans="1:4" ht="25.5">
      <c r="A9428" s="338">
        <v>25863</v>
      </c>
      <c r="B9428" s="336" t="s">
        <v>10005</v>
      </c>
      <c r="C9428" s="335" t="s">
        <v>6754</v>
      </c>
      <c r="D9428" s="335">
        <v>16.37</v>
      </c>
    </row>
    <row r="9429" spans="1:4" ht="25.5">
      <c r="A9429" s="338">
        <v>25864</v>
      </c>
      <c r="B9429" s="336" t="s">
        <v>10006</v>
      </c>
      <c r="C9429" s="335" t="s">
        <v>6754</v>
      </c>
      <c r="D9429" s="335">
        <v>24.55</v>
      </c>
    </row>
    <row r="9430" spans="1:4" ht="25.5">
      <c r="A9430" s="338">
        <v>25865</v>
      </c>
      <c r="B9430" s="336" t="s">
        <v>10007</v>
      </c>
      <c r="C9430" s="335" t="s">
        <v>6754</v>
      </c>
      <c r="D9430" s="335">
        <v>32.880000000000003</v>
      </c>
    </row>
    <row r="9431" spans="1:4" ht="25.5">
      <c r="A9431" s="338">
        <v>25866</v>
      </c>
      <c r="B9431" s="336" t="s">
        <v>10008</v>
      </c>
      <c r="C9431" s="335" t="s">
        <v>6754</v>
      </c>
      <c r="D9431" s="335">
        <v>40.83</v>
      </c>
    </row>
    <row r="9432" spans="1:4" ht="38.25">
      <c r="A9432" s="338">
        <v>25868</v>
      </c>
      <c r="B9432" s="336" t="s">
        <v>10009</v>
      </c>
      <c r="C9432" s="335" t="s">
        <v>6754</v>
      </c>
      <c r="D9432" s="335">
        <v>9.11</v>
      </c>
    </row>
    <row r="9433" spans="1:4" ht="38.25">
      <c r="A9433" s="338">
        <v>25869</v>
      </c>
      <c r="B9433" s="336" t="s">
        <v>10010</v>
      </c>
      <c r="C9433" s="335" t="s">
        <v>6754</v>
      </c>
      <c r="D9433" s="335">
        <v>12.86</v>
      </c>
    </row>
    <row r="9434" spans="1:4" ht="38.25">
      <c r="A9434" s="338">
        <v>25870</v>
      </c>
      <c r="B9434" s="336" t="s">
        <v>10011</v>
      </c>
      <c r="C9434" s="335" t="s">
        <v>6754</v>
      </c>
      <c r="D9434" s="335">
        <v>14.58</v>
      </c>
    </row>
    <row r="9435" spans="1:4" ht="38.25">
      <c r="A9435" s="338">
        <v>25871</v>
      </c>
      <c r="B9435" s="336" t="s">
        <v>10012</v>
      </c>
      <c r="C9435" s="335" t="s">
        <v>6754</v>
      </c>
      <c r="D9435" s="335">
        <v>17.899999999999999</v>
      </c>
    </row>
    <row r="9436" spans="1:4" ht="38.25">
      <c r="A9436" s="338">
        <v>25867</v>
      </c>
      <c r="B9436" s="336" t="s">
        <v>10013</v>
      </c>
      <c r="C9436" s="335" t="s">
        <v>6754</v>
      </c>
      <c r="D9436" s="335">
        <v>26.5</v>
      </c>
    </row>
    <row r="9437" spans="1:4" ht="38.25">
      <c r="A9437" s="338">
        <v>25872</v>
      </c>
      <c r="B9437" s="336" t="s">
        <v>10014</v>
      </c>
      <c r="C9437" s="335" t="s">
        <v>6754</v>
      </c>
      <c r="D9437" s="335">
        <v>35.82</v>
      </c>
    </row>
    <row r="9438" spans="1:4" ht="38.25">
      <c r="A9438" s="338">
        <v>25873</v>
      </c>
      <c r="B9438" s="336" t="s">
        <v>10015</v>
      </c>
      <c r="C9438" s="335" t="s">
        <v>6754</v>
      </c>
      <c r="D9438" s="335">
        <v>44.68</v>
      </c>
    </row>
    <row r="9439" spans="1:4" ht="25.5">
      <c r="A9439" s="338">
        <v>40637</v>
      </c>
      <c r="B9439" s="336" t="s">
        <v>10016</v>
      </c>
      <c r="C9439" s="335" t="s">
        <v>6747</v>
      </c>
      <c r="D9439" s="339">
        <v>444393.8</v>
      </c>
    </row>
    <row r="9440" spans="1:4" ht="38.25">
      <c r="A9440" s="338">
        <v>13836</v>
      </c>
      <c r="B9440" s="336" t="s">
        <v>10017</v>
      </c>
      <c r="C9440" s="335" t="s">
        <v>6747</v>
      </c>
      <c r="D9440" s="339">
        <v>57285.96</v>
      </c>
    </row>
    <row r="9441" spans="1:4" ht="63.75">
      <c r="A9441" s="338">
        <v>14534</v>
      </c>
      <c r="B9441" s="336" t="s">
        <v>10018</v>
      </c>
      <c r="C9441" s="335" t="s">
        <v>6747</v>
      </c>
      <c r="D9441" s="339">
        <v>23981.42</v>
      </c>
    </row>
    <row r="9442" spans="1:4" ht="38.25">
      <c r="A9442" s="338">
        <v>14619</v>
      </c>
      <c r="B9442" s="336" t="s">
        <v>10019</v>
      </c>
      <c r="C9442" s="335" t="s">
        <v>6747</v>
      </c>
      <c r="D9442" s="339">
        <v>11577.29</v>
      </c>
    </row>
    <row r="9443" spans="1:4" ht="63.75">
      <c r="A9443" s="338">
        <v>14535</v>
      </c>
      <c r="B9443" s="336" t="s">
        <v>10020</v>
      </c>
      <c r="C9443" s="335" t="s">
        <v>6747</v>
      </c>
      <c r="D9443" s="339">
        <v>238017.86</v>
      </c>
    </row>
    <row r="9444" spans="1:4" ht="102">
      <c r="A9444" s="338">
        <v>39813</v>
      </c>
      <c r="B9444" s="336" t="s">
        <v>10021</v>
      </c>
      <c r="C9444" s="335" t="s">
        <v>6747</v>
      </c>
      <c r="D9444" s="339">
        <v>14256.33</v>
      </c>
    </row>
    <row r="9445" spans="1:4">
      <c r="A9445" s="338">
        <v>12868</v>
      </c>
      <c r="B9445" s="336" t="s">
        <v>10022</v>
      </c>
      <c r="C9445" s="335" t="s">
        <v>6749</v>
      </c>
      <c r="D9445" s="335">
        <v>12.68</v>
      </c>
    </row>
    <row r="9446" spans="1:4">
      <c r="A9446" s="338">
        <v>40916</v>
      </c>
      <c r="B9446" s="336" t="s">
        <v>10023</v>
      </c>
      <c r="C9446" s="335" t="s">
        <v>6939</v>
      </c>
      <c r="D9446" s="339">
        <v>2236.52</v>
      </c>
    </row>
    <row r="9447" spans="1:4">
      <c r="A9447" s="338">
        <v>4755</v>
      </c>
      <c r="B9447" s="336" t="s">
        <v>10024</v>
      </c>
      <c r="C9447" s="335" t="s">
        <v>6749</v>
      </c>
      <c r="D9447" s="335">
        <v>12.97</v>
      </c>
    </row>
    <row r="9448" spans="1:4">
      <c r="A9448" s="338">
        <v>41067</v>
      </c>
      <c r="B9448" s="336" t="s">
        <v>10025</v>
      </c>
      <c r="C9448" s="335" t="s">
        <v>6939</v>
      </c>
      <c r="D9448" s="339">
        <v>2286.71</v>
      </c>
    </row>
    <row r="9449" spans="1:4">
      <c r="A9449" s="338">
        <v>38463</v>
      </c>
      <c r="B9449" s="336" t="s">
        <v>10026</v>
      </c>
      <c r="C9449" s="335" t="s">
        <v>6747</v>
      </c>
      <c r="D9449" s="335">
        <v>23.77</v>
      </c>
    </row>
    <row r="9450" spans="1:4" ht="51">
      <c r="A9450" s="338">
        <v>40703</v>
      </c>
      <c r="B9450" s="336" t="s">
        <v>10027</v>
      </c>
      <c r="C9450" s="335" t="s">
        <v>6747</v>
      </c>
      <c r="D9450" s="339">
        <v>8337.9599999999991</v>
      </c>
    </row>
    <row r="9451" spans="1:4" ht="25.5">
      <c r="A9451" s="338">
        <v>14531</v>
      </c>
      <c r="B9451" s="336" t="s">
        <v>10028</v>
      </c>
      <c r="C9451" s="335" t="s">
        <v>6747</v>
      </c>
      <c r="D9451" s="339">
        <v>15545.1</v>
      </c>
    </row>
    <row r="9452" spans="1:4" ht="25.5">
      <c r="A9452" s="338">
        <v>36533</v>
      </c>
      <c r="B9452" s="336" t="s">
        <v>10029</v>
      </c>
      <c r="C9452" s="335" t="s">
        <v>6747</v>
      </c>
      <c r="D9452" s="339">
        <v>17888.43</v>
      </c>
    </row>
    <row r="9453" spans="1:4" ht="25.5">
      <c r="A9453" s="338">
        <v>11616</v>
      </c>
      <c r="B9453" s="336" t="s">
        <v>10030</v>
      </c>
      <c r="C9453" s="335" t="s">
        <v>6747</v>
      </c>
      <c r="D9453" s="339">
        <v>16895.36</v>
      </c>
    </row>
    <row r="9454" spans="1:4" ht="25.5">
      <c r="A9454" s="338">
        <v>41898</v>
      </c>
      <c r="B9454" s="336" t="s">
        <v>10031</v>
      </c>
      <c r="C9454" s="335" t="s">
        <v>6747</v>
      </c>
      <c r="D9454" s="339">
        <v>19009.580000000002</v>
      </c>
    </row>
    <row r="9455" spans="1:4" ht="38.25">
      <c r="A9455" s="338">
        <v>13447</v>
      </c>
      <c r="B9455" s="336" t="s">
        <v>10032</v>
      </c>
      <c r="C9455" s="335" t="s">
        <v>6747</v>
      </c>
      <c r="D9455" s="339">
        <v>34978.93</v>
      </c>
    </row>
    <row r="9456" spans="1:4" ht="25.5">
      <c r="A9456" s="338">
        <v>14529</v>
      </c>
      <c r="B9456" s="336" t="s">
        <v>10033</v>
      </c>
      <c r="C9456" s="335" t="s">
        <v>6747</v>
      </c>
      <c r="D9456" s="339">
        <v>19562.830000000002</v>
      </c>
    </row>
    <row r="9457" spans="1:4" ht="25.5">
      <c r="A9457" s="338">
        <v>10747</v>
      </c>
      <c r="B9457" s="336" t="s">
        <v>10034</v>
      </c>
      <c r="C9457" s="335" t="s">
        <v>6747</v>
      </c>
      <c r="D9457" s="339">
        <v>19194.12</v>
      </c>
    </row>
    <row r="9458" spans="1:4" ht="38.25">
      <c r="A9458" s="338">
        <v>36141</v>
      </c>
      <c r="B9458" s="336" t="s">
        <v>10035</v>
      </c>
      <c r="C9458" s="335" t="s">
        <v>6747</v>
      </c>
      <c r="D9458" s="335">
        <v>32.4</v>
      </c>
    </row>
    <row r="9459" spans="1:4">
      <c r="A9459" s="338">
        <v>4053</v>
      </c>
      <c r="B9459" s="336" t="s">
        <v>10036</v>
      </c>
      <c r="C9459" s="335" t="s">
        <v>9087</v>
      </c>
      <c r="D9459" s="335">
        <v>54.05</v>
      </c>
    </row>
    <row r="9460" spans="1:4">
      <c r="A9460" s="338">
        <v>4052</v>
      </c>
      <c r="B9460" s="336" t="s">
        <v>10037</v>
      </c>
      <c r="C9460" s="335" t="s">
        <v>6926</v>
      </c>
      <c r="D9460" s="335">
        <v>110.24</v>
      </c>
    </row>
    <row r="9461" spans="1:4" ht="25.5">
      <c r="A9461" s="338">
        <v>4056</v>
      </c>
      <c r="B9461" s="336" t="s">
        <v>10038</v>
      </c>
      <c r="C9461" s="335" t="s">
        <v>9087</v>
      </c>
      <c r="D9461" s="335">
        <v>28.42</v>
      </c>
    </row>
    <row r="9462" spans="1:4">
      <c r="A9462" s="338">
        <v>4051</v>
      </c>
      <c r="B9462" s="336" t="s">
        <v>10039</v>
      </c>
      <c r="C9462" s="335" t="s">
        <v>6926</v>
      </c>
      <c r="D9462" s="335">
        <v>70.95</v>
      </c>
    </row>
    <row r="9463" spans="1:4">
      <c r="A9463" s="338">
        <v>4048</v>
      </c>
      <c r="B9463" s="336" t="s">
        <v>10039</v>
      </c>
      <c r="C9463" s="335" t="s">
        <v>6813</v>
      </c>
      <c r="D9463" s="335">
        <v>3.94</v>
      </c>
    </row>
    <row r="9464" spans="1:4">
      <c r="A9464" s="338">
        <v>4047</v>
      </c>
      <c r="B9464" s="336" t="s">
        <v>10039</v>
      </c>
      <c r="C9464" s="335" t="s">
        <v>9087</v>
      </c>
      <c r="D9464" s="335">
        <v>14.19</v>
      </c>
    </row>
    <row r="9465" spans="1:4" ht="51">
      <c r="A9465" s="338">
        <v>39434</v>
      </c>
      <c r="B9465" s="336" t="s">
        <v>10040</v>
      </c>
      <c r="C9465" s="335" t="s">
        <v>6811</v>
      </c>
      <c r="D9465" s="335">
        <v>3.8</v>
      </c>
    </row>
    <row r="9466" spans="1:4" ht="38.25">
      <c r="A9466" s="338">
        <v>39433</v>
      </c>
      <c r="B9466" s="336" t="s">
        <v>10041</v>
      </c>
      <c r="C9466" s="335" t="s">
        <v>6811</v>
      </c>
      <c r="D9466" s="335">
        <v>2.72</v>
      </c>
    </row>
    <row r="9467" spans="1:4" ht="25.5">
      <c r="A9467" s="338">
        <v>4049</v>
      </c>
      <c r="B9467" s="336" t="s">
        <v>10042</v>
      </c>
      <c r="C9467" s="335" t="s">
        <v>6813</v>
      </c>
      <c r="D9467" s="335">
        <v>44.45</v>
      </c>
    </row>
    <row r="9468" spans="1:4">
      <c r="A9468" s="338">
        <v>38120</v>
      </c>
      <c r="B9468" s="336" t="s">
        <v>10043</v>
      </c>
      <c r="C9468" s="335" t="s">
        <v>6811</v>
      </c>
      <c r="D9468" s="335">
        <v>103.97</v>
      </c>
    </row>
    <row r="9469" spans="1:4" ht="25.5">
      <c r="A9469" s="338">
        <v>38877</v>
      </c>
      <c r="B9469" s="336" t="s">
        <v>10044</v>
      </c>
      <c r="C9469" s="335" t="s">
        <v>6811</v>
      </c>
      <c r="D9469" s="335">
        <v>4.9400000000000004</v>
      </c>
    </row>
    <row r="9470" spans="1:4" ht="38.25">
      <c r="A9470" s="338">
        <v>34546</v>
      </c>
      <c r="B9470" s="336" t="s">
        <v>10045</v>
      </c>
      <c r="C9470" s="335" t="s">
        <v>6811</v>
      </c>
      <c r="D9470" s="335">
        <v>4.9800000000000004</v>
      </c>
    </row>
    <row r="9471" spans="1:4">
      <c r="A9471" s="338">
        <v>10498</v>
      </c>
      <c r="B9471" s="336" t="s">
        <v>10046</v>
      </c>
      <c r="C9471" s="335" t="s">
        <v>6811</v>
      </c>
      <c r="D9471" s="335">
        <v>6.61</v>
      </c>
    </row>
    <row r="9472" spans="1:4">
      <c r="A9472" s="338">
        <v>4823</v>
      </c>
      <c r="B9472" s="336" t="s">
        <v>10047</v>
      </c>
      <c r="C9472" s="335" t="s">
        <v>6811</v>
      </c>
      <c r="D9472" s="335">
        <v>28.09</v>
      </c>
    </row>
    <row r="9473" spans="1:4" ht="25.5">
      <c r="A9473" s="338">
        <v>12357</v>
      </c>
      <c r="B9473" s="336" t="s">
        <v>10048</v>
      </c>
      <c r="C9473" s="335" t="s">
        <v>6747</v>
      </c>
      <c r="D9473" s="335">
        <v>122.66</v>
      </c>
    </row>
    <row r="9474" spans="1:4" ht="25.5">
      <c r="A9474" s="338">
        <v>12358</v>
      </c>
      <c r="B9474" s="336" t="s">
        <v>10049</v>
      </c>
      <c r="C9474" s="335" t="s">
        <v>6747</v>
      </c>
      <c r="D9474" s="335">
        <v>137.97</v>
      </c>
    </row>
    <row r="9475" spans="1:4" ht="38.25">
      <c r="A9475" s="338">
        <v>11079</v>
      </c>
      <c r="B9475" s="336" t="s">
        <v>10050</v>
      </c>
      <c r="C9475" s="335" t="s">
        <v>6759</v>
      </c>
      <c r="D9475" s="335">
        <v>795.59</v>
      </c>
    </row>
    <row r="9476" spans="1:4" ht="38.25">
      <c r="A9476" s="338">
        <v>11082</v>
      </c>
      <c r="B9476" s="336" t="s">
        <v>10051</v>
      </c>
      <c r="C9476" s="335" t="s">
        <v>6759</v>
      </c>
      <c r="D9476" s="335">
        <v>811.7</v>
      </c>
    </row>
    <row r="9477" spans="1:4">
      <c r="A9477" s="338">
        <v>4058</v>
      </c>
      <c r="B9477" s="336" t="s">
        <v>10052</v>
      </c>
      <c r="C9477" s="335" t="s">
        <v>6749</v>
      </c>
      <c r="D9477" s="335">
        <v>14.36</v>
      </c>
    </row>
    <row r="9478" spans="1:4" ht="25.5">
      <c r="A9478" s="338">
        <v>40974</v>
      </c>
      <c r="B9478" s="336" t="s">
        <v>10053</v>
      </c>
      <c r="C9478" s="335" t="s">
        <v>6939</v>
      </c>
      <c r="D9478" s="339">
        <v>2534.63</v>
      </c>
    </row>
    <row r="9479" spans="1:4">
      <c r="A9479" s="338">
        <v>34794</v>
      </c>
      <c r="B9479" s="336" t="s">
        <v>10054</v>
      </c>
      <c r="C9479" s="335" t="s">
        <v>6749</v>
      </c>
      <c r="D9479" s="335">
        <v>14.44</v>
      </c>
    </row>
    <row r="9480" spans="1:4">
      <c r="A9480" s="338">
        <v>40925</v>
      </c>
      <c r="B9480" s="336" t="s">
        <v>10055</v>
      </c>
      <c r="C9480" s="335" t="s">
        <v>6939</v>
      </c>
      <c r="D9480" s="339">
        <v>2546.4299999999998</v>
      </c>
    </row>
    <row r="9481" spans="1:4" ht="25.5">
      <c r="A9481" s="338">
        <v>13741</v>
      </c>
      <c r="B9481" s="336" t="s">
        <v>10056</v>
      </c>
      <c r="C9481" s="335" t="s">
        <v>6747</v>
      </c>
      <c r="D9481" s="339">
        <v>2046.53</v>
      </c>
    </row>
    <row r="9482" spans="1:4" ht="38.25">
      <c r="A9482" s="338">
        <v>3288</v>
      </c>
      <c r="B9482" s="336" t="s">
        <v>10057</v>
      </c>
      <c r="C9482" s="335" t="s">
        <v>6807</v>
      </c>
      <c r="D9482" s="335">
        <v>3.5</v>
      </c>
    </row>
    <row r="9483" spans="1:4" ht="38.25">
      <c r="A9483" s="338">
        <v>13587</v>
      </c>
      <c r="B9483" s="336" t="s">
        <v>10058</v>
      </c>
      <c r="C9483" s="335" t="s">
        <v>6807</v>
      </c>
      <c r="D9483" s="335">
        <v>2.11</v>
      </c>
    </row>
    <row r="9484" spans="1:4" ht="25.5">
      <c r="A9484" s="338">
        <v>38598</v>
      </c>
      <c r="B9484" s="336" t="s">
        <v>10059</v>
      </c>
      <c r="C9484" s="335" t="s">
        <v>6747</v>
      </c>
      <c r="D9484" s="335">
        <v>2.27</v>
      </c>
    </row>
    <row r="9485" spans="1:4" ht="25.5">
      <c r="A9485" s="338">
        <v>38595</v>
      </c>
      <c r="B9485" s="336" t="s">
        <v>10060</v>
      </c>
      <c r="C9485" s="335" t="s">
        <v>6747</v>
      </c>
      <c r="D9485" s="335">
        <v>1.57</v>
      </c>
    </row>
    <row r="9486" spans="1:4" ht="25.5">
      <c r="A9486" s="338">
        <v>38592</v>
      </c>
      <c r="B9486" s="336" t="s">
        <v>10061</v>
      </c>
      <c r="C9486" s="335" t="s">
        <v>6747</v>
      </c>
      <c r="D9486" s="335">
        <v>2.0499999999999998</v>
      </c>
    </row>
    <row r="9487" spans="1:4" ht="25.5">
      <c r="A9487" s="338">
        <v>38588</v>
      </c>
      <c r="B9487" s="336" t="s">
        <v>10062</v>
      </c>
      <c r="C9487" s="335" t="s">
        <v>6747</v>
      </c>
      <c r="D9487" s="335">
        <v>1.29</v>
      </c>
    </row>
    <row r="9488" spans="1:4" ht="25.5">
      <c r="A9488" s="338">
        <v>38593</v>
      </c>
      <c r="B9488" s="336" t="s">
        <v>10063</v>
      </c>
      <c r="C9488" s="335" t="s">
        <v>6747</v>
      </c>
      <c r="D9488" s="335">
        <v>2.2000000000000002</v>
      </c>
    </row>
    <row r="9489" spans="1:4" ht="25.5">
      <c r="A9489" s="338">
        <v>38589</v>
      </c>
      <c r="B9489" s="336" t="s">
        <v>10064</v>
      </c>
      <c r="C9489" s="335" t="s">
        <v>6747</v>
      </c>
      <c r="D9489" s="335">
        <v>1.57</v>
      </c>
    </row>
    <row r="9490" spans="1:4" ht="25.5">
      <c r="A9490" s="338">
        <v>38594</v>
      </c>
      <c r="B9490" s="336" t="s">
        <v>10065</v>
      </c>
      <c r="C9490" s="335" t="s">
        <v>6747</v>
      </c>
      <c r="D9490" s="335">
        <v>3.27</v>
      </c>
    </row>
    <row r="9491" spans="1:4" ht="25.5">
      <c r="A9491" s="338">
        <v>34787</v>
      </c>
      <c r="B9491" s="336" t="s">
        <v>10066</v>
      </c>
      <c r="C9491" s="335" t="s">
        <v>6747</v>
      </c>
      <c r="D9491" s="335">
        <v>0.9</v>
      </c>
    </row>
    <row r="9492" spans="1:4" ht="25.5">
      <c r="A9492" s="338">
        <v>34788</v>
      </c>
      <c r="B9492" s="336" t="s">
        <v>10067</v>
      </c>
      <c r="C9492" s="335" t="s">
        <v>6747</v>
      </c>
      <c r="D9492" s="335">
        <v>0.9</v>
      </c>
    </row>
    <row r="9493" spans="1:4" ht="25.5">
      <c r="A9493" s="338">
        <v>34784</v>
      </c>
      <c r="B9493" s="336" t="s">
        <v>10068</v>
      </c>
      <c r="C9493" s="335" t="s">
        <v>6747</v>
      </c>
      <c r="D9493" s="335">
        <v>0.99</v>
      </c>
    </row>
    <row r="9494" spans="1:4" ht="25.5">
      <c r="A9494" s="338">
        <v>34781</v>
      </c>
      <c r="B9494" s="336" t="s">
        <v>10069</v>
      </c>
      <c r="C9494" s="335" t="s">
        <v>6747</v>
      </c>
      <c r="D9494" s="335">
        <v>1.1299999999999999</v>
      </c>
    </row>
    <row r="9495" spans="1:4" ht="25.5">
      <c r="A9495" s="338">
        <v>34773</v>
      </c>
      <c r="B9495" s="336" t="s">
        <v>10070</v>
      </c>
      <c r="C9495" s="335" t="s">
        <v>6747</v>
      </c>
      <c r="D9495" s="335">
        <v>1.64</v>
      </c>
    </row>
    <row r="9496" spans="1:4" ht="25.5">
      <c r="A9496" s="338">
        <v>34769</v>
      </c>
      <c r="B9496" s="336" t="s">
        <v>10071</v>
      </c>
      <c r="C9496" s="335" t="s">
        <v>6747</v>
      </c>
      <c r="D9496" s="335">
        <v>1.89</v>
      </c>
    </row>
    <row r="9497" spans="1:4" ht="25.5">
      <c r="A9497" s="338">
        <v>34763</v>
      </c>
      <c r="B9497" s="336" t="s">
        <v>10072</v>
      </c>
      <c r="C9497" s="335" t="s">
        <v>6747</v>
      </c>
      <c r="D9497" s="335">
        <v>1.1000000000000001</v>
      </c>
    </row>
    <row r="9498" spans="1:4" ht="25.5">
      <c r="A9498" s="338">
        <v>34774</v>
      </c>
      <c r="B9498" s="336" t="s">
        <v>10073</v>
      </c>
      <c r="C9498" s="335" t="s">
        <v>6747</v>
      </c>
      <c r="D9498" s="335">
        <v>1.46</v>
      </c>
    </row>
    <row r="9499" spans="1:4" ht="25.5">
      <c r="A9499" s="338">
        <v>34771</v>
      </c>
      <c r="B9499" s="336" t="s">
        <v>10074</v>
      </c>
      <c r="C9499" s="335" t="s">
        <v>6747</v>
      </c>
      <c r="D9499" s="335">
        <v>1.68</v>
      </c>
    </row>
    <row r="9500" spans="1:4" ht="25.5">
      <c r="A9500" s="338">
        <v>34764</v>
      </c>
      <c r="B9500" s="336" t="s">
        <v>10075</v>
      </c>
      <c r="C9500" s="335" t="s">
        <v>6747</v>
      </c>
      <c r="D9500" s="335">
        <v>1.02</v>
      </c>
    </row>
    <row r="9501" spans="1:4" ht="25.5">
      <c r="A9501" s="338">
        <v>4062</v>
      </c>
      <c r="B9501" s="336" t="s">
        <v>10076</v>
      </c>
      <c r="C9501" s="335" t="s">
        <v>6747</v>
      </c>
      <c r="D9501" s="335">
        <v>16.95</v>
      </c>
    </row>
    <row r="9502" spans="1:4" ht="25.5">
      <c r="A9502" s="338">
        <v>4059</v>
      </c>
      <c r="B9502" s="336" t="s">
        <v>10077</v>
      </c>
      <c r="C9502" s="335" t="s">
        <v>6807</v>
      </c>
      <c r="D9502" s="335">
        <v>20.55</v>
      </c>
    </row>
    <row r="9503" spans="1:4" ht="38.25">
      <c r="A9503" s="338">
        <v>4061</v>
      </c>
      <c r="B9503" s="336" t="s">
        <v>10078</v>
      </c>
      <c r="C9503" s="335" t="s">
        <v>6747</v>
      </c>
      <c r="D9503" s="335">
        <v>16.440000000000001</v>
      </c>
    </row>
    <row r="9504" spans="1:4" ht="38.25">
      <c r="A9504" s="338">
        <v>10608</v>
      </c>
      <c r="B9504" s="336" t="s">
        <v>10079</v>
      </c>
      <c r="C9504" s="335" t="s">
        <v>6747</v>
      </c>
      <c r="D9504" s="339">
        <v>8195</v>
      </c>
    </row>
    <row r="9505" spans="1:4">
      <c r="A9505" s="338">
        <v>4069</v>
      </c>
      <c r="B9505" s="336" t="s">
        <v>10080</v>
      </c>
      <c r="C9505" s="335" t="s">
        <v>6749</v>
      </c>
      <c r="D9505" s="335">
        <v>25.77</v>
      </c>
    </row>
    <row r="9506" spans="1:4">
      <c r="A9506" s="338">
        <v>40819</v>
      </c>
      <c r="B9506" s="336" t="s">
        <v>10081</v>
      </c>
      <c r="C9506" s="335" t="s">
        <v>6939</v>
      </c>
      <c r="D9506" s="339">
        <v>4546.17</v>
      </c>
    </row>
    <row r="9507" spans="1:4" ht="25.5">
      <c r="A9507" s="338">
        <v>34361</v>
      </c>
      <c r="B9507" s="336" t="s">
        <v>10082</v>
      </c>
      <c r="C9507" s="335" t="s">
        <v>6811</v>
      </c>
      <c r="D9507" s="335">
        <v>1.63</v>
      </c>
    </row>
    <row r="9508" spans="1:4" ht="38.25">
      <c r="A9508" s="338">
        <v>36512</v>
      </c>
      <c r="B9508" s="336" t="s">
        <v>10083</v>
      </c>
      <c r="C9508" s="335" t="s">
        <v>6747</v>
      </c>
      <c r="D9508" s="339">
        <v>11295.89</v>
      </c>
    </row>
    <row r="9509" spans="1:4" ht="38.25">
      <c r="A9509" s="338">
        <v>25972</v>
      </c>
      <c r="B9509" s="336" t="s">
        <v>10084</v>
      </c>
      <c r="C9509" s="335" t="s">
        <v>6811</v>
      </c>
      <c r="D9509" s="335">
        <v>8.66</v>
      </c>
    </row>
    <row r="9510" spans="1:4" ht="38.25">
      <c r="A9510" s="338">
        <v>25973</v>
      </c>
      <c r="B9510" s="336" t="s">
        <v>10085</v>
      </c>
      <c r="C9510" s="335" t="s">
        <v>6811</v>
      </c>
      <c r="D9510" s="335">
        <v>8.66</v>
      </c>
    </row>
    <row r="9511" spans="1:4" ht="25.5">
      <c r="A9511" s="338">
        <v>11697</v>
      </c>
      <c r="B9511" s="336" t="s">
        <v>10086</v>
      </c>
      <c r="C9511" s="335" t="s">
        <v>6747</v>
      </c>
      <c r="D9511" s="335">
        <v>411.9</v>
      </c>
    </row>
    <row r="9512" spans="1:4" ht="25.5">
      <c r="A9512" s="338">
        <v>11698</v>
      </c>
      <c r="B9512" s="336" t="s">
        <v>10087</v>
      </c>
      <c r="C9512" s="335" t="s">
        <v>6747</v>
      </c>
      <c r="D9512" s="335">
        <v>491.38</v>
      </c>
    </row>
    <row r="9513" spans="1:4" ht="25.5">
      <c r="A9513" s="338">
        <v>11699</v>
      </c>
      <c r="B9513" s="336" t="s">
        <v>10088</v>
      </c>
      <c r="C9513" s="335" t="s">
        <v>6747</v>
      </c>
      <c r="D9513" s="335">
        <v>543.08000000000004</v>
      </c>
    </row>
    <row r="9514" spans="1:4" ht="25.5">
      <c r="A9514" s="338">
        <v>10432</v>
      </c>
      <c r="B9514" s="336" t="s">
        <v>10089</v>
      </c>
      <c r="C9514" s="335" t="s">
        <v>6747</v>
      </c>
      <c r="D9514" s="335">
        <v>250.07</v>
      </c>
    </row>
    <row r="9515" spans="1:4" ht="25.5">
      <c r="A9515" s="338">
        <v>10430</v>
      </c>
      <c r="B9515" s="336" t="s">
        <v>10090</v>
      </c>
      <c r="C9515" s="335" t="s">
        <v>6747</v>
      </c>
      <c r="D9515" s="335">
        <v>269.32</v>
      </c>
    </row>
    <row r="9516" spans="1:4" ht="38.25">
      <c r="A9516" s="338">
        <v>37514</v>
      </c>
      <c r="B9516" s="336" t="s">
        <v>10091</v>
      </c>
      <c r="C9516" s="335" t="s">
        <v>6747</v>
      </c>
      <c r="D9516" s="339">
        <v>140000</v>
      </c>
    </row>
    <row r="9517" spans="1:4" ht="38.25">
      <c r="A9517" s="338">
        <v>37519</v>
      </c>
      <c r="B9517" s="336" t="s">
        <v>10092</v>
      </c>
      <c r="C9517" s="335" t="s">
        <v>6747</v>
      </c>
      <c r="D9517" s="339">
        <v>216061.07</v>
      </c>
    </row>
    <row r="9518" spans="1:4" ht="38.25">
      <c r="A9518" s="338">
        <v>37520</v>
      </c>
      <c r="B9518" s="336" t="s">
        <v>10093</v>
      </c>
      <c r="C9518" s="335" t="s">
        <v>6747</v>
      </c>
      <c r="D9518" s="339">
        <v>212519.09</v>
      </c>
    </row>
    <row r="9519" spans="1:4" ht="38.25">
      <c r="A9519" s="338">
        <v>37521</v>
      </c>
      <c r="B9519" s="336" t="s">
        <v>10094</v>
      </c>
      <c r="C9519" s="335" t="s">
        <v>6747</v>
      </c>
      <c r="D9519" s="339">
        <v>259273.29</v>
      </c>
    </row>
    <row r="9520" spans="1:4" ht="38.25">
      <c r="A9520" s="338">
        <v>37522</v>
      </c>
      <c r="B9520" s="336" t="s">
        <v>10095</v>
      </c>
      <c r="C9520" s="335" t="s">
        <v>6747</v>
      </c>
      <c r="D9520" s="339">
        <v>267073.73</v>
      </c>
    </row>
    <row r="9521" spans="1:4" ht="51">
      <c r="A9521" s="338">
        <v>21109</v>
      </c>
      <c r="B9521" s="336" t="s">
        <v>10096</v>
      </c>
      <c r="C9521" s="335" t="s">
        <v>6747</v>
      </c>
      <c r="D9521" s="335">
        <v>60.51</v>
      </c>
    </row>
    <row r="9522" spans="1:4" ht="25.5">
      <c r="A9522" s="338">
        <v>36800</v>
      </c>
      <c r="B9522" s="336" t="s">
        <v>10097</v>
      </c>
      <c r="C9522" s="335" t="s">
        <v>6747</v>
      </c>
      <c r="D9522" s="335">
        <v>79.95</v>
      </c>
    </row>
    <row r="9523" spans="1:4" ht="25.5">
      <c r="A9523" s="338">
        <v>11769</v>
      </c>
      <c r="B9523" s="336" t="s">
        <v>10098</v>
      </c>
      <c r="C9523" s="335" t="s">
        <v>6747</v>
      </c>
      <c r="D9523" s="335">
        <v>195.93</v>
      </c>
    </row>
    <row r="9524" spans="1:4" ht="25.5">
      <c r="A9524" s="338">
        <v>36793</v>
      </c>
      <c r="B9524" s="336" t="s">
        <v>10099</v>
      </c>
      <c r="C9524" s="335" t="s">
        <v>6747</v>
      </c>
      <c r="D9524" s="335">
        <v>317.22000000000003</v>
      </c>
    </row>
    <row r="9525" spans="1:4" ht="51">
      <c r="A9525" s="338">
        <v>37546</v>
      </c>
      <c r="B9525" s="336" t="s">
        <v>10100</v>
      </c>
      <c r="C9525" s="335" t="s">
        <v>6747</v>
      </c>
      <c r="D9525" s="339">
        <v>8649.9500000000007</v>
      </c>
    </row>
    <row r="9526" spans="1:4" ht="51">
      <c r="A9526" s="338">
        <v>37544</v>
      </c>
      <c r="B9526" s="336" t="s">
        <v>10101</v>
      </c>
      <c r="C9526" s="335" t="s">
        <v>6747</v>
      </c>
      <c r="D9526" s="339">
        <v>9148.7800000000007</v>
      </c>
    </row>
    <row r="9527" spans="1:4" ht="51">
      <c r="A9527" s="338">
        <v>37545</v>
      </c>
      <c r="B9527" s="336" t="s">
        <v>10102</v>
      </c>
      <c r="C9527" s="335" t="s">
        <v>6747</v>
      </c>
      <c r="D9527" s="339">
        <v>10885.82</v>
      </c>
    </row>
    <row r="9528" spans="1:4" ht="25.5">
      <c r="A9528" s="338">
        <v>11771</v>
      </c>
      <c r="B9528" s="336" t="s">
        <v>10103</v>
      </c>
      <c r="C9528" s="335" t="s">
        <v>6747</v>
      </c>
      <c r="D9528" s="335">
        <v>243.03</v>
      </c>
    </row>
    <row r="9529" spans="1:4" ht="63.75">
      <c r="A9529" s="338">
        <v>39919</v>
      </c>
      <c r="B9529" s="336" t="s">
        <v>10104</v>
      </c>
      <c r="C9529" s="335" t="s">
        <v>6747</v>
      </c>
      <c r="D9529" s="339">
        <v>43297.82</v>
      </c>
    </row>
    <row r="9530" spans="1:4" ht="38.25">
      <c r="A9530" s="338">
        <v>38385</v>
      </c>
      <c r="B9530" s="336" t="s">
        <v>10105</v>
      </c>
      <c r="C9530" s="335" t="s">
        <v>6747</v>
      </c>
      <c r="D9530" s="335">
        <v>36.04</v>
      </c>
    </row>
    <row r="9531" spans="1:4" ht="25.5">
      <c r="A9531" s="338">
        <v>37587</v>
      </c>
      <c r="B9531" s="336" t="s">
        <v>10106</v>
      </c>
      <c r="C9531" s="335" t="s">
        <v>6747</v>
      </c>
      <c r="D9531" s="335">
        <v>221.05</v>
      </c>
    </row>
    <row r="9532" spans="1:4" ht="25.5">
      <c r="A9532" s="338">
        <v>11571</v>
      </c>
      <c r="B9532" s="336" t="s">
        <v>10107</v>
      </c>
      <c r="C9532" s="335" t="s">
        <v>6747</v>
      </c>
      <c r="D9532" s="335">
        <v>181.02</v>
      </c>
    </row>
    <row r="9533" spans="1:4" ht="25.5">
      <c r="A9533" s="338">
        <v>11561</v>
      </c>
      <c r="B9533" s="336" t="s">
        <v>10108</v>
      </c>
      <c r="C9533" s="335" t="s">
        <v>6747</v>
      </c>
      <c r="D9533" s="335">
        <v>140</v>
      </c>
    </row>
    <row r="9534" spans="1:4" ht="25.5">
      <c r="A9534" s="338">
        <v>11560</v>
      </c>
      <c r="B9534" s="336" t="s">
        <v>10109</v>
      </c>
      <c r="C9534" s="335" t="s">
        <v>6747</v>
      </c>
      <c r="D9534" s="335">
        <v>119.16</v>
      </c>
    </row>
    <row r="9535" spans="1:4" ht="25.5">
      <c r="A9535" s="338">
        <v>11499</v>
      </c>
      <c r="B9535" s="336" t="s">
        <v>10110</v>
      </c>
      <c r="C9535" s="335" t="s">
        <v>6747</v>
      </c>
      <c r="D9535" s="339">
        <v>1122.72</v>
      </c>
    </row>
    <row r="9536" spans="1:4">
      <c r="A9536" s="338">
        <v>34761</v>
      </c>
      <c r="B9536" s="336" t="s">
        <v>10111</v>
      </c>
      <c r="C9536" s="335" t="s">
        <v>6749</v>
      </c>
      <c r="D9536" s="335">
        <v>12.8</v>
      </c>
    </row>
    <row r="9537" spans="1:4" ht="25.5">
      <c r="A9537" s="338">
        <v>40924</v>
      </c>
      <c r="B9537" s="336" t="s">
        <v>10112</v>
      </c>
      <c r="C9537" s="335" t="s">
        <v>6939</v>
      </c>
      <c r="D9537" s="339">
        <v>2259.21</v>
      </c>
    </row>
    <row r="9538" spans="1:4">
      <c r="A9538" s="338">
        <v>25957</v>
      </c>
      <c r="B9538" s="336" t="s">
        <v>10113</v>
      </c>
      <c r="C9538" s="335" t="s">
        <v>6749</v>
      </c>
      <c r="D9538" s="335">
        <v>8.98</v>
      </c>
    </row>
    <row r="9539" spans="1:4" ht="25.5">
      <c r="A9539" s="338">
        <v>40983</v>
      </c>
      <c r="B9539" s="336" t="s">
        <v>10114</v>
      </c>
      <c r="C9539" s="335" t="s">
        <v>6939</v>
      </c>
      <c r="D9539" s="339">
        <v>1584.74</v>
      </c>
    </row>
    <row r="9540" spans="1:4">
      <c r="A9540" s="338">
        <v>2437</v>
      </c>
      <c r="B9540" s="336" t="s">
        <v>10115</v>
      </c>
      <c r="C9540" s="335" t="s">
        <v>6749</v>
      </c>
      <c r="D9540" s="335">
        <v>14.27</v>
      </c>
    </row>
    <row r="9541" spans="1:4">
      <c r="A9541" s="338">
        <v>40921</v>
      </c>
      <c r="B9541" s="336" t="s">
        <v>10116</v>
      </c>
      <c r="C9541" s="335" t="s">
        <v>6939</v>
      </c>
      <c r="D9541" s="339">
        <v>2518.31</v>
      </c>
    </row>
    <row r="9542" spans="1:4" ht="38.25">
      <c r="A9542" s="338">
        <v>40534</v>
      </c>
      <c r="B9542" s="336" t="s">
        <v>10117</v>
      </c>
      <c r="C9542" s="335" t="s">
        <v>6747</v>
      </c>
      <c r="D9542" s="335">
        <v>163.62</v>
      </c>
    </row>
    <row r="9543" spans="1:4" ht="38.25">
      <c r="A9543" s="338">
        <v>14252</v>
      </c>
      <c r="B9543" s="336" t="s">
        <v>10118</v>
      </c>
      <c r="C9543" s="335" t="s">
        <v>6747</v>
      </c>
      <c r="D9543" s="339">
        <v>1733.89</v>
      </c>
    </row>
    <row r="9544" spans="1:4" ht="51">
      <c r="A9544" s="338">
        <v>730</v>
      </c>
      <c r="B9544" s="336" t="s">
        <v>10119</v>
      </c>
      <c r="C9544" s="335" t="s">
        <v>6747</v>
      </c>
      <c r="D9544" s="339">
        <v>4632.63</v>
      </c>
    </row>
    <row r="9545" spans="1:4" ht="51">
      <c r="A9545" s="338">
        <v>723</v>
      </c>
      <c r="B9545" s="336" t="s">
        <v>10120</v>
      </c>
      <c r="C9545" s="335" t="s">
        <v>6747</v>
      </c>
      <c r="D9545" s="339">
        <v>2302.58</v>
      </c>
    </row>
    <row r="9546" spans="1:4" ht="51">
      <c r="A9546" s="338">
        <v>36502</v>
      </c>
      <c r="B9546" s="336" t="s">
        <v>10121</v>
      </c>
      <c r="C9546" s="335" t="s">
        <v>6747</v>
      </c>
      <c r="D9546" s="339">
        <v>2164.15</v>
      </c>
    </row>
    <row r="9547" spans="1:4" ht="51">
      <c r="A9547" s="338">
        <v>36503</v>
      </c>
      <c r="B9547" s="336" t="s">
        <v>10122</v>
      </c>
      <c r="C9547" s="335" t="s">
        <v>6747</v>
      </c>
      <c r="D9547" s="339">
        <v>2668.65</v>
      </c>
    </row>
    <row r="9548" spans="1:4" ht="38.25">
      <c r="A9548" s="338">
        <v>4090</v>
      </c>
      <c r="B9548" s="336" t="s">
        <v>10123</v>
      </c>
      <c r="C9548" s="335" t="s">
        <v>6747</v>
      </c>
      <c r="D9548" s="339">
        <v>536000</v>
      </c>
    </row>
    <row r="9549" spans="1:4" ht="38.25">
      <c r="A9549" s="338">
        <v>13227</v>
      </c>
      <c r="B9549" s="336" t="s">
        <v>10124</v>
      </c>
      <c r="C9549" s="335" t="s">
        <v>6747</v>
      </c>
      <c r="D9549" s="339">
        <v>666046.82999999996</v>
      </c>
    </row>
    <row r="9550" spans="1:4" ht="38.25">
      <c r="A9550" s="338">
        <v>10597</v>
      </c>
      <c r="B9550" s="336" t="s">
        <v>10125</v>
      </c>
      <c r="C9550" s="335" t="s">
        <v>6747</v>
      </c>
      <c r="D9550" s="339">
        <v>701100.22</v>
      </c>
    </row>
    <row r="9551" spans="1:4" ht="25.5">
      <c r="A9551" s="338">
        <v>39628</v>
      </c>
      <c r="B9551" s="336" t="s">
        <v>10126</v>
      </c>
      <c r="C9551" s="335" t="s">
        <v>6747</v>
      </c>
      <c r="D9551" s="339">
        <v>2573.75</v>
      </c>
    </row>
    <row r="9552" spans="1:4" ht="25.5">
      <c r="A9552" s="338">
        <v>39404</v>
      </c>
      <c r="B9552" s="336" t="s">
        <v>10127</v>
      </c>
      <c r="C9552" s="335" t="s">
        <v>6747</v>
      </c>
      <c r="D9552" s="339">
        <v>1276.24</v>
      </c>
    </row>
    <row r="9553" spans="1:4" ht="25.5">
      <c r="A9553" s="338">
        <v>39402</v>
      </c>
      <c r="B9553" s="336" t="s">
        <v>10128</v>
      </c>
      <c r="C9553" s="335" t="s">
        <v>6747</v>
      </c>
      <c r="D9553" s="339">
        <v>1051.3800000000001</v>
      </c>
    </row>
    <row r="9554" spans="1:4" ht="25.5">
      <c r="A9554" s="338">
        <v>39403</v>
      </c>
      <c r="B9554" s="336" t="s">
        <v>10129</v>
      </c>
      <c r="C9554" s="335" t="s">
        <v>6747</v>
      </c>
      <c r="D9554" s="339">
        <v>1028.51</v>
      </c>
    </row>
    <row r="9555" spans="1:4">
      <c r="A9555" s="338">
        <v>4093</v>
      </c>
      <c r="B9555" s="336" t="s">
        <v>10130</v>
      </c>
      <c r="C9555" s="335" t="s">
        <v>6749</v>
      </c>
      <c r="D9555" s="335">
        <v>10.42</v>
      </c>
    </row>
    <row r="9556" spans="1:4">
      <c r="A9556" s="338">
        <v>10512</v>
      </c>
      <c r="B9556" s="336" t="s">
        <v>10131</v>
      </c>
      <c r="C9556" s="335" t="s">
        <v>6939</v>
      </c>
      <c r="D9556" s="339">
        <v>1839.79</v>
      </c>
    </row>
    <row r="9557" spans="1:4">
      <c r="A9557" s="338">
        <v>20020</v>
      </c>
      <c r="B9557" s="336" t="s">
        <v>10132</v>
      </c>
      <c r="C9557" s="335" t="s">
        <v>6749</v>
      </c>
      <c r="D9557" s="335">
        <v>9.83</v>
      </c>
    </row>
    <row r="9558" spans="1:4" ht="25.5">
      <c r="A9558" s="338">
        <v>41038</v>
      </c>
      <c r="B9558" s="336" t="s">
        <v>10133</v>
      </c>
      <c r="C9558" s="335" t="s">
        <v>6939</v>
      </c>
      <c r="D9558" s="339">
        <v>1735.39</v>
      </c>
    </row>
    <row r="9559" spans="1:4">
      <c r="A9559" s="338">
        <v>4094</v>
      </c>
      <c r="B9559" s="336" t="s">
        <v>10134</v>
      </c>
      <c r="C9559" s="335" t="s">
        <v>6749</v>
      </c>
      <c r="D9559" s="335">
        <v>13.93</v>
      </c>
    </row>
    <row r="9560" spans="1:4" ht="25.5">
      <c r="A9560" s="338">
        <v>40988</v>
      </c>
      <c r="B9560" s="336" t="s">
        <v>10135</v>
      </c>
      <c r="C9560" s="335" t="s">
        <v>6939</v>
      </c>
      <c r="D9560" s="339">
        <v>2456.92</v>
      </c>
    </row>
    <row r="9561" spans="1:4">
      <c r="A9561" s="338">
        <v>4095</v>
      </c>
      <c r="B9561" s="336" t="s">
        <v>10136</v>
      </c>
      <c r="C9561" s="335" t="s">
        <v>6749</v>
      </c>
      <c r="D9561" s="335">
        <v>9.66</v>
      </c>
    </row>
    <row r="9562" spans="1:4" ht="25.5">
      <c r="A9562" s="338">
        <v>40990</v>
      </c>
      <c r="B9562" s="336" t="s">
        <v>10137</v>
      </c>
      <c r="C9562" s="335" t="s">
        <v>6939</v>
      </c>
      <c r="D9562" s="339">
        <v>1704.91</v>
      </c>
    </row>
    <row r="9563" spans="1:4">
      <c r="A9563" s="338">
        <v>4097</v>
      </c>
      <c r="B9563" s="336" t="s">
        <v>10138</v>
      </c>
      <c r="C9563" s="335" t="s">
        <v>6749</v>
      </c>
      <c r="D9563" s="335">
        <v>11.38</v>
      </c>
    </row>
    <row r="9564" spans="1:4" ht="25.5">
      <c r="A9564" s="338">
        <v>40994</v>
      </c>
      <c r="B9564" s="336" t="s">
        <v>10139</v>
      </c>
      <c r="C9564" s="335" t="s">
        <v>6939</v>
      </c>
      <c r="D9564" s="339">
        <v>2007.19</v>
      </c>
    </row>
    <row r="9565" spans="1:4" ht="25.5">
      <c r="A9565" s="338">
        <v>4096</v>
      </c>
      <c r="B9565" s="336" t="s">
        <v>10140</v>
      </c>
      <c r="C9565" s="335" t="s">
        <v>6749</v>
      </c>
      <c r="D9565" s="335">
        <v>12.21</v>
      </c>
    </row>
    <row r="9566" spans="1:4" ht="25.5">
      <c r="A9566" s="338">
        <v>40992</v>
      </c>
      <c r="B9566" s="336" t="s">
        <v>10141</v>
      </c>
      <c r="C9566" s="335" t="s">
        <v>6939</v>
      </c>
      <c r="D9566" s="339">
        <v>2154.06</v>
      </c>
    </row>
    <row r="9567" spans="1:4" ht="25.5">
      <c r="A9567" s="338">
        <v>13955</v>
      </c>
      <c r="B9567" s="336" t="s">
        <v>10142</v>
      </c>
      <c r="C9567" s="335" t="s">
        <v>6747</v>
      </c>
      <c r="D9567" s="339">
        <v>1953.83</v>
      </c>
    </row>
    <row r="9568" spans="1:4" ht="25.5">
      <c r="A9568" s="338">
        <v>4114</v>
      </c>
      <c r="B9568" s="336" t="s">
        <v>10143</v>
      </c>
      <c r="C9568" s="335" t="s">
        <v>6747</v>
      </c>
      <c r="D9568" s="335">
        <v>43.49</v>
      </c>
    </row>
    <row r="9569" spans="1:4" ht="25.5">
      <c r="A9569" s="338">
        <v>36797</v>
      </c>
      <c r="B9569" s="336" t="s">
        <v>10144</v>
      </c>
      <c r="C9569" s="335" t="s">
        <v>6747</v>
      </c>
      <c r="D9569" s="335">
        <v>38.03</v>
      </c>
    </row>
    <row r="9570" spans="1:4" ht="25.5">
      <c r="A9570" s="338">
        <v>4107</v>
      </c>
      <c r="B9570" s="336" t="s">
        <v>10145</v>
      </c>
      <c r="C9570" s="335" t="s">
        <v>6747</v>
      </c>
      <c r="D9570" s="335">
        <v>36.619999999999997</v>
      </c>
    </row>
    <row r="9571" spans="1:4" ht="25.5">
      <c r="A9571" s="338">
        <v>36799</v>
      </c>
      <c r="B9571" s="336" t="s">
        <v>10146</v>
      </c>
      <c r="C9571" s="335" t="s">
        <v>6747</v>
      </c>
      <c r="D9571" s="335">
        <v>34.96</v>
      </c>
    </row>
    <row r="9572" spans="1:4" ht="25.5">
      <c r="A9572" s="338">
        <v>4108</v>
      </c>
      <c r="B9572" s="336" t="s">
        <v>10147</v>
      </c>
      <c r="C9572" s="335" t="s">
        <v>6747</v>
      </c>
      <c r="D9572" s="335">
        <v>29.44</v>
      </c>
    </row>
    <row r="9573" spans="1:4" ht="25.5">
      <c r="A9573" s="338">
        <v>4102</v>
      </c>
      <c r="B9573" s="336" t="s">
        <v>10148</v>
      </c>
      <c r="C9573" s="335" t="s">
        <v>6747</v>
      </c>
      <c r="D9573" s="335">
        <v>43.8</v>
      </c>
    </row>
    <row r="9574" spans="1:4" ht="38.25">
      <c r="A9574" s="338">
        <v>10826</v>
      </c>
      <c r="B9574" s="336" t="s">
        <v>10149</v>
      </c>
      <c r="C9574" s="335" t="s">
        <v>6747</v>
      </c>
      <c r="D9574" s="335">
        <v>57.47</v>
      </c>
    </row>
    <row r="9575" spans="1:4" ht="38.25">
      <c r="A9575" s="338">
        <v>365</v>
      </c>
      <c r="B9575" s="336" t="s">
        <v>10150</v>
      </c>
      <c r="C9575" s="335" t="s">
        <v>6747</v>
      </c>
      <c r="D9575" s="335">
        <v>35.630000000000003</v>
      </c>
    </row>
    <row r="9576" spans="1:4">
      <c r="A9576" s="338">
        <v>38639</v>
      </c>
      <c r="B9576" s="336" t="s">
        <v>10151</v>
      </c>
      <c r="C9576" s="335" t="s">
        <v>6747</v>
      </c>
      <c r="D9576" s="335">
        <v>137.93</v>
      </c>
    </row>
    <row r="9577" spans="1:4" ht="25.5">
      <c r="A9577" s="338">
        <v>38640</v>
      </c>
      <c r="B9577" s="336" t="s">
        <v>10152</v>
      </c>
      <c r="C9577" s="335" t="s">
        <v>6747</v>
      </c>
      <c r="D9577" s="335">
        <v>2.06</v>
      </c>
    </row>
    <row r="9578" spans="1:4" ht="38.25">
      <c r="A9578" s="338">
        <v>358</v>
      </c>
      <c r="B9578" s="336" t="s">
        <v>10153</v>
      </c>
      <c r="C9578" s="335" t="s">
        <v>6747</v>
      </c>
      <c r="D9578" s="335">
        <v>42.52</v>
      </c>
    </row>
    <row r="9579" spans="1:4" ht="38.25">
      <c r="A9579" s="338">
        <v>359</v>
      </c>
      <c r="B9579" s="336" t="s">
        <v>10154</v>
      </c>
      <c r="C9579" s="335" t="s">
        <v>6747</v>
      </c>
      <c r="D9579" s="335">
        <v>87.35</v>
      </c>
    </row>
    <row r="9580" spans="1:4">
      <c r="A9580" s="338">
        <v>38641</v>
      </c>
      <c r="B9580" s="336" t="s">
        <v>10155</v>
      </c>
      <c r="C9580" s="335" t="s">
        <v>6747</v>
      </c>
      <c r="D9580" s="335">
        <v>86.2</v>
      </c>
    </row>
    <row r="9581" spans="1:4" ht="38.25">
      <c r="A9581" s="338">
        <v>360</v>
      </c>
      <c r="B9581" s="336" t="s">
        <v>10156</v>
      </c>
      <c r="C9581" s="335" t="s">
        <v>6747</v>
      </c>
      <c r="D9581" s="335">
        <v>2</v>
      </c>
    </row>
    <row r="9582" spans="1:4" ht="38.25">
      <c r="A9582" s="338">
        <v>4127</v>
      </c>
      <c r="B9582" s="336" t="s">
        <v>10157</v>
      </c>
      <c r="C9582" s="335" t="s">
        <v>6747</v>
      </c>
      <c r="D9582" s="335">
        <v>167.78</v>
      </c>
    </row>
    <row r="9583" spans="1:4" ht="38.25">
      <c r="A9583" s="338">
        <v>4154</v>
      </c>
      <c r="B9583" s="336" t="s">
        <v>10158</v>
      </c>
      <c r="C9583" s="335" t="s">
        <v>6747</v>
      </c>
      <c r="D9583" s="335">
        <v>204.99</v>
      </c>
    </row>
    <row r="9584" spans="1:4" ht="38.25">
      <c r="A9584" s="338">
        <v>4168</v>
      </c>
      <c r="B9584" s="336" t="s">
        <v>10159</v>
      </c>
      <c r="C9584" s="335" t="s">
        <v>6747</v>
      </c>
      <c r="D9584" s="335">
        <v>216.49</v>
      </c>
    </row>
    <row r="9585" spans="1:4" ht="38.25">
      <c r="A9585" s="338">
        <v>4161</v>
      </c>
      <c r="B9585" s="336" t="s">
        <v>10160</v>
      </c>
      <c r="C9585" s="335" t="s">
        <v>6747</v>
      </c>
      <c r="D9585" s="335">
        <v>208.37</v>
      </c>
    </row>
    <row r="9586" spans="1:4" ht="25.5">
      <c r="A9586" s="338">
        <v>4214</v>
      </c>
      <c r="B9586" s="336" t="s">
        <v>10161</v>
      </c>
      <c r="C9586" s="335" t="s">
        <v>6747</v>
      </c>
      <c r="D9586" s="335">
        <v>4.3099999999999996</v>
      </c>
    </row>
    <row r="9587" spans="1:4" ht="25.5">
      <c r="A9587" s="338">
        <v>4215</v>
      </c>
      <c r="B9587" s="336" t="s">
        <v>10162</v>
      </c>
      <c r="C9587" s="335" t="s">
        <v>6747</v>
      </c>
      <c r="D9587" s="335">
        <v>3.57</v>
      </c>
    </row>
    <row r="9588" spans="1:4">
      <c r="A9588" s="338">
        <v>4210</v>
      </c>
      <c r="B9588" s="336" t="s">
        <v>10163</v>
      </c>
      <c r="C9588" s="335" t="s">
        <v>6747</v>
      </c>
      <c r="D9588" s="335">
        <v>0.55000000000000004</v>
      </c>
    </row>
    <row r="9589" spans="1:4">
      <c r="A9589" s="338">
        <v>4212</v>
      </c>
      <c r="B9589" s="336" t="s">
        <v>10164</v>
      </c>
      <c r="C9589" s="335" t="s">
        <v>6747</v>
      </c>
      <c r="D9589" s="335">
        <v>1.44</v>
      </c>
    </row>
    <row r="9590" spans="1:4">
      <c r="A9590" s="338">
        <v>4213</v>
      </c>
      <c r="B9590" s="336" t="s">
        <v>10165</v>
      </c>
      <c r="C9590" s="335" t="s">
        <v>6747</v>
      </c>
      <c r="D9590" s="335">
        <v>7.79</v>
      </c>
    </row>
    <row r="9591" spans="1:4">
      <c r="A9591" s="338">
        <v>4211</v>
      </c>
      <c r="B9591" s="336" t="s">
        <v>10166</v>
      </c>
      <c r="C9591" s="335" t="s">
        <v>6747</v>
      </c>
      <c r="D9591" s="335">
        <v>0.81</v>
      </c>
    </row>
    <row r="9592" spans="1:4" ht="25.5">
      <c r="A9592" s="338">
        <v>4209</v>
      </c>
      <c r="B9592" s="336" t="s">
        <v>10167</v>
      </c>
      <c r="C9592" s="335" t="s">
        <v>6747</v>
      </c>
      <c r="D9592" s="335">
        <v>11.43</v>
      </c>
    </row>
    <row r="9593" spans="1:4" ht="25.5">
      <c r="A9593" s="338">
        <v>4180</v>
      </c>
      <c r="B9593" s="336" t="s">
        <v>10168</v>
      </c>
      <c r="C9593" s="335" t="s">
        <v>6747</v>
      </c>
      <c r="D9593" s="335">
        <v>8.6</v>
      </c>
    </row>
    <row r="9594" spans="1:4" ht="25.5">
      <c r="A9594" s="338">
        <v>4177</v>
      </c>
      <c r="B9594" s="336" t="s">
        <v>10169</v>
      </c>
      <c r="C9594" s="335" t="s">
        <v>6747</v>
      </c>
      <c r="D9594" s="335">
        <v>2.85</v>
      </c>
    </row>
    <row r="9595" spans="1:4" ht="25.5">
      <c r="A9595" s="338">
        <v>4179</v>
      </c>
      <c r="B9595" s="336" t="s">
        <v>10170</v>
      </c>
      <c r="C9595" s="335" t="s">
        <v>6747</v>
      </c>
      <c r="D9595" s="335">
        <v>5.84</v>
      </c>
    </row>
    <row r="9596" spans="1:4" ht="25.5">
      <c r="A9596" s="338">
        <v>4208</v>
      </c>
      <c r="B9596" s="336" t="s">
        <v>10171</v>
      </c>
      <c r="C9596" s="335" t="s">
        <v>6747</v>
      </c>
      <c r="D9596" s="335">
        <v>27.2</v>
      </c>
    </row>
    <row r="9597" spans="1:4" ht="25.5">
      <c r="A9597" s="338">
        <v>4181</v>
      </c>
      <c r="B9597" s="336" t="s">
        <v>10172</v>
      </c>
      <c r="C9597" s="335" t="s">
        <v>6747</v>
      </c>
      <c r="D9597" s="335">
        <v>17.77</v>
      </c>
    </row>
    <row r="9598" spans="1:4" ht="25.5">
      <c r="A9598" s="338">
        <v>4178</v>
      </c>
      <c r="B9598" s="336" t="s">
        <v>10173</v>
      </c>
      <c r="C9598" s="335" t="s">
        <v>6747</v>
      </c>
      <c r="D9598" s="335">
        <v>3.96</v>
      </c>
    </row>
    <row r="9599" spans="1:4" ht="25.5">
      <c r="A9599" s="338">
        <v>4182</v>
      </c>
      <c r="B9599" s="336" t="s">
        <v>10174</v>
      </c>
      <c r="C9599" s="335" t="s">
        <v>6747</v>
      </c>
      <c r="D9599" s="335">
        <v>44.26</v>
      </c>
    </row>
    <row r="9600" spans="1:4" ht="25.5">
      <c r="A9600" s="338">
        <v>4183</v>
      </c>
      <c r="B9600" s="336" t="s">
        <v>10175</v>
      </c>
      <c r="C9600" s="335" t="s">
        <v>6747</v>
      </c>
      <c r="D9600" s="335">
        <v>71.25</v>
      </c>
    </row>
    <row r="9601" spans="1:4" ht="25.5">
      <c r="A9601" s="338">
        <v>4184</v>
      </c>
      <c r="B9601" s="336" t="s">
        <v>10176</v>
      </c>
      <c r="C9601" s="335" t="s">
        <v>6747</v>
      </c>
      <c r="D9601" s="335">
        <v>157.28</v>
      </c>
    </row>
    <row r="9602" spans="1:4" ht="25.5">
      <c r="A9602" s="338">
        <v>4185</v>
      </c>
      <c r="B9602" s="336" t="s">
        <v>10177</v>
      </c>
      <c r="C9602" s="335" t="s">
        <v>6747</v>
      </c>
      <c r="D9602" s="335">
        <v>261.33999999999997</v>
      </c>
    </row>
    <row r="9603" spans="1:4" ht="25.5">
      <c r="A9603" s="338">
        <v>4205</v>
      </c>
      <c r="B9603" s="336" t="s">
        <v>10178</v>
      </c>
      <c r="C9603" s="335" t="s">
        <v>6747</v>
      </c>
      <c r="D9603" s="335">
        <v>15.09</v>
      </c>
    </row>
    <row r="9604" spans="1:4" ht="25.5">
      <c r="A9604" s="338">
        <v>4192</v>
      </c>
      <c r="B9604" s="336" t="s">
        <v>10179</v>
      </c>
      <c r="C9604" s="335" t="s">
        <v>6747</v>
      </c>
      <c r="D9604" s="335">
        <v>15.09</v>
      </c>
    </row>
    <row r="9605" spans="1:4" ht="25.5">
      <c r="A9605" s="338">
        <v>4191</v>
      </c>
      <c r="B9605" s="336" t="s">
        <v>10180</v>
      </c>
      <c r="C9605" s="335" t="s">
        <v>6747</v>
      </c>
      <c r="D9605" s="335">
        <v>15.09</v>
      </c>
    </row>
    <row r="9606" spans="1:4" ht="25.5">
      <c r="A9606" s="338">
        <v>4207</v>
      </c>
      <c r="B9606" s="336" t="s">
        <v>10181</v>
      </c>
      <c r="C9606" s="335" t="s">
        <v>6747</v>
      </c>
      <c r="D9606" s="335">
        <v>12.14</v>
      </c>
    </row>
    <row r="9607" spans="1:4" ht="25.5">
      <c r="A9607" s="338">
        <v>4206</v>
      </c>
      <c r="B9607" s="336" t="s">
        <v>10182</v>
      </c>
      <c r="C9607" s="335" t="s">
        <v>6747</v>
      </c>
      <c r="D9607" s="335">
        <v>11.79</v>
      </c>
    </row>
    <row r="9608" spans="1:4" ht="25.5">
      <c r="A9608" s="338">
        <v>4190</v>
      </c>
      <c r="B9608" s="336" t="s">
        <v>10183</v>
      </c>
      <c r="C9608" s="335" t="s">
        <v>6747</v>
      </c>
      <c r="D9608" s="335">
        <v>11.79</v>
      </c>
    </row>
    <row r="9609" spans="1:4" ht="25.5">
      <c r="A9609" s="338">
        <v>4186</v>
      </c>
      <c r="B9609" s="336" t="s">
        <v>10184</v>
      </c>
      <c r="C9609" s="335" t="s">
        <v>6747</v>
      </c>
      <c r="D9609" s="335">
        <v>3.48</v>
      </c>
    </row>
    <row r="9610" spans="1:4" ht="25.5">
      <c r="A9610" s="338">
        <v>4188</v>
      </c>
      <c r="B9610" s="336" t="s">
        <v>10185</v>
      </c>
      <c r="C9610" s="335" t="s">
        <v>6747</v>
      </c>
      <c r="D9610" s="335">
        <v>7.11</v>
      </c>
    </row>
    <row r="9611" spans="1:4" ht="25.5">
      <c r="A9611" s="338">
        <v>4189</v>
      </c>
      <c r="B9611" s="336" t="s">
        <v>10186</v>
      </c>
      <c r="C9611" s="335" t="s">
        <v>6747</v>
      </c>
      <c r="D9611" s="335">
        <v>7.11</v>
      </c>
    </row>
    <row r="9612" spans="1:4" ht="25.5">
      <c r="A9612" s="338">
        <v>4197</v>
      </c>
      <c r="B9612" s="336" t="s">
        <v>10187</v>
      </c>
      <c r="C9612" s="335" t="s">
        <v>6747</v>
      </c>
      <c r="D9612" s="335">
        <v>37.68</v>
      </c>
    </row>
    <row r="9613" spans="1:4" ht="25.5">
      <c r="A9613" s="338">
        <v>4194</v>
      </c>
      <c r="B9613" s="336" t="s">
        <v>10188</v>
      </c>
      <c r="C9613" s="335" t="s">
        <v>6747</v>
      </c>
      <c r="D9613" s="335">
        <v>22.77</v>
      </c>
    </row>
    <row r="9614" spans="1:4" ht="25.5">
      <c r="A9614" s="338">
        <v>4193</v>
      </c>
      <c r="B9614" s="336" t="s">
        <v>10189</v>
      </c>
      <c r="C9614" s="335" t="s">
        <v>6747</v>
      </c>
      <c r="D9614" s="335">
        <v>22.77</v>
      </c>
    </row>
    <row r="9615" spans="1:4" ht="25.5">
      <c r="A9615" s="338">
        <v>4204</v>
      </c>
      <c r="B9615" s="336" t="s">
        <v>10190</v>
      </c>
      <c r="C9615" s="335" t="s">
        <v>6747</v>
      </c>
      <c r="D9615" s="335">
        <v>22.77</v>
      </c>
    </row>
    <row r="9616" spans="1:4" ht="25.5">
      <c r="A9616" s="338">
        <v>4187</v>
      </c>
      <c r="B9616" s="336" t="s">
        <v>10191</v>
      </c>
      <c r="C9616" s="335" t="s">
        <v>6747</v>
      </c>
      <c r="D9616" s="335">
        <v>4.54</v>
      </c>
    </row>
    <row r="9617" spans="1:4" ht="25.5">
      <c r="A9617" s="338">
        <v>4202</v>
      </c>
      <c r="B9617" s="336" t="s">
        <v>10192</v>
      </c>
      <c r="C9617" s="335" t="s">
        <v>6747</v>
      </c>
      <c r="D9617" s="335">
        <v>68.819999999999993</v>
      </c>
    </row>
    <row r="9618" spans="1:4" ht="25.5">
      <c r="A9618" s="338">
        <v>4203</v>
      </c>
      <c r="B9618" s="336" t="s">
        <v>10193</v>
      </c>
      <c r="C9618" s="335" t="s">
        <v>6747</v>
      </c>
      <c r="D9618" s="335">
        <v>60.78</v>
      </c>
    </row>
    <row r="9619" spans="1:4" ht="25.5">
      <c r="A9619" s="338">
        <v>40356</v>
      </c>
      <c r="B9619" s="336" t="s">
        <v>10194</v>
      </c>
      <c r="C9619" s="335" t="s">
        <v>6747</v>
      </c>
      <c r="D9619" s="335">
        <v>4.91</v>
      </c>
    </row>
    <row r="9620" spans="1:4" ht="25.5">
      <c r="A9620" s="338">
        <v>40359</v>
      </c>
      <c r="B9620" s="336" t="s">
        <v>10195</v>
      </c>
      <c r="C9620" s="335" t="s">
        <v>6747</v>
      </c>
      <c r="D9620" s="335">
        <v>6.34</v>
      </c>
    </row>
    <row r="9621" spans="1:4" ht="25.5">
      <c r="A9621" s="338">
        <v>40362</v>
      </c>
      <c r="B9621" s="336" t="s">
        <v>10196</v>
      </c>
      <c r="C9621" s="335" t="s">
        <v>6747</v>
      </c>
      <c r="D9621" s="335">
        <v>9.51</v>
      </c>
    </row>
    <row r="9622" spans="1:4" ht="25.5">
      <c r="A9622" s="338">
        <v>40365</v>
      </c>
      <c r="B9622" s="336" t="s">
        <v>10197</v>
      </c>
      <c r="C9622" s="335" t="s">
        <v>6747</v>
      </c>
      <c r="D9622" s="335">
        <v>14.37</v>
      </c>
    </row>
    <row r="9623" spans="1:4" ht="25.5">
      <c r="A9623" s="338">
        <v>40368</v>
      </c>
      <c r="B9623" s="336" t="s">
        <v>10198</v>
      </c>
      <c r="C9623" s="335" t="s">
        <v>6747</v>
      </c>
      <c r="D9623" s="335">
        <v>21.3</v>
      </c>
    </row>
    <row r="9624" spans="1:4" ht="25.5">
      <c r="A9624" s="338">
        <v>40371</v>
      </c>
      <c r="B9624" s="336" t="s">
        <v>10199</v>
      </c>
      <c r="C9624" s="335" t="s">
        <v>6747</v>
      </c>
      <c r="D9624" s="335">
        <v>35.04</v>
      </c>
    </row>
    <row r="9625" spans="1:4" ht="25.5">
      <c r="A9625" s="338">
        <v>40374</v>
      </c>
      <c r="B9625" s="336" t="s">
        <v>10200</v>
      </c>
      <c r="C9625" s="335" t="s">
        <v>6747</v>
      </c>
      <c r="D9625" s="335">
        <v>55.66</v>
      </c>
    </row>
    <row r="9626" spans="1:4">
      <c r="A9626" s="338">
        <v>7595</v>
      </c>
      <c r="B9626" s="336" t="s">
        <v>10201</v>
      </c>
      <c r="C9626" s="335" t="s">
        <v>6749</v>
      </c>
      <c r="D9626" s="335">
        <v>6.51</v>
      </c>
    </row>
    <row r="9627" spans="1:4">
      <c r="A9627" s="338">
        <v>41094</v>
      </c>
      <c r="B9627" s="336" t="s">
        <v>10202</v>
      </c>
      <c r="C9627" s="335" t="s">
        <v>6939</v>
      </c>
      <c r="D9627" s="339">
        <v>1150.8699999999999</v>
      </c>
    </row>
    <row r="9628" spans="1:4" ht="38.25">
      <c r="A9628" s="338">
        <v>38175</v>
      </c>
      <c r="B9628" s="336" t="s">
        <v>10203</v>
      </c>
      <c r="C9628" s="335" t="s">
        <v>6747</v>
      </c>
      <c r="D9628" s="335">
        <v>2.41</v>
      </c>
    </row>
    <row r="9629" spans="1:4" ht="38.25">
      <c r="A9629" s="338">
        <v>38176</v>
      </c>
      <c r="B9629" s="336" t="s">
        <v>10204</v>
      </c>
      <c r="C9629" s="335" t="s">
        <v>6747</v>
      </c>
      <c r="D9629" s="335">
        <v>6.54</v>
      </c>
    </row>
    <row r="9630" spans="1:4" ht="38.25">
      <c r="A9630" s="338">
        <v>36152</v>
      </c>
      <c r="B9630" s="336" t="s">
        <v>10205</v>
      </c>
      <c r="C9630" s="335" t="s">
        <v>6747</v>
      </c>
      <c r="D9630" s="335">
        <v>4.68</v>
      </c>
    </row>
    <row r="9631" spans="1:4">
      <c r="A9631" s="338">
        <v>11138</v>
      </c>
      <c r="B9631" s="336" t="s">
        <v>10206</v>
      </c>
      <c r="C9631" s="335" t="s">
        <v>6813</v>
      </c>
      <c r="D9631" s="335">
        <v>2.4</v>
      </c>
    </row>
    <row r="9632" spans="1:4">
      <c r="A9632" s="338">
        <v>5333</v>
      </c>
      <c r="B9632" s="336" t="s">
        <v>10207</v>
      </c>
      <c r="C9632" s="335" t="s">
        <v>6813</v>
      </c>
      <c r="D9632" s="335">
        <v>16.71</v>
      </c>
    </row>
    <row r="9633" spans="1:4">
      <c r="A9633" s="338">
        <v>4221</v>
      </c>
      <c r="B9633" s="336" t="s">
        <v>10208</v>
      </c>
      <c r="C9633" s="335" t="s">
        <v>6813</v>
      </c>
      <c r="D9633" s="335">
        <v>3.73</v>
      </c>
    </row>
    <row r="9634" spans="1:4" ht="38.25">
      <c r="A9634" s="338">
        <v>4227</v>
      </c>
      <c r="B9634" s="336" t="s">
        <v>10209</v>
      </c>
      <c r="C9634" s="335" t="s">
        <v>6813</v>
      </c>
      <c r="D9634" s="335">
        <v>11.25</v>
      </c>
    </row>
    <row r="9635" spans="1:4" ht="51">
      <c r="A9635" s="338">
        <v>38170</v>
      </c>
      <c r="B9635" s="336" t="s">
        <v>10210</v>
      </c>
      <c r="C9635" s="335" t="s">
        <v>6747</v>
      </c>
      <c r="D9635" s="335">
        <v>11.03</v>
      </c>
    </row>
    <row r="9636" spans="1:4">
      <c r="A9636" s="338">
        <v>4242</v>
      </c>
      <c r="B9636" s="336" t="s">
        <v>10211</v>
      </c>
      <c r="C9636" s="335" t="s">
        <v>6749</v>
      </c>
      <c r="D9636" s="335">
        <v>10.74</v>
      </c>
    </row>
    <row r="9637" spans="1:4">
      <c r="A9637" s="338">
        <v>4252</v>
      </c>
      <c r="B9637" s="336" t="s">
        <v>10212</v>
      </c>
      <c r="C9637" s="335" t="s">
        <v>6749</v>
      </c>
      <c r="D9637" s="335">
        <v>10.96</v>
      </c>
    </row>
    <row r="9638" spans="1:4">
      <c r="A9638" s="338">
        <v>40980</v>
      </c>
      <c r="B9638" s="336" t="s">
        <v>10213</v>
      </c>
      <c r="C9638" s="335" t="s">
        <v>6939</v>
      </c>
      <c r="D9638" s="339">
        <v>1934.23</v>
      </c>
    </row>
    <row r="9639" spans="1:4">
      <c r="A9639" s="338">
        <v>4243</v>
      </c>
      <c r="B9639" s="336" t="s">
        <v>10214</v>
      </c>
      <c r="C9639" s="335" t="s">
        <v>6749</v>
      </c>
      <c r="D9639" s="335">
        <v>9.4</v>
      </c>
    </row>
    <row r="9640" spans="1:4" ht="25.5">
      <c r="A9640" s="338">
        <v>41031</v>
      </c>
      <c r="B9640" s="336" t="s">
        <v>10215</v>
      </c>
      <c r="C9640" s="335" t="s">
        <v>6939</v>
      </c>
      <c r="D9640" s="339">
        <v>1658.83</v>
      </c>
    </row>
    <row r="9641" spans="1:4" ht="25.5">
      <c r="A9641" s="338">
        <v>40986</v>
      </c>
      <c r="B9641" s="336" t="s">
        <v>10216</v>
      </c>
      <c r="C9641" s="335" t="s">
        <v>6939</v>
      </c>
      <c r="D9641" s="339">
        <v>1600.82</v>
      </c>
    </row>
    <row r="9642" spans="1:4" ht="25.5">
      <c r="A9642" s="338">
        <v>37666</v>
      </c>
      <c r="B9642" s="336" t="s">
        <v>10217</v>
      </c>
      <c r="C9642" s="335" t="s">
        <v>6749</v>
      </c>
      <c r="D9642" s="335">
        <v>9.06</v>
      </c>
    </row>
    <row r="9643" spans="1:4" ht="25.5">
      <c r="A9643" s="338">
        <v>37623</v>
      </c>
      <c r="B9643" s="336" t="s">
        <v>10218</v>
      </c>
      <c r="C9643" s="335" t="s">
        <v>6749</v>
      </c>
      <c r="D9643" s="335">
        <v>11.49</v>
      </c>
    </row>
    <row r="9644" spans="1:4" ht="25.5">
      <c r="A9644" s="338">
        <v>4250</v>
      </c>
      <c r="B9644" s="336" t="s">
        <v>10219</v>
      </c>
      <c r="C9644" s="335" t="s">
        <v>6749</v>
      </c>
      <c r="D9644" s="335">
        <v>9.89</v>
      </c>
    </row>
    <row r="9645" spans="1:4" ht="25.5">
      <c r="A9645" s="338">
        <v>40978</v>
      </c>
      <c r="B9645" s="336" t="s">
        <v>10220</v>
      </c>
      <c r="C9645" s="335" t="s">
        <v>6939</v>
      </c>
      <c r="D9645" s="339">
        <v>1744.68</v>
      </c>
    </row>
    <row r="9646" spans="1:4" ht="25.5">
      <c r="A9646" s="338">
        <v>25960</v>
      </c>
      <c r="B9646" s="336" t="s">
        <v>10221</v>
      </c>
      <c r="C9646" s="335" t="s">
        <v>6749</v>
      </c>
      <c r="D9646" s="335">
        <v>11.57</v>
      </c>
    </row>
    <row r="9647" spans="1:4" ht="25.5">
      <c r="A9647" s="338">
        <v>41043</v>
      </c>
      <c r="B9647" s="336" t="s">
        <v>10222</v>
      </c>
      <c r="C9647" s="335" t="s">
        <v>6939</v>
      </c>
      <c r="D9647" s="339">
        <v>2041.62</v>
      </c>
    </row>
    <row r="9648" spans="1:4">
      <c r="A9648" s="338">
        <v>4234</v>
      </c>
      <c r="B9648" s="336" t="s">
        <v>10223</v>
      </c>
      <c r="C9648" s="335" t="s">
        <v>6749</v>
      </c>
      <c r="D9648" s="335">
        <v>12.68</v>
      </c>
    </row>
    <row r="9649" spans="1:4">
      <c r="A9649" s="338">
        <v>40987</v>
      </c>
      <c r="B9649" s="336" t="s">
        <v>10224</v>
      </c>
      <c r="C9649" s="335" t="s">
        <v>6939</v>
      </c>
      <c r="D9649" s="339">
        <v>2236.52</v>
      </c>
    </row>
    <row r="9650" spans="1:4">
      <c r="A9650" s="338">
        <v>4253</v>
      </c>
      <c r="B9650" s="336" t="s">
        <v>10225</v>
      </c>
      <c r="C9650" s="335" t="s">
        <v>6749</v>
      </c>
      <c r="D9650" s="335">
        <v>9.11</v>
      </c>
    </row>
    <row r="9651" spans="1:4" ht="25.5">
      <c r="A9651" s="338">
        <v>40981</v>
      </c>
      <c r="B9651" s="336" t="s">
        <v>10226</v>
      </c>
      <c r="C9651" s="335" t="s">
        <v>6939</v>
      </c>
      <c r="D9651" s="339">
        <v>1608.74</v>
      </c>
    </row>
    <row r="9652" spans="1:4">
      <c r="A9652" s="338">
        <v>4254</v>
      </c>
      <c r="B9652" s="336" t="s">
        <v>10227</v>
      </c>
      <c r="C9652" s="335" t="s">
        <v>6749</v>
      </c>
      <c r="D9652" s="335">
        <v>9.74</v>
      </c>
    </row>
    <row r="9653" spans="1:4">
      <c r="A9653" s="338">
        <v>41036</v>
      </c>
      <c r="B9653" s="336" t="s">
        <v>10228</v>
      </c>
      <c r="C9653" s="335" t="s">
        <v>6939</v>
      </c>
      <c r="D9653" s="339">
        <v>1718.32</v>
      </c>
    </row>
    <row r="9654" spans="1:4">
      <c r="A9654" s="338">
        <v>4251</v>
      </c>
      <c r="B9654" s="336" t="s">
        <v>10229</v>
      </c>
      <c r="C9654" s="335" t="s">
        <v>6749</v>
      </c>
      <c r="D9654" s="335">
        <v>13.89</v>
      </c>
    </row>
    <row r="9655" spans="1:4" ht="25.5">
      <c r="A9655" s="338">
        <v>40979</v>
      </c>
      <c r="B9655" s="336" t="s">
        <v>10230</v>
      </c>
      <c r="C9655" s="335" t="s">
        <v>6939</v>
      </c>
      <c r="D9655" s="339">
        <v>2451.71</v>
      </c>
    </row>
    <row r="9656" spans="1:4" ht="25.5">
      <c r="A9656" s="338">
        <v>4230</v>
      </c>
      <c r="B9656" s="336" t="s">
        <v>10231</v>
      </c>
      <c r="C9656" s="335" t="s">
        <v>6749</v>
      </c>
      <c r="D9656" s="335">
        <v>9.66</v>
      </c>
    </row>
    <row r="9657" spans="1:4" ht="25.5">
      <c r="A9657" s="338">
        <v>40998</v>
      </c>
      <c r="B9657" s="336" t="s">
        <v>10232</v>
      </c>
      <c r="C9657" s="335" t="s">
        <v>6939</v>
      </c>
      <c r="D9657" s="339">
        <v>1704.91</v>
      </c>
    </row>
    <row r="9658" spans="1:4">
      <c r="A9658" s="338">
        <v>4257</v>
      </c>
      <c r="B9658" s="336" t="s">
        <v>10233</v>
      </c>
      <c r="C9658" s="335" t="s">
        <v>6749</v>
      </c>
      <c r="D9658" s="335">
        <v>7.6</v>
      </c>
    </row>
    <row r="9659" spans="1:4" ht="25.5">
      <c r="A9659" s="338">
        <v>40982</v>
      </c>
      <c r="B9659" s="336" t="s">
        <v>10234</v>
      </c>
      <c r="C9659" s="335" t="s">
        <v>6939</v>
      </c>
      <c r="D9659" s="339">
        <v>1344.04</v>
      </c>
    </row>
    <row r="9660" spans="1:4" ht="25.5">
      <c r="A9660" s="338">
        <v>41029</v>
      </c>
      <c r="B9660" s="336" t="s">
        <v>10235</v>
      </c>
      <c r="C9660" s="335" t="s">
        <v>6939</v>
      </c>
      <c r="D9660" s="339">
        <v>1894.08</v>
      </c>
    </row>
    <row r="9661" spans="1:4">
      <c r="A9661" s="338">
        <v>4240</v>
      </c>
      <c r="B9661" s="336" t="s">
        <v>10236</v>
      </c>
      <c r="C9661" s="335" t="s">
        <v>6749</v>
      </c>
      <c r="D9661" s="335">
        <v>11.76</v>
      </c>
    </row>
    <row r="9662" spans="1:4">
      <c r="A9662" s="338">
        <v>41026</v>
      </c>
      <c r="B9662" s="336" t="s">
        <v>10237</v>
      </c>
      <c r="C9662" s="335" t="s">
        <v>6939</v>
      </c>
      <c r="D9662" s="339">
        <v>2076.4299999999998</v>
      </c>
    </row>
    <row r="9663" spans="1:4">
      <c r="A9663" s="338">
        <v>4239</v>
      </c>
      <c r="B9663" s="336" t="s">
        <v>10238</v>
      </c>
      <c r="C9663" s="335" t="s">
        <v>6749</v>
      </c>
      <c r="D9663" s="335">
        <v>14.44</v>
      </c>
    </row>
    <row r="9664" spans="1:4">
      <c r="A9664" s="338">
        <v>41024</v>
      </c>
      <c r="B9664" s="336" t="s">
        <v>10239</v>
      </c>
      <c r="C9664" s="335" t="s">
        <v>6939</v>
      </c>
      <c r="D9664" s="339">
        <v>2547.4</v>
      </c>
    </row>
    <row r="9665" spans="1:4">
      <c r="A9665" s="338">
        <v>4248</v>
      </c>
      <c r="B9665" s="336" t="s">
        <v>10240</v>
      </c>
      <c r="C9665" s="335" t="s">
        <v>6749</v>
      </c>
      <c r="D9665" s="335">
        <v>10.53</v>
      </c>
    </row>
    <row r="9666" spans="1:4">
      <c r="A9666" s="338">
        <v>41033</v>
      </c>
      <c r="B9666" s="336" t="s">
        <v>10241</v>
      </c>
      <c r="C9666" s="335" t="s">
        <v>6939</v>
      </c>
      <c r="D9666" s="339">
        <v>1860.27</v>
      </c>
    </row>
    <row r="9667" spans="1:4">
      <c r="A9667" s="338">
        <v>25959</v>
      </c>
      <c r="B9667" s="336" t="s">
        <v>10242</v>
      </c>
      <c r="C9667" s="335" t="s">
        <v>6749</v>
      </c>
      <c r="D9667" s="335">
        <v>12.15</v>
      </c>
    </row>
    <row r="9668" spans="1:4" ht="25.5">
      <c r="A9668" s="338">
        <v>41040</v>
      </c>
      <c r="B9668" s="336" t="s">
        <v>10243</v>
      </c>
      <c r="C9668" s="335" t="s">
        <v>6939</v>
      </c>
      <c r="D9668" s="339">
        <v>2143.71</v>
      </c>
    </row>
    <row r="9669" spans="1:4">
      <c r="A9669" s="338">
        <v>4238</v>
      </c>
      <c r="B9669" s="336" t="s">
        <v>10244</v>
      </c>
      <c r="C9669" s="335" t="s">
        <v>6749</v>
      </c>
      <c r="D9669" s="335">
        <v>9.66</v>
      </c>
    </row>
    <row r="9670" spans="1:4" ht="25.5">
      <c r="A9670" s="338">
        <v>41012</v>
      </c>
      <c r="B9670" s="336" t="s">
        <v>10245</v>
      </c>
      <c r="C9670" s="335" t="s">
        <v>6939</v>
      </c>
      <c r="D9670" s="339">
        <v>1704.91</v>
      </c>
    </row>
    <row r="9671" spans="1:4" ht="25.5">
      <c r="A9671" s="338">
        <v>4237</v>
      </c>
      <c r="B9671" s="336" t="s">
        <v>10246</v>
      </c>
      <c r="C9671" s="335" t="s">
        <v>6749</v>
      </c>
      <c r="D9671" s="335">
        <v>9.74</v>
      </c>
    </row>
    <row r="9672" spans="1:4" ht="25.5">
      <c r="A9672" s="338">
        <v>41002</v>
      </c>
      <c r="B9672" s="336" t="s">
        <v>10247</v>
      </c>
      <c r="C9672" s="335" t="s">
        <v>6939</v>
      </c>
      <c r="D9672" s="339">
        <v>1718.32</v>
      </c>
    </row>
    <row r="9673" spans="1:4" ht="25.5">
      <c r="A9673" s="338">
        <v>4233</v>
      </c>
      <c r="B9673" s="336" t="s">
        <v>10248</v>
      </c>
      <c r="C9673" s="335" t="s">
        <v>6749</v>
      </c>
      <c r="D9673" s="335">
        <v>10.44</v>
      </c>
    </row>
    <row r="9674" spans="1:4" ht="25.5">
      <c r="A9674" s="338">
        <v>41001</v>
      </c>
      <c r="B9674" s="336" t="s">
        <v>10249</v>
      </c>
      <c r="C9674" s="335" t="s">
        <v>6939</v>
      </c>
      <c r="D9674" s="339">
        <v>1840.94</v>
      </c>
    </row>
    <row r="9675" spans="1:4" ht="25.5">
      <c r="A9675" s="338">
        <v>2</v>
      </c>
      <c r="B9675" s="336" t="s">
        <v>10250</v>
      </c>
      <c r="C9675" s="335" t="s">
        <v>6759</v>
      </c>
      <c r="D9675" s="335">
        <v>11.21</v>
      </c>
    </row>
    <row r="9676" spans="1:4" ht="38.25">
      <c r="A9676" s="338">
        <v>36517</v>
      </c>
      <c r="B9676" s="336" t="s">
        <v>10251</v>
      </c>
      <c r="C9676" s="335" t="s">
        <v>6747</v>
      </c>
      <c r="D9676" s="339">
        <v>222000</v>
      </c>
    </row>
    <row r="9677" spans="1:4" ht="38.25">
      <c r="A9677" s="338">
        <v>4262</v>
      </c>
      <c r="B9677" s="336" t="s">
        <v>10252</v>
      </c>
      <c r="C9677" s="335" t="s">
        <v>6747</v>
      </c>
      <c r="D9677" s="339">
        <v>250000</v>
      </c>
    </row>
    <row r="9678" spans="1:4" ht="38.25">
      <c r="A9678" s="338">
        <v>4263</v>
      </c>
      <c r="B9678" s="336" t="s">
        <v>10253</v>
      </c>
      <c r="C9678" s="335" t="s">
        <v>6747</v>
      </c>
      <c r="D9678" s="339">
        <v>346666.65</v>
      </c>
    </row>
    <row r="9679" spans="1:4" ht="38.25">
      <c r="A9679" s="338">
        <v>36518</v>
      </c>
      <c r="B9679" s="336" t="s">
        <v>10254</v>
      </c>
      <c r="C9679" s="335" t="s">
        <v>6747</v>
      </c>
      <c r="D9679" s="339">
        <v>394666.65</v>
      </c>
    </row>
    <row r="9680" spans="1:4" ht="38.25">
      <c r="A9680" s="338">
        <v>14221</v>
      </c>
      <c r="B9680" s="336" t="s">
        <v>10255</v>
      </c>
      <c r="C9680" s="335" t="s">
        <v>6747</v>
      </c>
      <c r="D9680" s="339">
        <v>230333.32</v>
      </c>
    </row>
    <row r="9681" spans="1:4">
      <c r="A9681" s="338">
        <v>38402</v>
      </c>
      <c r="B9681" s="336" t="s">
        <v>10256</v>
      </c>
      <c r="C9681" s="335" t="s">
        <v>6747</v>
      </c>
      <c r="D9681" s="335">
        <v>8.5299999999999994</v>
      </c>
    </row>
    <row r="9682" spans="1:4" ht="25.5">
      <c r="A9682" s="338">
        <v>3412</v>
      </c>
      <c r="B9682" s="336" t="s">
        <v>10257</v>
      </c>
      <c r="C9682" s="335" t="s">
        <v>6754</v>
      </c>
      <c r="D9682" s="335">
        <v>16.07</v>
      </c>
    </row>
    <row r="9683" spans="1:4" ht="25.5">
      <c r="A9683" s="338">
        <v>3413</v>
      </c>
      <c r="B9683" s="336" t="s">
        <v>10258</v>
      </c>
      <c r="C9683" s="335" t="s">
        <v>6754</v>
      </c>
      <c r="D9683" s="335">
        <v>36.19</v>
      </c>
    </row>
    <row r="9684" spans="1:4" ht="25.5">
      <c r="A9684" s="338">
        <v>39744</v>
      </c>
      <c r="B9684" s="336" t="s">
        <v>10259</v>
      </c>
      <c r="C9684" s="335" t="s">
        <v>6754</v>
      </c>
      <c r="D9684" s="335">
        <v>28.1</v>
      </c>
    </row>
    <row r="9685" spans="1:4" ht="25.5">
      <c r="A9685" s="338">
        <v>39745</v>
      </c>
      <c r="B9685" s="336" t="s">
        <v>10260</v>
      </c>
      <c r="C9685" s="335" t="s">
        <v>6754</v>
      </c>
      <c r="D9685" s="335">
        <v>59.3</v>
      </c>
    </row>
    <row r="9686" spans="1:4" ht="38.25">
      <c r="A9686" s="338">
        <v>39637</v>
      </c>
      <c r="B9686" s="336" t="s">
        <v>10261</v>
      </c>
      <c r="C9686" s="335" t="s">
        <v>6754</v>
      </c>
      <c r="D9686" s="335">
        <v>60.53</v>
      </c>
    </row>
    <row r="9687" spans="1:4" ht="38.25">
      <c r="A9687" s="338">
        <v>39638</v>
      </c>
      <c r="B9687" s="336" t="s">
        <v>10262</v>
      </c>
      <c r="C9687" s="335" t="s">
        <v>6754</v>
      </c>
      <c r="D9687" s="335">
        <v>112.73</v>
      </c>
    </row>
    <row r="9688" spans="1:4" ht="38.25">
      <c r="A9688" s="338">
        <v>39639</v>
      </c>
      <c r="B9688" s="336" t="s">
        <v>10263</v>
      </c>
      <c r="C9688" s="335" t="s">
        <v>6754</v>
      </c>
      <c r="D9688" s="335">
        <v>148.62</v>
      </c>
    </row>
    <row r="9689" spans="1:4" ht="63.75">
      <c r="A9689" s="338">
        <v>39517</v>
      </c>
      <c r="B9689" s="336" t="s">
        <v>10264</v>
      </c>
      <c r="C9689" s="335" t="s">
        <v>6754</v>
      </c>
      <c r="D9689" s="335">
        <v>143.01</v>
      </c>
    </row>
    <row r="9690" spans="1:4" ht="63.75">
      <c r="A9690" s="338">
        <v>39518</v>
      </c>
      <c r="B9690" s="336" t="s">
        <v>10265</v>
      </c>
      <c r="C9690" s="335" t="s">
        <v>6754</v>
      </c>
      <c r="D9690" s="335">
        <v>169.16</v>
      </c>
    </row>
    <row r="9691" spans="1:4">
      <c r="A9691" s="338">
        <v>38366</v>
      </c>
      <c r="B9691" s="336" t="s">
        <v>10266</v>
      </c>
      <c r="C9691" s="335" t="s">
        <v>6754</v>
      </c>
      <c r="D9691" s="335">
        <v>3.83</v>
      </c>
    </row>
    <row r="9692" spans="1:4" ht="25.5">
      <c r="A9692" s="338">
        <v>11703</v>
      </c>
      <c r="B9692" s="336" t="s">
        <v>10267</v>
      </c>
      <c r="C9692" s="335" t="s">
        <v>6747</v>
      </c>
      <c r="D9692" s="335">
        <v>31.8</v>
      </c>
    </row>
    <row r="9693" spans="1:4" ht="25.5">
      <c r="A9693" s="338">
        <v>37400</v>
      </c>
      <c r="B9693" s="336" t="s">
        <v>10268</v>
      </c>
      <c r="C9693" s="335" t="s">
        <v>6747</v>
      </c>
      <c r="D9693" s="335">
        <v>52.02</v>
      </c>
    </row>
    <row r="9694" spans="1:4" ht="51">
      <c r="A9694" s="338">
        <v>25400</v>
      </c>
      <c r="B9694" s="336" t="s">
        <v>10269</v>
      </c>
      <c r="C9694" s="335" t="s">
        <v>6747</v>
      </c>
      <c r="D9694" s="339">
        <v>1119.4000000000001</v>
      </c>
    </row>
    <row r="9695" spans="1:4" ht="25.5">
      <c r="A9695" s="338">
        <v>4272</v>
      </c>
      <c r="B9695" s="336" t="s">
        <v>10270</v>
      </c>
      <c r="C9695" s="335" t="s">
        <v>6747</v>
      </c>
      <c r="D9695" s="335">
        <v>70.42</v>
      </c>
    </row>
    <row r="9696" spans="1:4" ht="25.5">
      <c r="A9696" s="338">
        <v>4276</v>
      </c>
      <c r="B9696" s="336" t="s">
        <v>10271</v>
      </c>
      <c r="C9696" s="335" t="s">
        <v>6747</v>
      </c>
      <c r="D9696" s="335">
        <v>207.86</v>
      </c>
    </row>
    <row r="9697" spans="1:4" ht="25.5">
      <c r="A9697" s="338">
        <v>4273</v>
      </c>
      <c r="B9697" s="336" t="s">
        <v>10272</v>
      </c>
      <c r="C9697" s="335" t="s">
        <v>6747</v>
      </c>
      <c r="D9697" s="335">
        <v>345.3</v>
      </c>
    </row>
    <row r="9698" spans="1:4" ht="51">
      <c r="A9698" s="338">
        <v>4274</v>
      </c>
      <c r="B9698" s="336" t="s">
        <v>10273</v>
      </c>
      <c r="C9698" s="335" t="s">
        <v>6747</v>
      </c>
      <c r="D9698" s="335">
        <v>80.069999999999993</v>
      </c>
    </row>
    <row r="9699" spans="1:4" ht="51">
      <c r="A9699" s="338">
        <v>39438</v>
      </c>
      <c r="B9699" s="336" t="s">
        <v>10274</v>
      </c>
      <c r="C9699" s="335" t="s">
        <v>6747</v>
      </c>
      <c r="D9699" s="335">
        <v>0.13</v>
      </c>
    </row>
    <row r="9700" spans="1:4" ht="38.25">
      <c r="A9700" s="338">
        <v>11963</v>
      </c>
      <c r="B9700" s="336" t="s">
        <v>10275</v>
      </c>
      <c r="C9700" s="335" t="s">
        <v>6747</v>
      </c>
      <c r="D9700" s="335">
        <v>5.0199999999999996</v>
      </c>
    </row>
    <row r="9701" spans="1:4" ht="38.25">
      <c r="A9701" s="338">
        <v>11964</v>
      </c>
      <c r="B9701" s="336" t="s">
        <v>10276</v>
      </c>
      <c r="C9701" s="335" t="s">
        <v>6747</v>
      </c>
      <c r="D9701" s="335">
        <v>1.26</v>
      </c>
    </row>
    <row r="9702" spans="1:4" ht="38.25">
      <c r="A9702" s="338">
        <v>4379</v>
      </c>
      <c r="B9702" s="336" t="s">
        <v>10277</v>
      </c>
      <c r="C9702" s="335" t="s">
        <v>6747</v>
      </c>
      <c r="D9702" s="335">
        <v>0.02</v>
      </c>
    </row>
    <row r="9703" spans="1:4" ht="38.25">
      <c r="A9703" s="338">
        <v>4377</v>
      </c>
      <c r="B9703" s="336" t="s">
        <v>10278</v>
      </c>
      <c r="C9703" s="335" t="s">
        <v>6747</v>
      </c>
      <c r="D9703" s="335">
        <v>0.09</v>
      </c>
    </row>
    <row r="9704" spans="1:4" ht="38.25">
      <c r="A9704" s="338">
        <v>4356</v>
      </c>
      <c r="B9704" s="336" t="s">
        <v>10279</v>
      </c>
      <c r="C9704" s="335" t="s">
        <v>6747</v>
      </c>
      <c r="D9704" s="335">
        <v>0.13</v>
      </c>
    </row>
    <row r="9705" spans="1:4" ht="38.25">
      <c r="A9705" s="338">
        <v>13246</v>
      </c>
      <c r="B9705" s="336" t="s">
        <v>10280</v>
      </c>
      <c r="C9705" s="335" t="s">
        <v>6747</v>
      </c>
      <c r="D9705" s="335">
        <v>0.24</v>
      </c>
    </row>
    <row r="9706" spans="1:4" ht="38.25">
      <c r="A9706" s="338">
        <v>4346</v>
      </c>
      <c r="B9706" s="336" t="s">
        <v>10281</v>
      </c>
      <c r="C9706" s="335" t="s">
        <v>6747</v>
      </c>
      <c r="D9706" s="335">
        <v>5.38</v>
      </c>
    </row>
    <row r="9707" spans="1:4" ht="51">
      <c r="A9707" s="338">
        <v>11955</v>
      </c>
      <c r="B9707" s="336" t="s">
        <v>10282</v>
      </c>
      <c r="C9707" s="335" t="s">
        <v>6747</v>
      </c>
      <c r="D9707" s="335">
        <v>2.35</v>
      </c>
    </row>
    <row r="9708" spans="1:4" ht="38.25">
      <c r="A9708" s="338">
        <v>11960</v>
      </c>
      <c r="B9708" s="336" t="s">
        <v>10283</v>
      </c>
      <c r="C9708" s="335" t="s">
        <v>6747</v>
      </c>
      <c r="D9708" s="335">
        <v>7.0000000000000007E-2</v>
      </c>
    </row>
    <row r="9709" spans="1:4" ht="38.25">
      <c r="A9709" s="338">
        <v>4333</v>
      </c>
      <c r="B9709" s="336" t="s">
        <v>10284</v>
      </c>
      <c r="C9709" s="335" t="s">
        <v>6747</v>
      </c>
      <c r="D9709" s="335">
        <v>0.13</v>
      </c>
    </row>
    <row r="9710" spans="1:4" ht="38.25">
      <c r="A9710" s="338">
        <v>4358</v>
      </c>
      <c r="B9710" s="336" t="s">
        <v>10285</v>
      </c>
      <c r="C9710" s="335" t="s">
        <v>6747</v>
      </c>
      <c r="D9710" s="335">
        <v>1.07</v>
      </c>
    </row>
    <row r="9711" spans="1:4" ht="38.25">
      <c r="A9711" s="338">
        <v>39435</v>
      </c>
      <c r="B9711" s="336" t="s">
        <v>10286</v>
      </c>
      <c r="C9711" s="335" t="s">
        <v>6747</v>
      </c>
      <c r="D9711" s="335">
        <v>0.05</v>
      </c>
    </row>
    <row r="9712" spans="1:4" ht="38.25">
      <c r="A9712" s="338">
        <v>39436</v>
      </c>
      <c r="B9712" s="336" t="s">
        <v>10287</v>
      </c>
      <c r="C9712" s="335" t="s">
        <v>6747</v>
      </c>
      <c r="D9712" s="335">
        <v>0.09</v>
      </c>
    </row>
    <row r="9713" spans="1:4" ht="38.25">
      <c r="A9713" s="338">
        <v>39437</v>
      </c>
      <c r="B9713" s="336" t="s">
        <v>10288</v>
      </c>
      <c r="C9713" s="335" t="s">
        <v>6747</v>
      </c>
      <c r="D9713" s="335">
        <v>0.12</v>
      </c>
    </row>
    <row r="9714" spans="1:4" ht="38.25">
      <c r="A9714" s="338">
        <v>39439</v>
      </c>
      <c r="B9714" s="336" t="s">
        <v>10289</v>
      </c>
      <c r="C9714" s="335" t="s">
        <v>6747</v>
      </c>
      <c r="D9714" s="335">
        <v>0.08</v>
      </c>
    </row>
    <row r="9715" spans="1:4" ht="38.25">
      <c r="A9715" s="338">
        <v>39440</v>
      </c>
      <c r="B9715" s="336" t="s">
        <v>10290</v>
      </c>
      <c r="C9715" s="335" t="s">
        <v>6747</v>
      </c>
      <c r="D9715" s="335">
        <v>0.1</v>
      </c>
    </row>
    <row r="9716" spans="1:4" ht="38.25">
      <c r="A9716" s="338">
        <v>39441</v>
      </c>
      <c r="B9716" s="336" t="s">
        <v>10291</v>
      </c>
      <c r="C9716" s="335" t="s">
        <v>6747</v>
      </c>
      <c r="D9716" s="335">
        <v>0.13</v>
      </c>
    </row>
    <row r="9717" spans="1:4" ht="38.25">
      <c r="A9717" s="338">
        <v>39442</v>
      </c>
      <c r="B9717" s="336" t="s">
        <v>10292</v>
      </c>
      <c r="C9717" s="335" t="s">
        <v>6747</v>
      </c>
      <c r="D9717" s="335">
        <v>0.09</v>
      </c>
    </row>
    <row r="9718" spans="1:4" ht="38.25">
      <c r="A9718" s="338">
        <v>39443</v>
      </c>
      <c r="B9718" s="336" t="s">
        <v>10293</v>
      </c>
      <c r="C9718" s="335" t="s">
        <v>6747</v>
      </c>
      <c r="D9718" s="335">
        <v>0.12</v>
      </c>
    </row>
    <row r="9719" spans="1:4" ht="38.25">
      <c r="A9719" s="338">
        <v>4329</v>
      </c>
      <c r="B9719" s="336" t="s">
        <v>10294</v>
      </c>
      <c r="C9719" s="335" t="s">
        <v>6747</v>
      </c>
      <c r="D9719" s="335">
        <v>1.1499999999999999</v>
      </c>
    </row>
    <row r="9720" spans="1:4" ht="51">
      <c r="A9720" s="338">
        <v>4383</v>
      </c>
      <c r="B9720" s="336" t="s">
        <v>10295</v>
      </c>
      <c r="C9720" s="335" t="s">
        <v>6747</v>
      </c>
      <c r="D9720" s="335">
        <v>10.4</v>
      </c>
    </row>
    <row r="9721" spans="1:4" ht="51">
      <c r="A9721" s="338">
        <v>4344</v>
      </c>
      <c r="B9721" s="336" t="s">
        <v>10296</v>
      </c>
      <c r="C9721" s="335" t="s">
        <v>6747</v>
      </c>
      <c r="D9721" s="335">
        <v>10.9</v>
      </c>
    </row>
    <row r="9722" spans="1:4" ht="38.25">
      <c r="A9722" s="338">
        <v>436</v>
      </c>
      <c r="B9722" s="336" t="s">
        <v>10297</v>
      </c>
      <c r="C9722" s="335" t="s">
        <v>6747</v>
      </c>
      <c r="D9722" s="335">
        <v>4.46</v>
      </c>
    </row>
    <row r="9723" spans="1:4" ht="38.25">
      <c r="A9723" s="338">
        <v>442</v>
      </c>
      <c r="B9723" s="336" t="s">
        <v>10298</v>
      </c>
      <c r="C9723" s="335" t="s">
        <v>6747</v>
      </c>
      <c r="D9723" s="335">
        <v>2.64</v>
      </c>
    </row>
    <row r="9724" spans="1:4" ht="25.5">
      <c r="A9724" s="338">
        <v>11953</v>
      </c>
      <c r="B9724" s="336" t="s">
        <v>10299</v>
      </c>
      <c r="C9724" s="335" t="s">
        <v>6747</v>
      </c>
      <c r="D9724" s="335">
        <v>1.72</v>
      </c>
    </row>
    <row r="9725" spans="1:4" ht="38.25">
      <c r="A9725" s="338">
        <v>4335</v>
      </c>
      <c r="B9725" s="336" t="s">
        <v>10300</v>
      </c>
      <c r="C9725" s="335" t="s">
        <v>6747</v>
      </c>
      <c r="D9725" s="335">
        <v>7.32</v>
      </c>
    </row>
    <row r="9726" spans="1:4" ht="38.25">
      <c r="A9726" s="338">
        <v>4334</v>
      </c>
      <c r="B9726" s="336" t="s">
        <v>10301</v>
      </c>
      <c r="C9726" s="335" t="s">
        <v>6747</v>
      </c>
      <c r="D9726" s="335">
        <v>10.039999999999999</v>
      </c>
    </row>
    <row r="9727" spans="1:4" ht="25.5">
      <c r="A9727" s="338">
        <v>4343</v>
      </c>
      <c r="B9727" s="336" t="s">
        <v>10302</v>
      </c>
      <c r="C9727" s="335" t="s">
        <v>6747</v>
      </c>
      <c r="D9727" s="335">
        <v>2.4700000000000002</v>
      </c>
    </row>
    <row r="9728" spans="1:4" ht="38.25">
      <c r="A9728" s="338">
        <v>430</v>
      </c>
      <c r="B9728" s="336" t="s">
        <v>10303</v>
      </c>
      <c r="C9728" s="335" t="s">
        <v>6747</v>
      </c>
      <c r="D9728" s="335">
        <v>3.99</v>
      </c>
    </row>
    <row r="9729" spans="1:4" ht="38.25">
      <c r="A9729" s="338">
        <v>441</v>
      </c>
      <c r="B9729" s="336" t="s">
        <v>10304</v>
      </c>
      <c r="C9729" s="335" t="s">
        <v>6747</v>
      </c>
      <c r="D9729" s="335">
        <v>4.3899999999999997</v>
      </c>
    </row>
    <row r="9730" spans="1:4" ht="38.25">
      <c r="A9730" s="338">
        <v>431</v>
      </c>
      <c r="B9730" s="336" t="s">
        <v>10305</v>
      </c>
      <c r="C9730" s="335" t="s">
        <v>6747</v>
      </c>
      <c r="D9730" s="335">
        <v>5.3</v>
      </c>
    </row>
    <row r="9731" spans="1:4" ht="38.25">
      <c r="A9731" s="338">
        <v>432</v>
      </c>
      <c r="B9731" s="336" t="s">
        <v>10306</v>
      </c>
      <c r="C9731" s="335" t="s">
        <v>6747</v>
      </c>
      <c r="D9731" s="335">
        <v>5.85</v>
      </c>
    </row>
    <row r="9732" spans="1:4" ht="38.25">
      <c r="A9732" s="338">
        <v>429</v>
      </c>
      <c r="B9732" s="336" t="s">
        <v>10307</v>
      </c>
      <c r="C9732" s="335" t="s">
        <v>6747</v>
      </c>
      <c r="D9732" s="335">
        <v>7.89</v>
      </c>
    </row>
    <row r="9733" spans="1:4" ht="38.25">
      <c r="A9733" s="338">
        <v>439</v>
      </c>
      <c r="B9733" s="336" t="s">
        <v>10308</v>
      </c>
      <c r="C9733" s="335" t="s">
        <v>6747</v>
      </c>
      <c r="D9733" s="335">
        <v>6.72</v>
      </c>
    </row>
    <row r="9734" spans="1:4" ht="38.25">
      <c r="A9734" s="338">
        <v>433</v>
      </c>
      <c r="B9734" s="336" t="s">
        <v>10309</v>
      </c>
      <c r="C9734" s="335" t="s">
        <v>6747</v>
      </c>
      <c r="D9734" s="335">
        <v>7.85</v>
      </c>
    </row>
    <row r="9735" spans="1:4" ht="38.25">
      <c r="A9735" s="338">
        <v>437</v>
      </c>
      <c r="B9735" s="336" t="s">
        <v>10310</v>
      </c>
      <c r="C9735" s="335" t="s">
        <v>6747</v>
      </c>
      <c r="D9735" s="335">
        <v>10.43</v>
      </c>
    </row>
    <row r="9736" spans="1:4" ht="38.25">
      <c r="A9736" s="338">
        <v>11790</v>
      </c>
      <c r="B9736" s="336" t="s">
        <v>10311</v>
      </c>
      <c r="C9736" s="335" t="s">
        <v>6747</v>
      </c>
      <c r="D9736" s="335">
        <v>11.83</v>
      </c>
    </row>
    <row r="9737" spans="1:4" ht="51">
      <c r="A9737" s="338">
        <v>428</v>
      </c>
      <c r="B9737" s="336" t="s">
        <v>10312</v>
      </c>
      <c r="C9737" s="335" t="s">
        <v>6747</v>
      </c>
      <c r="D9737" s="335">
        <v>12.87</v>
      </c>
    </row>
    <row r="9738" spans="1:4" ht="51">
      <c r="A9738" s="338">
        <v>4384</v>
      </c>
      <c r="B9738" s="336" t="s">
        <v>10313</v>
      </c>
      <c r="C9738" s="335" t="s">
        <v>6747</v>
      </c>
      <c r="D9738" s="335">
        <v>11.94</v>
      </c>
    </row>
    <row r="9739" spans="1:4" ht="51">
      <c r="A9739" s="338">
        <v>4351</v>
      </c>
      <c r="B9739" s="336" t="s">
        <v>10314</v>
      </c>
      <c r="C9739" s="335" t="s">
        <v>6747</v>
      </c>
      <c r="D9739" s="335">
        <v>8.85</v>
      </c>
    </row>
    <row r="9740" spans="1:4" ht="25.5">
      <c r="A9740" s="338">
        <v>11054</v>
      </c>
      <c r="B9740" s="336" t="s">
        <v>10315</v>
      </c>
      <c r="C9740" s="335" t="s">
        <v>6747</v>
      </c>
      <c r="D9740" s="335">
        <v>0.02</v>
      </c>
    </row>
    <row r="9741" spans="1:4" ht="25.5">
      <c r="A9741" s="338">
        <v>11055</v>
      </c>
      <c r="B9741" s="336" t="s">
        <v>10316</v>
      </c>
      <c r="C9741" s="335" t="s">
        <v>6747</v>
      </c>
      <c r="D9741" s="335">
        <v>0.04</v>
      </c>
    </row>
    <row r="9742" spans="1:4" ht="25.5">
      <c r="A9742" s="338">
        <v>11056</v>
      </c>
      <c r="B9742" s="336" t="s">
        <v>10317</v>
      </c>
      <c r="C9742" s="335" t="s">
        <v>6747</v>
      </c>
      <c r="D9742" s="335">
        <v>0.04</v>
      </c>
    </row>
    <row r="9743" spans="1:4" ht="25.5">
      <c r="A9743" s="338">
        <v>11057</v>
      </c>
      <c r="B9743" s="336" t="s">
        <v>10318</v>
      </c>
      <c r="C9743" s="335" t="s">
        <v>6747</v>
      </c>
      <c r="D9743" s="335">
        <v>0.09</v>
      </c>
    </row>
    <row r="9744" spans="1:4" ht="25.5">
      <c r="A9744" s="338">
        <v>11059</v>
      </c>
      <c r="B9744" s="336" t="s">
        <v>10319</v>
      </c>
      <c r="C9744" s="335" t="s">
        <v>6747</v>
      </c>
      <c r="D9744" s="335">
        <v>0.18</v>
      </c>
    </row>
    <row r="9745" spans="1:4" ht="25.5">
      <c r="A9745" s="338">
        <v>11058</v>
      </c>
      <c r="B9745" s="336" t="s">
        <v>10320</v>
      </c>
      <c r="C9745" s="335" t="s">
        <v>6747</v>
      </c>
      <c r="D9745" s="335">
        <v>0.23</v>
      </c>
    </row>
    <row r="9746" spans="1:4" ht="25.5">
      <c r="A9746" s="338">
        <v>4380</v>
      </c>
      <c r="B9746" s="336" t="s">
        <v>10321</v>
      </c>
      <c r="C9746" s="335" t="s">
        <v>6747</v>
      </c>
      <c r="D9746" s="335">
        <v>0.79</v>
      </c>
    </row>
    <row r="9747" spans="1:4" ht="38.25">
      <c r="A9747" s="338">
        <v>4299</v>
      </c>
      <c r="B9747" s="336" t="s">
        <v>10322</v>
      </c>
      <c r="C9747" s="335" t="s">
        <v>6747</v>
      </c>
      <c r="D9747" s="335">
        <v>0.75</v>
      </c>
    </row>
    <row r="9748" spans="1:4" ht="38.25">
      <c r="A9748" s="338">
        <v>4304</v>
      </c>
      <c r="B9748" s="336" t="s">
        <v>10323</v>
      </c>
      <c r="C9748" s="335" t="s">
        <v>6747</v>
      </c>
      <c r="D9748" s="335">
        <v>1.02</v>
      </c>
    </row>
    <row r="9749" spans="1:4" ht="38.25">
      <c r="A9749" s="338">
        <v>4305</v>
      </c>
      <c r="B9749" s="336" t="s">
        <v>10324</v>
      </c>
      <c r="C9749" s="335" t="s">
        <v>6747</v>
      </c>
      <c r="D9749" s="335">
        <v>1.19</v>
      </c>
    </row>
    <row r="9750" spans="1:4" ht="38.25">
      <c r="A9750" s="338">
        <v>4306</v>
      </c>
      <c r="B9750" s="336" t="s">
        <v>10325</v>
      </c>
      <c r="C9750" s="335" t="s">
        <v>6747</v>
      </c>
      <c r="D9750" s="335">
        <v>1.38</v>
      </c>
    </row>
    <row r="9751" spans="1:4" ht="38.25">
      <c r="A9751" s="338">
        <v>4308</v>
      </c>
      <c r="B9751" s="336" t="s">
        <v>10326</v>
      </c>
      <c r="C9751" s="335" t="s">
        <v>6747</v>
      </c>
      <c r="D9751" s="335">
        <v>2.85</v>
      </c>
    </row>
    <row r="9752" spans="1:4" ht="38.25">
      <c r="A9752" s="338">
        <v>4302</v>
      </c>
      <c r="B9752" s="336" t="s">
        <v>10327</v>
      </c>
      <c r="C9752" s="335" t="s">
        <v>6747</v>
      </c>
      <c r="D9752" s="335">
        <v>2.14</v>
      </c>
    </row>
    <row r="9753" spans="1:4" ht="38.25">
      <c r="A9753" s="338">
        <v>4300</v>
      </c>
      <c r="B9753" s="336" t="s">
        <v>10328</v>
      </c>
      <c r="C9753" s="335" t="s">
        <v>6747</v>
      </c>
      <c r="D9753" s="335">
        <v>0.51</v>
      </c>
    </row>
    <row r="9754" spans="1:4" ht="38.25">
      <c r="A9754" s="338">
        <v>4301</v>
      </c>
      <c r="B9754" s="336" t="s">
        <v>10329</v>
      </c>
      <c r="C9754" s="335" t="s">
        <v>6747</v>
      </c>
      <c r="D9754" s="335">
        <v>0.62</v>
      </c>
    </row>
    <row r="9755" spans="1:4" ht="38.25">
      <c r="A9755" s="338">
        <v>4320</v>
      </c>
      <c r="B9755" s="336" t="s">
        <v>10330</v>
      </c>
      <c r="C9755" s="335" t="s">
        <v>6747</v>
      </c>
      <c r="D9755" s="335">
        <v>1.89</v>
      </c>
    </row>
    <row r="9756" spans="1:4" ht="38.25">
      <c r="A9756" s="338">
        <v>4318</v>
      </c>
      <c r="B9756" s="336" t="s">
        <v>10331</v>
      </c>
      <c r="C9756" s="335" t="s">
        <v>6747</v>
      </c>
      <c r="D9756" s="335">
        <v>0.92</v>
      </c>
    </row>
    <row r="9757" spans="1:4" ht="25.5">
      <c r="A9757" s="338">
        <v>40547</v>
      </c>
      <c r="B9757" s="336" t="s">
        <v>10332</v>
      </c>
      <c r="C9757" s="335" t="s">
        <v>9005</v>
      </c>
      <c r="D9757" s="335">
        <v>14.52</v>
      </c>
    </row>
    <row r="9758" spans="1:4" ht="25.5">
      <c r="A9758" s="338">
        <v>11962</v>
      </c>
      <c r="B9758" s="336" t="s">
        <v>10333</v>
      </c>
      <c r="C9758" s="335" t="s">
        <v>6747</v>
      </c>
      <c r="D9758" s="335">
        <v>0.11</v>
      </c>
    </row>
    <row r="9759" spans="1:4" ht="25.5">
      <c r="A9759" s="338">
        <v>4332</v>
      </c>
      <c r="B9759" s="336" t="s">
        <v>10334</v>
      </c>
      <c r="C9759" s="335" t="s">
        <v>6747</v>
      </c>
      <c r="D9759" s="335">
        <v>0.56999999999999995</v>
      </c>
    </row>
    <row r="9760" spans="1:4" ht="25.5">
      <c r="A9760" s="338">
        <v>4331</v>
      </c>
      <c r="B9760" s="336" t="s">
        <v>10335</v>
      </c>
      <c r="C9760" s="335" t="s">
        <v>6747</v>
      </c>
      <c r="D9760" s="335">
        <v>2.1800000000000002</v>
      </c>
    </row>
    <row r="9761" spans="1:4" ht="38.25">
      <c r="A9761" s="338">
        <v>4336</v>
      </c>
      <c r="B9761" s="336" t="s">
        <v>10336</v>
      </c>
      <c r="C9761" s="335" t="s">
        <v>6747</v>
      </c>
      <c r="D9761" s="335">
        <v>2.79</v>
      </c>
    </row>
    <row r="9762" spans="1:4" ht="25.5">
      <c r="A9762" s="338">
        <v>13294</v>
      </c>
      <c r="B9762" s="336" t="s">
        <v>10337</v>
      </c>
      <c r="C9762" s="335" t="s">
        <v>6747</v>
      </c>
      <c r="D9762" s="335">
        <v>0.8</v>
      </c>
    </row>
    <row r="9763" spans="1:4" ht="38.25">
      <c r="A9763" s="338">
        <v>11948</v>
      </c>
      <c r="B9763" s="336" t="s">
        <v>10338</v>
      </c>
      <c r="C9763" s="335" t="s">
        <v>6747</v>
      </c>
      <c r="D9763" s="335">
        <v>0.36</v>
      </c>
    </row>
    <row r="9764" spans="1:4" ht="38.25">
      <c r="A9764" s="338">
        <v>4382</v>
      </c>
      <c r="B9764" s="336" t="s">
        <v>10339</v>
      </c>
      <c r="C9764" s="335" t="s">
        <v>6747</v>
      </c>
      <c r="D9764" s="335">
        <v>0.59</v>
      </c>
    </row>
    <row r="9765" spans="1:4" ht="38.25">
      <c r="A9765" s="338">
        <v>4354</v>
      </c>
      <c r="B9765" s="336" t="s">
        <v>10340</v>
      </c>
      <c r="C9765" s="335" t="s">
        <v>6747</v>
      </c>
      <c r="D9765" s="335">
        <v>24.99</v>
      </c>
    </row>
    <row r="9766" spans="1:4" ht="38.25">
      <c r="A9766" s="338">
        <v>40839</v>
      </c>
      <c r="B9766" s="336" t="s">
        <v>10341</v>
      </c>
      <c r="C9766" s="335" t="s">
        <v>9005</v>
      </c>
      <c r="D9766" s="335">
        <v>60.15</v>
      </c>
    </row>
    <row r="9767" spans="1:4" ht="25.5">
      <c r="A9767" s="338">
        <v>40552</v>
      </c>
      <c r="B9767" s="336" t="s">
        <v>10342</v>
      </c>
      <c r="C9767" s="335" t="s">
        <v>9005</v>
      </c>
      <c r="D9767" s="335">
        <v>24.89</v>
      </c>
    </row>
    <row r="9768" spans="1:4" ht="38.25">
      <c r="A9768" s="338">
        <v>40549</v>
      </c>
      <c r="B9768" s="336" t="s">
        <v>10343</v>
      </c>
      <c r="C9768" s="335" t="s">
        <v>9005</v>
      </c>
      <c r="D9768" s="335">
        <v>98.52</v>
      </c>
    </row>
    <row r="9769" spans="1:4" ht="38.25">
      <c r="A9769" s="338">
        <v>4385</v>
      </c>
      <c r="B9769" s="336" t="s">
        <v>10344</v>
      </c>
      <c r="C9769" s="335" t="s">
        <v>7262</v>
      </c>
      <c r="D9769" s="339">
        <v>1225.71</v>
      </c>
    </row>
    <row r="9770" spans="1:4" ht="38.25">
      <c r="A9770" s="338">
        <v>4386</v>
      </c>
      <c r="B9770" s="336" t="s">
        <v>10344</v>
      </c>
      <c r="C9770" s="335" t="s">
        <v>6754</v>
      </c>
      <c r="D9770" s="335">
        <v>51.82</v>
      </c>
    </row>
    <row r="9771" spans="1:4">
      <c r="A9771" s="338">
        <v>38397</v>
      </c>
      <c r="B9771" s="336" t="s">
        <v>10345</v>
      </c>
      <c r="C9771" s="335" t="s">
        <v>6811</v>
      </c>
      <c r="D9771" s="335">
        <v>3.15</v>
      </c>
    </row>
    <row r="9772" spans="1:4" ht="38.25">
      <c r="A9772" s="338">
        <v>20078</v>
      </c>
      <c r="B9772" s="336" t="s">
        <v>10346</v>
      </c>
      <c r="C9772" s="335" t="s">
        <v>6747</v>
      </c>
      <c r="D9772" s="335">
        <v>18.190000000000001</v>
      </c>
    </row>
    <row r="9773" spans="1:4" ht="38.25">
      <c r="A9773" s="338">
        <v>20079</v>
      </c>
      <c r="B9773" s="336" t="s">
        <v>10347</v>
      </c>
      <c r="C9773" s="335" t="s">
        <v>6747</v>
      </c>
      <c r="D9773" s="335">
        <v>113.46</v>
      </c>
    </row>
    <row r="9774" spans="1:4" ht="25.5">
      <c r="A9774" s="338">
        <v>39897</v>
      </c>
      <c r="B9774" s="336" t="s">
        <v>10348</v>
      </c>
      <c r="C9774" s="335" t="s">
        <v>10349</v>
      </c>
      <c r="D9774" s="335">
        <v>20.9</v>
      </c>
    </row>
    <row r="9775" spans="1:4" ht="25.5">
      <c r="A9775" s="338">
        <v>118</v>
      </c>
      <c r="B9775" s="336" t="s">
        <v>10350</v>
      </c>
      <c r="C9775" s="335" t="s">
        <v>6747</v>
      </c>
      <c r="D9775" s="335">
        <v>68.760000000000005</v>
      </c>
    </row>
    <row r="9776" spans="1:4" ht="38.25">
      <c r="A9776" s="338">
        <v>4396</v>
      </c>
      <c r="B9776" s="336" t="s">
        <v>10351</v>
      </c>
      <c r="C9776" s="335" t="s">
        <v>6754</v>
      </c>
      <c r="D9776" s="335">
        <v>112.45</v>
      </c>
    </row>
    <row r="9777" spans="1:4" ht="25.5">
      <c r="A9777" s="338">
        <v>36881</v>
      </c>
      <c r="B9777" s="336" t="s">
        <v>10352</v>
      </c>
      <c r="C9777" s="335" t="s">
        <v>6754</v>
      </c>
      <c r="D9777" s="335">
        <v>100.48</v>
      </c>
    </row>
    <row r="9778" spans="1:4" ht="25.5">
      <c r="A9778" s="338">
        <v>36882</v>
      </c>
      <c r="B9778" s="336" t="s">
        <v>10353</v>
      </c>
      <c r="C9778" s="335" t="s">
        <v>6754</v>
      </c>
      <c r="D9778" s="335">
        <v>117.23</v>
      </c>
    </row>
    <row r="9779" spans="1:4" ht="38.25">
      <c r="A9779" s="338">
        <v>4397</v>
      </c>
      <c r="B9779" s="336" t="s">
        <v>10354</v>
      </c>
      <c r="C9779" s="335" t="s">
        <v>6754</v>
      </c>
      <c r="D9779" s="335">
        <v>182.35</v>
      </c>
    </row>
    <row r="9780" spans="1:4" ht="38.25">
      <c r="A9780" s="338">
        <v>34754</v>
      </c>
      <c r="B9780" s="336" t="s">
        <v>10355</v>
      </c>
      <c r="C9780" s="335" t="s">
        <v>6754</v>
      </c>
      <c r="D9780" s="335">
        <v>337.65</v>
      </c>
    </row>
    <row r="9781" spans="1:4" ht="63.75">
      <c r="A9781" s="338">
        <v>25962</v>
      </c>
      <c r="B9781" s="336" t="s">
        <v>10356</v>
      </c>
      <c r="C9781" s="335" t="s">
        <v>6754</v>
      </c>
      <c r="D9781" s="335">
        <v>213.85</v>
      </c>
    </row>
    <row r="9782" spans="1:4" ht="51">
      <c r="A9782" s="338">
        <v>34752</v>
      </c>
      <c r="B9782" s="336" t="s">
        <v>10357</v>
      </c>
      <c r="C9782" s="335" t="s">
        <v>6754</v>
      </c>
      <c r="D9782" s="335">
        <v>376.59</v>
      </c>
    </row>
    <row r="9783" spans="1:4">
      <c r="A9783" s="338">
        <v>4751</v>
      </c>
      <c r="B9783" s="336" t="s">
        <v>10358</v>
      </c>
      <c r="C9783" s="335" t="s">
        <v>6749</v>
      </c>
      <c r="D9783" s="335">
        <v>14.78</v>
      </c>
    </row>
    <row r="9784" spans="1:4">
      <c r="A9784" s="338">
        <v>41066</v>
      </c>
      <c r="B9784" s="336" t="s">
        <v>10359</v>
      </c>
      <c r="C9784" s="335" t="s">
        <v>6939</v>
      </c>
      <c r="D9784" s="339">
        <v>2608.4299999999998</v>
      </c>
    </row>
    <row r="9785" spans="1:4" ht="25.5">
      <c r="A9785" s="338">
        <v>39604</v>
      </c>
      <c r="B9785" s="336" t="s">
        <v>10360</v>
      </c>
      <c r="C9785" s="335" t="s">
        <v>6747</v>
      </c>
      <c r="D9785" s="335">
        <v>8.59</v>
      </c>
    </row>
    <row r="9786" spans="1:4" ht="25.5">
      <c r="A9786" s="338">
        <v>39605</v>
      </c>
      <c r="B9786" s="336" t="s">
        <v>10361</v>
      </c>
      <c r="C9786" s="335" t="s">
        <v>6747</v>
      </c>
      <c r="D9786" s="335">
        <v>11.92</v>
      </c>
    </row>
    <row r="9787" spans="1:4" ht="25.5">
      <c r="A9787" s="338">
        <v>39606</v>
      </c>
      <c r="B9787" s="336" t="s">
        <v>10362</v>
      </c>
      <c r="C9787" s="335" t="s">
        <v>6747</v>
      </c>
      <c r="D9787" s="335">
        <v>15.14</v>
      </c>
    </row>
    <row r="9788" spans="1:4" ht="25.5">
      <c r="A9788" s="338">
        <v>39607</v>
      </c>
      <c r="B9788" s="336" t="s">
        <v>10363</v>
      </c>
      <c r="C9788" s="335" t="s">
        <v>6747</v>
      </c>
      <c r="D9788" s="335">
        <v>17.37</v>
      </c>
    </row>
    <row r="9789" spans="1:4" ht="25.5">
      <c r="A9789" s="338">
        <v>39594</v>
      </c>
      <c r="B9789" s="336" t="s">
        <v>10364</v>
      </c>
      <c r="C9789" s="335" t="s">
        <v>6747</v>
      </c>
      <c r="D9789" s="335">
        <v>164.45</v>
      </c>
    </row>
    <row r="9790" spans="1:4" ht="25.5">
      <c r="A9790" s="338">
        <v>39596</v>
      </c>
      <c r="B9790" s="336" t="s">
        <v>10365</v>
      </c>
      <c r="C9790" s="335" t="s">
        <v>6747</v>
      </c>
      <c r="D9790" s="335">
        <v>286.63</v>
      </c>
    </row>
    <row r="9791" spans="1:4" ht="25.5">
      <c r="A9791" s="338">
        <v>39595</v>
      </c>
      <c r="B9791" s="336" t="s">
        <v>10366</v>
      </c>
      <c r="C9791" s="335" t="s">
        <v>6747</v>
      </c>
      <c r="D9791" s="335">
        <v>240.6</v>
      </c>
    </row>
    <row r="9792" spans="1:4" ht="25.5">
      <c r="A9792" s="338">
        <v>39597</v>
      </c>
      <c r="B9792" s="336" t="s">
        <v>10367</v>
      </c>
      <c r="C9792" s="335" t="s">
        <v>6747</v>
      </c>
      <c r="D9792" s="335">
        <v>386.53</v>
      </c>
    </row>
    <row r="9793" spans="1:4" ht="38.25">
      <c r="A9793" s="338">
        <v>20209</v>
      </c>
      <c r="B9793" s="336" t="s">
        <v>10368</v>
      </c>
      <c r="C9793" s="335" t="s">
        <v>6807</v>
      </c>
      <c r="D9793" s="335">
        <v>5.22</v>
      </c>
    </row>
    <row r="9794" spans="1:4" ht="38.25">
      <c r="A9794" s="338">
        <v>4433</v>
      </c>
      <c r="B9794" s="336" t="s">
        <v>10369</v>
      </c>
      <c r="C9794" s="335" t="s">
        <v>6807</v>
      </c>
      <c r="D9794" s="335">
        <v>6.18</v>
      </c>
    </row>
    <row r="9795" spans="1:4" ht="25.5">
      <c r="A9795" s="338">
        <v>4491</v>
      </c>
      <c r="B9795" s="336" t="s">
        <v>10370</v>
      </c>
      <c r="C9795" s="335" t="s">
        <v>6807</v>
      </c>
      <c r="D9795" s="335">
        <v>4.33</v>
      </c>
    </row>
    <row r="9796" spans="1:4" ht="25.5">
      <c r="A9796" s="338">
        <v>4505</v>
      </c>
      <c r="B9796" s="336" t="s">
        <v>10371</v>
      </c>
      <c r="C9796" s="335" t="s">
        <v>6807</v>
      </c>
      <c r="D9796" s="335">
        <v>1.71</v>
      </c>
    </row>
    <row r="9797" spans="1:4" ht="25.5">
      <c r="A9797" s="338">
        <v>4517</v>
      </c>
      <c r="B9797" s="336" t="s">
        <v>10372</v>
      </c>
      <c r="C9797" s="335" t="s">
        <v>6807</v>
      </c>
      <c r="D9797" s="335">
        <v>1.1599999999999999</v>
      </c>
    </row>
    <row r="9798" spans="1:4" ht="25.5">
      <c r="A9798" s="338">
        <v>4448</v>
      </c>
      <c r="B9798" s="336" t="s">
        <v>10373</v>
      </c>
      <c r="C9798" s="335" t="s">
        <v>6807</v>
      </c>
      <c r="D9798" s="335">
        <v>7.91</v>
      </c>
    </row>
    <row r="9799" spans="1:4" ht="25.5">
      <c r="A9799" s="338">
        <v>6194</v>
      </c>
      <c r="B9799" s="336" t="s">
        <v>10374</v>
      </c>
      <c r="C9799" s="335" t="s">
        <v>6807</v>
      </c>
      <c r="D9799" s="335">
        <v>2.91</v>
      </c>
    </row>
    <row r="9800" spans="1:4" ht="25.5">
      <c r="A9800" s="338">
        <v>4509</v>
      </c>
      <c r="B9800" s="336" t="s">
        <v>10375</v>
      </c>
      <c r="C9800" s="335" t="s">
        <v>6807</v>
      </c>
      <c r="D9800" s="335">
        <v>2.2200000000000002</v>
      </c>
    </row>
    <row r="9801" spans="1:4" ht="25.5">
      <c r="A9801" s="338">
        <v>4513</v>
      </c>
      <c r="B9801" s="336" t="s">
        <v>10376</v>
      </c>
      <c r="C9801" s="335" t="s">
        <v>6807</v>
      </c>
      <c r="D9801" s="335">
        <v>1.68</v>
      </c>
    </row>
    <row r="9802" spans="1:4" ht="25.5">
      <c r="A9802" s="338">
        <v>4512</v>
      </c>
      <c r="B9802" s="336" t="s">
        <v>10377</v>
      </c>
      <c r="C9802" s="335" t="s">
        <v>6807</v>
      </c>
      <c r="D9802" s="335">
        <v>1.36</v>
      </c>
    </row>
    <row r="9803" spans="1:4" ht="25.5">
      <c r="A9803" s="338">
        <v>4500</v>
      </c>
      <c r="B9803" s="336" t="s">
        <v>10378</v>
      </c>
      <c r="C9803" s="335" t="s">
        <v>6807</v>
      </c>
      <c r="D9803" s="335">
        <v>6.71</v>
      </c>
    </row>
    <row r="9804" spans="1:4">
      <c r="A9804" s="338">
        <v>10731</v>
      </c>
      <c r="B9804" s="336" t="s">
        <v>10379</v>
      </c>
      <c r="C9804" s="335" t="s">
        <v>6754</v>
      </c>
      <c r="D9804" s="335">
        <v>25.53</v>
      </c>
    </row>
    <row r="9805" spans="1:4">
      <c r="A9805" s="338">
        <v>4704</v>
      </c>
      <c r="B9805" s="336" t="s">
        <v>10380</v>
      </c>
      <c r="C9805" s="335" t="s">
        <v>6754</v>
      </c>
      <c r="D9805" s="335">
        <v>23.04</v>
      </c>
    </row>
    <row r="9806" spans="1:4">
      <c r="A9806" s="338">
        <v>10730</v>
      </c>
      <c r="B9806" s="336" t="s">
        <v>10381</v>
      </c>
      <c r="C9806" s="335" t="s">
        <v>6754</v>
      </c>
      <c r="D9806" s="335">
        <v>24.68</v>
      </c>
    </row>
    <row r="9807" spans="1:4" ht="25.5">
      <c r="A9807" s="338">
        <v>4729</v>
      </c>
      <c r="B9807" s="336" t="s">
        <v>10382</v>
      </c>
      <c r="C9807" s="335" t="s">
        <v>6759</v>
      </c>
      <c r="D9807" s="335">
        <v>74.47</v>
      </c>
    </row>
    <row r="9808" spans="1:4" ht="38.25">
      <c r="A9808" s="338">
        <v>4720</v>
      </c>
      <c r="B9808" s="336" t="s">
        <v>10383</v>
      </c>
      <c r="C9808" s="335" t="s">
        <v>6759</v>
      </c>
      <c r="D9808" s="335">
        <v>81.42</v>
      </c>
    </row>
    <row r="9809" spans="1:4" ht="25.5">
      <c r="A9809" s="338">
        <v>4721</v>
      </c>
      <c r="B9809" s="336" t="s">
        <v>10384</v>
      </c>
      <c r="C9809" s="335" t="s">
        <v>6759</v>
      </c>
      <c r="D9809" s="335">
        <v>63.77</v>
      </c>
    </row>
    <row r="9810" spans="1:4" ht="25.5">
      <c r="A9810" s="338">
        <v>4718</v>
      </c>
      <c r="B9810" s="336" t="s">
        <v>10385</v>
      </c>
      <c r="C9810" s="335" t="s">
        <v>6759</v>
      </c>
      <c r="D9810" s="335">
        <v>63.77</v>
      </c>
    </row>
    <row r="9811" spans="1:4" ht="25.5">
      <c r="A9811" s="338">
        <v>4722</v>
      </c>
      <c r="B9811" s="336" t="s">
        <v>10386</v>
      </c>
      <c r="C9811" s="335" t="s">
        <v>6759</v>
      </c>
      <c r="D9811" s="335">
        <v>63.77</v>
      </c>
    </row>
    <row r="9812" spans="1:4" ht="25.5">
      <c r="A9812" s="338">
        <v>4723</v>
      </c>
      <c r="B9812" s="336" t="s">
        <v>10387</v>
      </c>
      <c r="C9812" s="335" t="s">
        <v>6759</v>
      </c>
      <c r="D9812" s="335">
        <v>69.569999999999993</v>
      </c>
    </row>
    <row r="9813" spans="1:4" ht="25.5">
      <c r="A9813" s="338">
        <v>4727</v>
      </c>
      <c r="B9813" s="336" t="s">
        <v>10388</v>
      </c>
      <c r="C9813" s="335" t="s">
        <v>6759</v>
      </c>
      <c r="D9813" s="335">
        <v>71.5</v>
      </c>
    </row>
    <row r="9814" spans="1:4" ht="38.25">
      <c r="A9814" s="338">
        <v>4748</v>
      </c>
      <c r="B9814" s="336" t="s">
        <v>10389</v>
      </c>
      <c r="C9814" s="335" t="s">
        <v>6759</v>
      </c>
      <c r="D9814" s="335">
        <v>68.989999999999995</v>
      </c>
    </row>
    <row r="9815" spans="1:4" ht="38.25">
      <c r="A9815" s="338">
        <v>4730</v>
      </c>
      <c r="B9815" s="336" t="s">
        <v>10390</v>
      </c>
      <c r="C9815" s="335" t="s">
        <v>6759</v>
      </c>
      <c r="D9815" s="335">
        <v>66.67</v>
      </c>
    </row>
    <row r="9816" spans="1:4" ht="51">
      <c r="A9816" s="338">
        <v>13186</v>
      </c>
      <c r="B9816" s="336" t="s">
        <v>10391</v>
      </c>
      <c r="C9816" s="335" t="s">
        <v>6759</v>
      </c>
      <c r="D9816" s="335">
        <v>72.900000000000006</v>
      </c>
    </row>
    <row r="9817" spans="1:4" ht="51">
      <c r="A9817" s="338">
        <v>10737</v>
      </c>
      <c r="B9817" s="336" t="s">
        <v>10392</v>
      </c>
      <c r="C9817" s="335" t="s">
        <v>6754</v>
      </c>
      <c r="D9817" s="335">
        <v>80.23</v>
      </c>
    </row>
    <row r="9818" spans="1:4" ht="51">
      <c r="A9818" s="338">
        <v>10734</v>
      </c>
      <c r="B9818" s="336" t="s">
        <v>10393</v>
      </c>
      <c r="C9818" s="335" t="s">
        <v>6754</v>
      </c>
      <c r="D9818" s="335">
        <v>47.72</v>
      </c>
    </row>
    <row r="9819" spans="1:4" ht="25.5">
      <c r="A9819" s="338">
        <v>4708</v>
      </c>
      <c r="B9819" s="336" t="s">
        <v>10394</v>
      </c>
      <c r="C9819" s="335" t="s">
        <v>6754</v>
      </c>
      <c r="D9819" s="335">
        <v>92.57</v>
      </c>
    </row>
    <row r="9820" spans="1:4" ht="63.75">
      <c r="A9820" s="338">
        <v>4712</v>
      </c>
      <c r="B9820" s="336" t="s">
        <v>10395</v>
      </c>
      <c r="C9820" s="335" t="s">
        <v>6754</v>
      </c>
      <c r="D9820" s="335">
        <v>45.25</v>
      </c>
    </row>
    <row r="9821" spans="1:4" ht="63.75">
      <c r="A9821" s="338">
        <v>4710</v>
      </c>
      <c r="B9821" s="336" t="s">
        <v>10396</v>
      </c>
      <c r="C9821" s="335" t="s">
        <v>6754</v>
      </c>
      <c r="D9821" s="335">
        <v>145.13</v>
      </c>
    </row>
    <row r="9822" spans="1:4" ht="38.25">
      <c r="A9822" s="338">
        <v>4746</v>
      </c>
      <c r="B9822" s="336" t="s">
        <v>10397</v>
      </c>
      <c r="C9822" s="335" t="s">
        <v>6759</v>
      </c>
      <c r="D9822" s="335">
        <v>61.84</v>
      </c>
    </row>
    <row r="9823" spans="1:4">
      <c r="A9823" s="338">
        <v>4750</v>
      </c>
      <c r="B9823" s="336" t="s">
        <v>10398</v>
      </c>
      <c r="C9823" s="335" t="s">
        <v>6749</v>
      </c>
      <c r="D9823" s="335">
        <v>12.68</v>
      </c>
    </row>
    <row r="9824" spans="1:4">
      <c r="A9824" s="338">
        <v>41065</v>
      </c>
      <c r="B9824" s="336" t="s">
        <v>10399</v>
      </c>
      <c r="C9824" s="335" t="s">
        <v>6939</v>
      </c>
      <c r="D9824" s="339">
        <v>2236.52</v>
      </c>
    </row>
    <row r="9825" spans="1:4" ht="38.25">
      <c r="A9825" s="338">
        <v>34747</v>
      </c>
      <c r="B9825" s="336" t="s">
        <v>10400</v>
      </c>
      <c r="C9825" s="335" t="s">
        <v>6807</v>
      </c>
      <c r="D9825" s="335">
        <v>45.81</v>
      </c>
    </row>
    <row r="9826" spans="1:4" ht="25.5">
      <c r="A9826" s="338">
        <v>4826</v>
      </c>
      <c r="B9826" s="336" t="s">
        <v>10401</v>
      </c>
      <c r="C9826" s="335" t="s">
        <v>6807</v>
      </c>
      <c r="D9826" s="335">
        <v>49.26</v>
      </c>
    </row>
    <row r="9827" spans="1:4" ht="25.5">
      <c r="A9827" s="338">
        <v>41975</v>
      </c>
      <c r="B9827" s="336" t="s">
        <v>10402</v>
      </c>
      <c r="C9827" s="335" t="s">
        <v>6754</v>
      </c>
      <c r="D9827" s="335">
        <v>71.73</v>
      </c>
    </row>
    <row r="9828" spans="1:4" ht="38.25">
      <c r="A9828" s="338">
        <v>4825</v>
      </c>
      <c r="B9828" s="336" t="s">
        <v>10403</v>
      </c>
      <c r="C9828" s="335" t="s">
        <v>6807</v>
      </c>
      <c r="D9828" s="335">
        <v>68.180000000000007</v>
      </c>
    </row>
    <row r="9829" spans="1:4" ht="25.5">
      <c r="A9829" s="338">
        <v>34744</v>
      </c>
      <c r="B9829" s="336" t="s">
        <v>10404</v>
      </c>
      <c r="C9829" s="335" t="s">
        <v>6754</v>
      </c>
      <c r="D9829" s="335">
        <v>32.549999999999997</v>
      </c>
    </row>
    <row r="9830" spans="1:4" ht="51">
      <c r="A9830" s="338">
        <v>39430</v>
      </c>
      <c r="B9830" s="336" t="s">
        <v>10405</v>
      </c>
      <c r="C9830" s="335" t="s">
        <v>6747</v>
      </c>
      <c r="D9830" s="335">
        <v>1.2</v>
      </c>
    </row>
    <row r="9831" spans="1:4" ht="38.25">
      <c r="A9831" s="338">
        <v>39573</v>
      </c>
      <c r="B9831" s="336" t="s">
        <v>10406</v>
      </c>
      <c r="C9831" s="335" t="s">
        <v>6747</v>
      </c>
      <c r="D9831" s="335">
        <v>1.18</v>
      </c>
    </row>
    <row r="9832" spans="1:4" ht="38.25">
      <c r="A9832" s="338">
        <v>38410</v>
      </c>
      <c r="B9832" s="336" t="s">
        <v>10407</v>
      </c>
      <c r="C9832" s="335" t="s">
        <v>6747</v>
      </c>
      <c r="D9832" s="339">
        <v>10128.969999999999</v>
      </c>
    </row>
    <row r="9833" spans="1:4">
      <c r="A9833" s="338">
        <v>4765</v>
      </c>
      <c r="B9833" s="336" t="s">
        <v>10408</v>
      </c>
      <c r="C9833" s="335" t="s">
        <v>6807</v>
      </c>
      <c r="D9833" s="335">
        <v>55.77</v>
      </c>
    </row>
    <row r="9834" spans="1:4">
      <c r="A9834" s="338">
        <v>4767</v>
      </c>
      <c r="B9834" s="336" t="s">
        <v>10409</v>
      </c>
      <c r="C9834" s="335" t="s">
        <v>6807</v>
      </c>
      <c r="D9834" s="335">
        <v>96.1</v>
      </c>
    </row>
    <row r="9835" spans="1:4">
      <c r="A9835" s="338">
        <v>4766</v>
      </c>
      <c r="B9835" s="336" t="s">
        <v>10409</v>
      </c>
      <c r="C9835" s="335" t="s">
        <v>6811</v>
      </c>
      <c r="D9835" s="335">
        <v>4.45</v>
      </c>
    </row>
    <row r="9836" spans="1:4">
      <c r="A9836" s="338">
        <v>10963</v>
      </c>
      <c r="B9836" s="336" t="s">
        <v>10410</v>
      </c>
      <c r="C9836" s="335" t="s">
        <v>6807</v>
      </c>
      <c r="D9836" s="335">
        <v>152.30000000000001</v>
      </c>
    </row>
    <row r="9837" spans="1:4">
      <c r="A9837" s="338">
        <v>10962</v>
      </c>
      <c r="B9837" s="336" t="s">
        <v>10411</v>
      </c>
      <c r="C9837" s="335" t="s">
        <v>6811</v>
      </c>
      <c r="D9837" s="335">
        <v>4.7300000000000004</v>
      </c>
    </row>
    <row r="9838" spans="1:4">
      <c r="A9838" s="338">
        <v>34742</v>
      </c>
      <c r="B9838" s="336" t="s">
        <v>10412</v>
      </c>
      <c r="C9838" s="335" t="s">
        <v>6811</v>
      </c>
      <c r="D9838" s="335">
        <v>4.43</v>
      </c>
    </row>
    <row r="9839" spans="1:4">
      <c r="A9839" s="338">
        <v>4773</v>
      </c>
      <c r="B9839" s="336" t="s">
        <v>10413</v>
      </c>
      <c r="C9839" s="335" t="s">
        <v>6807</v>
      </c>
      <c r="D9839" s="335">
        <v>192.25</v>
      </c>
    </row>
    <row r="9840" spans="1:4">
      <c r="A9840" s="338">
        <v>34740</v>
      </c>
      <c r="B9840" s="336" t="s">
        <v>10414</v>
      </c>
      <c r="C9840" s="335" t="s">
        <v>6811</v>
      </c>
      <c r="D9840" s="335">
        <v>4.43</v>
      </c>
    </row>
    <row r="9841" spans="1:4">
      <c r="A9841" s="338">
        <v>4774</v>
      </c>
      <c r="B9841" s="336" t="s">
        <v>10415</v>
      </c>
      <c r="C9841" s="335" t="s">
        <v>6811</v>
      </c>
      <c r="D9841" s="335">
        <v>4.45</v>
      </c>
    </row>
    <row r="9842" spans="1:4">
      <c r="A9842" s="338">
        <v>4776</v>
      </c>
      <c r="B9842" s="336" t="s">
        <v>10415</v>
      </c>
      <c r="C9842" s="335" t="s">
        <v>6807</v>
      </c>
      <c r="D9842" s="335">
        <v>298.06</v>
      </c>
    </row>
    <row r="9843" spans="1:4">
      <c r="A9843" s="338">
        <v>40313</v>
      </c>
      <c r="B9843" s="336" t="s">
        <v>10416</v>
      </c>
      <c r="C9843" s="335" t="s">
        <v>6811</v>
      </c>
      <c r="D9843" s="335">
        <v>4.43</v>
      </c>
    </row>
    <row r="9844" spans="1:4" ht="25.5">
      <c r="A9844" s="338">
        <v>13340</v>
      </c>
      <c r="B9844" s="336" t="s">
        <v>10417</v>
      </c>
      <c r="C9844" s="335" t="s">
        <v>6807</v>
      </c>
      <c r="D9844" s="335">
        <v>18.79</v>
      </c>
    </row>
    <row r="9845" spans="1:4">
      <c r="A9845" s="338">
        <v>10965</v>
      </c>
      <c r="B9845" s="336" t="s">
        <v>10418</v>
      </c>
      <c r="C9845" s="335" t="s">
        <v>6807</v>
      </c>
      <c r="D9845" s="335">
        <v>40.090000000000003</v>
      </c>
    </row>
    <row r="9846" spans="1:4">
      <c r="A9846" s="338">
        <v>10966</v>
      </c>
      <c r="B9846" s="336" t="s">
        <v>10419</v>
      </c>
      <c r="C9846" s="335" t="s">
        <v>6811</v>
      </c>
      <c r="D9846" s="335">
        <v>4.4800000000000004</v>
      </c>
    </row>
    <row r="9847" spans="1:4" ht="25.5">
      <c r="A9847" s="338">
        <v>40537</v>
      </c>
      <c r="B9847" s="336" t="s">
        <v>10420</v>
      </c>
      <c r="C9847" s="335" t="s">
        <v>6811</v>
      </c>
      <c r="D9847" s="335">
        <v>4.8899999999999997</v>
      </c>
    </row>
    <row r="9848" spans="1:4" ht="25.5">
      <c r="A9848" s="338">
        <v>40536</v>
      </c>
      <c r="B9848" s="336" t="s">
        <v>10421</v>
      </c>
      <c r="C9848" s="335" t="s">
        <v>6811</v>
      </c>
      <c r="D9848" s="335">
        <v>4.8899999999999997</v>
      </c>
    </row>
    <row r="9849" spans="1:4" ht="25.5">
      <c r="A9849" s="338">
        <v>40535</v>
      </c>
      <c r="B9849" s="336" t="s">
        <v>10422</v>
      </c>
      <c r="C9849" s="335" t="s">
        <v>6811</v>
      </c>
      <c r="D9849" s="335">
        <v>4.8899999999999997</v>
      </c>
    </row>
    <row r="9850" spans="1:4" ht="38.25">
      <c r="A9850" s="338">
        <v>39427</v>
      </c>
      <c r="B9850" s="336" t="s">
        <v>10423</v>
      </c>
      <c r="C9850" s="335" t="s">
        <v>6807</v>
      </c>
      <c r="D9850" s="335">
        <v>3.18</v>
      </c>
    </row>
    <row r="9851" spans="1:4" ht="25.5">
      <c r="A9851" s="338">
        <v>39424</v>
      </c>
      <c r="B9851" s="336" t="s">
        <v>10424</v>
      </c>
      <c r="C9851" s="335" t="s">
        <v>6807</v>
      </c>
      <c r="D9851" s="335">
        <v>1.89</v>
      </c>
    </row>
    <row r="9852" spans="1:4" ht="38.25">
      <c r="A9852" s="338">
        <v>39425</v>
      </c>
      <c r="B9852" s="336" t="s">
        <v>10425</v>
      </c>
      <c r="C9852" s="335" t="s">
        <v>6807</v>
      </c>
      <c r="D9852" s="335">
        <v>1.87</v>
      </c>
    </row>
    <row r="9853" spans="1:4" ht="25.5">
      <c r="A9853" s="338">
        <v>40664</v>
      </c>
      <c r="B9853" s="336" t="s">
        <v>10426</v>
      </c>
      <c r="C9853" s="335" t="s">
        <v>6811</v>
      </c>
      <c r="D9853" s="335">
        <v>4.2</v>
      </c>
    </row>
    <row r="9854" spans="1:4">
      <c r="A9854" s="338">
        <v>34360</v>
      </c>
      <c r="B9854" s="336" t="s">
        <v>10427</v>
      </c>
      <c r="C9854" s="335" t="s">
        <v>6811</v>
      </c>
      <c r="D9854" s="335">
        <v>20.29</v>
      </c>
    </row>
    <row r="9855" spans="1:4" ht="25.5">
      <c r="A9855" s="338">
        <v>20259</v>
      </c>
      <c r="B9855" s="336" t="s">
        <v>10428</v>
      </c>
      <c r="C9855" s="335" t="s">
        <v>6807</v>
      </c>
      <c r="D9855" s="335">
        <v>8.6999999999999993</v>
      </c>
    </row>
    <row r="9856" spans="1:4" ht="51">
      <c r="A9856" s="338">
        <v>14077</v>
      </c>
      <c r="B9856" s="336" t="s">
        <v>10429</v>
      </c>
      <c r="C9856" s="335" t="s">
        <v>6807</v>
      </c>
      <c r="D9856" s="335">
        <v>133.16</v>
      </c>
    </row>
    <row r="9857" spans="1:4" ht="51">
      <c r="A9857" s="338">
        <v>3678</v>
      </c>
      <c r="B9857" s="336" t="s">
        <v>10430</v>
      </c>
      <c r="C9857" s="335" t="s">
        <v>6807</v>
      </c>
      <c r="D9857" s="335">
        <v>60.18</v>
      </c>
    </row>
    <row r="9858" spans="1:4" ht="38.25">
      <c r="A9858" s="338">
        <v>39418</v>
      </c>
      <c r="B9858" s="336" t="s">
        <v>10431</v>
      </c>
      <c r="C9858" s="335" t="s">
        <v>6807</v>
      </c>
      <c r="D9858" s="335">
        <v>3.55</v>
      </c>
    </row>
    <row r="9859" spans="1:4" ht="38.25">
      <c r="A9859" s="338">
        <v>39419</v>
      </c>
      <c r="B9859" s="336" t="s">
        <v>10432</v>
      </c>
      <c r="C9859" s="335" t="s">
        <v>6807</v>
      </c>
      <c r="D9859" s="335">
        <v>4.32</v>
      </c>
    </row>
    <row r="9860" spans="1:4" ht="38.25">
      <c r="A9860" s="338">
        <v>39420</v>
      </c>
      <c r="B9860" s="336" t="s">
        <v>10433</v>
      </c>
      <c r="C9860" s="335" t="s">
        <v>6807</v>
      </c>
      <c r="D9860" s="335">
        <v>4.7699999999999996</v>
      </c>
    </row>
    <row r="9861" spans="1:4" ht="38.25">
      <c r="A9861" s="338">
        <v>39571</v>
      </c>
      <c r="B9861" s="336" t="s">
        <v>10434</v>
      </c>
      <c r="C9861" s="335" t="s">
        <v>6807</v>
      </c>
      <c r="D9861" s="335">
        <v>2.88</v>
      </c>
    </row>
    <row r="9862" spans="1:4" ht="38.25">
      <c r="A9862" s="338">
        <v>39421</v>
      </c>
      <c r="B9862" s="336" t="s">
        <v>10435</v>
      </c>
      <c r="C9862" s="335" t="s">
        <v>6807</v>
      </c>
      <c r="D9862" s="335">
        <v>4.2</v>
      </c>
    </row>
    <row r="9863" spans="1:4" ht="38.25">
      <c r="A9863" s="338">
        <v>39422</v>
      </c>
      <c r="B9863" s="336" t="s">
        <v>10436</v>
      </c>
      <c r="C9863" s="335" t="s">
        <v>6807</v>
      </c>
      <c r="D9863" s="335">
        <v>4.91</v>
      </c>
    </row>
    <row r="9864" spans="1:4" ht="38.25">
      <c r="A9864" s="338">
        <v>39423</v>
      </c>
      <c r="B9864" s="336" t="s">
        <v>10437</v>
      </c>
      <c r="C9864" s="335" t="s">
        <v>6807</v>
      </c>
      <c r="D9864" s="335">
        <v>5.7</v>
      </c>
    </row>
    <row r="9865" spans="1:4" ht="51">
      <c r="A9865" s="338">
        <v>39426</v>
      </c>
      <c r="B9865" s="336" t="s">
        <v>10438</v>
      </c>
      <c r="C9865" s="335" t="s">
        <v>6807</v>
      </c>
      <c r="D9865" s="335">
        <v>12.81</v>
      </c>
    </row>
    <row r="9866" spans="1:4" ht="51">
      <c r="A9866" s="338">
        <v>39429</v>
      </c>
      <c r="B9866" s="336" t="s">
        <v>10439</v>
      </c>
      <c r="C9866" s="335" t="s">
        <v>6807</v>
      </c>
      <c r="D9866" s="335">
        <v>4.04</v>
      </c>
    </row>
    <row r="9867" spans="1:4" ht="51">
      <c r="A9867" s="338">
        <v>39428</v>
      </c>
      <c r="B9867" s="336" t="s">
        <v>10440</v>
      </c>
      <c r="C9867" s="335" t="s">
        <v>6807</v>
      </c>
      <c r="D9867" s="335">
        <v>3.09</v>
      </c>
    </row>
    <row r="9868" spans="1:4" ht="38.25">
      <c r="A9868" s="338">
        <v>39572</v>
      </c>
      <c r="B9868" s="336" t="s">
        <v>10441</v>
      </c>
      <c r="C9868" s="335" t="s">
        <v>6807</v>
      </c>
      <c r="D9868" s="335">
        <v>2.67</v>
      </c>
    </row>
    <row r="9869" spans="1:4" ht="38.25">
      <c r="A9869" s="338">
        <v>39570</v>
      </c>
      <c r="B9869" s="336" t="s">
        <v>10442</v>
      </c>
      <c r="C9869" s="335" t="s">
        <v>6807</v>
      </c>
      <c r="D9869" s="335">
        <v>2.83</v>
      </c>
    </row>
    <row r="9870" spans="1:4" ht="38.25">
      <c r="A9870" s="338">
        <v>39569</v>
      </c>
      <c r="B9870" s="336" t="s">
        <v>10443</v>
      </c>
      <c r="C9870" s="335" t="s">
        <v>6807</v>
      </c>
      <c r="D9870" s="335">
        <v>2.8</v>
      </c>
    </row>
    <row r="9871" spans="1:4" ht="38.25">
      <c r="A9871" s="338">
        <v>11552</v>
      </c>
      <c r="B9871" s="336" t="s">
        <v>10444</v>
      </c>
      <c r="C9871" s="335" t="s">
        <v>6807</v>
      </c>
      <c r="D9871" s="335">
        <v>8.33</v>
      </c>
    </row>
    <row r="9872" spans="1:4" ht="38.25">
      <c r="A9872" s="338">
        <v>40598</v>
      </c>
      <c r="B9872" s="336" t="s">
        <v>10445</v>
      </c>
      <c r="C9872" s="335" t="s">
        <v>6811</v>
      </c>
      <c r="D9872" s="335">
        <v>4.8899999999999997</v>
      </c>
    </row>
    <row r="9873" spans="1:4" ht="25.5">
      <c r="A9873" s="338">
        <v>39029</v>
      </c>
      <c r="B9873" s="336" t="s">
        <v>10446</v>
      </c>
      <c r="C9873" s="335" t="s">
        <v>6807</v>
      </c>
      <c r="D9873" s="335">
        <v>9.0500000000000007</v>
      </c>
    </row>
    <row r="9874" spans="1:4" ht="25.5">
      <c r="A9874" s="338">
        <v>39028</v>
      </c>
      <c r="B9874" s="336" t="s">
        <v>10447</v>
      </c>
      <c r="C9874" s="335" t="s">
        <v>6807</v>
      </c>
      <c r="D9874" s="335">
        <v>5.26</v>
      </c>
    </row>
    <row r="9875" spans="1:4">
      <c r="A9875" s="338">
        <v>39328</v>
      </c>
      <c r="B9875" s="336" t="s">
        <v>10448</v>
      </c>
      <c r="C9875" s="335" t="s">
        <v>6807</v>
      </c>
      <c r="D9875" s="335">
        <v>2.89</v>
      </c>
    </row>
    <row r="9876" spans="1:4" ht="76.5">
      <c r="A9876" s="338">
        <v>38541</v>
      </c>
      <c r="B9876" s="336" t="s">
        <v>10449</v>
      </c>
      <c r="C9876" s="335" t="s">
        <v>6747</v>
      </c>
      <c r="D9876" s="339">
        <v>2061315.77</v>
      </c>
    </row>
    <row r="9877" spans="1:4" ht="76.5">
      <c r="A9877" s="338">
        <v>38542</v>
      </c>
      <c r="B9877" s="336" t="s">
        <v>10450</v>
      </c>
      <c r="C9877" s="335" t="s">
        <v>6747</v>
      </c>
      <c r="D9877" s="339">
        <v>3205263.13</v>
      </c>
    </row>
    <row r="9878" spans="1:4" ht="76.5">
      <c r="A9878" s="338">
        <v>38543</v>
      </c>
      <c r="B9878" s="336" t="s">
        <v>10451</v>
      </c>
      <c r="C9878" s="335" t="s">
        <v>6747</v>
      </c>
      <c r="D9878" s="339">
        <v>784736.86</v>
      </c>
    </row>
    <row r="9879" spans="1:4" ht="38.25">
      <c r="A9879" s="338">
        <v>40406</v>
      </c>
      <c r="B9879" s="336" t="s">
        <v>10452</v>
      </c>
      <c r="C9879" s="335" t="s">
        <v>6747</v>
      </c>
      <c r="D9879" s="339">
        <v>56149.77</v>
      </c>
    </row>
    <row r="9880" spans="1:4" ht="38.25">
      <c r="A9880" s="338">
        <v>40789</v>
      </c>
      <c r="B9880" s="336" t="s">
        <v>10453</v>
      </c>
      <c r="C9880" s="335" t="s">
        <v>6747</v>
      </c>
      <c r="D9880" s="339">
        <v>8091.75</v>
      </c>
    </row>
    <row r="9881" spans="1:4" ht="51">
      <c r="A9881" s="338">
        <v>40791</v>
      </c>
      <c r="B9881" s="336" t="s">
        <v>10454</v>
      </c>
      <c r="C9881" s="335" t="s">
        <v>6747</v>
      </c>
      <c r="D9881" s="339">
        <v>25330.720000000001</v>
      </c>
    </row>
    <row r="9882" spans="1:4" ht="38.25">
      <c r="A9882" s="338">
        <v>11651</v>
      </c>
      <c r="B9882" s="336" t="s">
        <v>10455</v>
      </c>
      <c r="C9882" s="335" t="s">
        <v>6747</v>
      </c>
      <c r="D9882" s="339">
        <v>13853.73</v>
      </c>
    </row>
    <row r="9883" spans="1:4" ht="38.25">
      <c r="A9883" s="338">
        <v>42002</v>
      </c>
      <c r="B9883" s="336" t="s">
        <v>10456</v>
      </c>
      <c r="C9883" s="335" t="s">
        <v>6747</v>
      </c>
      <c r="D9883" s="339">
        <v>672107.77</v>
      </c>
    </row>
    <row r="9884" spans="1:4" ht="38.25">
      <c r="A9884" s="338">
        <v>40435</v>
      </c>
      <c r="B9884" s="336" t="s">
        <v>10457</v>
      </c>
      <c r="C9884" s="335" t="s">
        <v>6747</v>
      </c>
      <c r="D9884" s="339">
        <v>430500</v>
      </c>
    </row>
    <row r="9885" spans="1:4" ht="38.25">
      <c r="A9885" s="338">
        <v>39012</v>
      </c>
      <c r="B9885" s="336" t="s">
        <v>10458</v>
      </c>
      <c r="C9885" s="335" t="s">
        <v>6747</v>
      </c>
      <c r="D9885" s="339">
        <v>449167.23</v>
      </c>
    </row>
    <row r="9886" spans="1:4" ht="25.5">
      <c r="A9886" s="338">
        <v>5327</v>
      </c>
      <c r="B9886" s="336" t="s">
        <v>10459</v>
      </c>
      <c r="C9886" s="335" t="s">
        <v>6811</v>
      </c>
      <c r="D9886" s="335">
        <v>26.51</v>
      </c>
    </row>
    <row r="9887" spans="1:4" ht="38.25">
      <c r="A9887" s="338">
        <v>35274</v>
      </c>
      <c r="B9887" s="336" t="s">
        <v>10460</v>
      </c>
      <c r="C9887" s="335" t="s">
        <v>6807</v>
      </c>
      <c r="D9887" s="335">
        <v>19.02</v>
      </c>
    </row>
    <row r="9888" spans="1:4" ht="38.25">
      <c r="A9888" s="338">
        <v>35275</v>
      </c>
      <c r="B9888" s="336" t="s">
        <v>10461</v>
      </c>
      <c r="C9888" s="335" t="s">
        <v>6807</v>
      </c>
      <c r="D9888" s="335">
        <v>40.619999999999997</v>
      </c>
    </row>
    <row r="9889" spans="1:4" ht="38.25">
      <c r="A9889" s="338">
        <v>35276</v>
      </c>
      <c r="B9889" s="336" t="s">
        <v>10462</v>
      </c>
      <c r="C9889" s="335" t="s">
        <v>6807</v>
      </c>
      <c r="D9889" s="335">
        <v>66.42</v>
      </c>
    </row>
    <row r="9890" spans="1:4" ht="25.5">
      <c r="A9890" s="338">
        <v>38386</v>
      </c>
      <c r="B9890" s="336" t="s">
        <v>10463</v>
      </c>
      <c r="C9890" s="335" t="s">
        <v>6747</v>
      </c>
      <c r="D9890" s="335">
        <v>3.86</v>
      </c>
    </row>
    <row r="9891" spans="1:4" ht="38.25">
      <c r="A9891" s="338">
        <v>11091</v>
      </c>
      <c r="B9891" s="336" t="s">
        <v>10464</v>
      </c>
      <c r="C9891" s="335" t="s">
        <v>6747</v>
      </c>
      <c r="D9891" s="335">
        <v>0.91</v>
      </c>
    </row>
    <row r="9892" spans="1:4" ht="38.25">
      <c r="A9892" s="338">
        <v>37586</v>
      </c>
      <c r="B9892" s="336" t="s">
        <v>10465</v>
      </c>
      <c r="C9892" s="335" t="s">
        <v>9005</v>
      </c>
      <c r="D9892" s="335">
        <v>50.34</v>
      </c>
    </row>
    <row r="9893" spans="1:4" ht="25.5">
      <c r="A9893" s="338">
        <v>37395</v>
      </c>
      <c r="B9893" s="336" t="s">
        <v>10466</v>
      </c>
      <c r="C9893" s="335" t="s">
        <v>9005</v>
      </c>
      <c r="D9893" s="335">
        <v>43.29</v>
      </c>
    </row>
    <row r="9894" spans="1:4" ht="38.25">
      <c r="A9894" s="338">
        <v>14147</v>
      </c>
      <c r="B9894" s="336" t="s">
        <v>10467</v>
      </c>
      <c r="C9894" s="335" t="s">
        <v>9005</v>
      </c>
      <c r="D9894" s="335">
        <v>57.42</v>
      </c>
    </row>
    <row r="9895" spans="1:4" ht="25.5">
      <c r="A9895" s="338">
        <v>37396</v>
      </c>
      <c r="B9895" s="336" t="s">
        <v>10468</v>
      </c>
      <c r="C9895" s="335" t="s">
        <v>9005</v>
      </c>
      <c r="D9895" s="335">
        <v>35.42</v>
      </c>
    </row>
    <row r="9896" spans="1:4" ht="25.5">
      <c r="A9896" s="338">
        <v>37397</v>
      </c>
      <c r="B9896" s="336" t="s">
        <v>10469</v>
      </c>
      <c r="C9896" s="335" t="s">
        <v>9005</v>
      </c>
      <c r="D9896" s="335">
        <v>37.1</v>
      </c>
    </row>
    <row r="9897" spans="1:4" ht="38.25">
      <c r="A9897" s="338">
        <v>11559</v>
      </c>
      <c r="B9897" s="336" t="s">
        <v>10470</v>
      </c>
      <c r="C9897" s="335" t="s">
        <v>6747</v>
      </c>
      <c r="D9897" s="335">
        <v>3.83</v>
      </c>
    </row>
    <row r="9898" spans="1:4" ht="38.25">
      <c r="A9898" s="338">
        <v>444</v>
      </c>
      <c r="B9898" s="336" t="s">
        <v>10471</v>
      </c>
      <c r="C9898" s="335" t="s">
        <v>6747</v>
      </c>
      <c r="D9898" s="335">
        <v>15.4</v>
      </c>
    </row>
    <row r="9899" spans="1:4" ht="38.25">
      <c r="A9899" s="338">
        <v>445</v>
      </c>
      <c r="B9899" s="336" t="s">
        <v>10472</v>
      </c>
      <c r="C9899" s="335" t="s">
        <v>6747</v>
      </c>
      <c r="D9899" s="335">
        <v>21.09</v>
      </c>
    </row>
    <row r="9900" spans="1:4">
      <c r="A9900" s="338">
        <v>4783</v>
      </c>
      <c r="B9900" s="336" t="s">
        <v>10473</v>
      </c>
      <c r="C9900" s="335" t="s">
        <v>6749</v>
      </c>
      <c r="D9900" s="335">
        <v>12.68</v>
      </c>
    </row>
    <row r="9901" spans="1:4">
      <c r="A9901" s="338">
        <v>41079</v>
      </c>
      <c r="B9901" s="336" t="s">
        <v>10474</v>
      </c>
      <c r="C9901" s="335" t="s">
        <v>6939</v>
      </c>
      <c r="D9901" s="339">
        <v>2236.52</v>
      </c>
    </row>
    <row r="9902" spans="1:4">
      <c r="A9902" s="338">
        <v>12874</v>
      </c>
      <c r="B9902" s="336" t="s">
        <v>10475</v>
      </c>
      <c r="C9902" s="335" t="s">
        <v>6749</v>
      </c>
      <c r="D9902" s="335">
        <v>14.61</v>
      </c>
    </row>
    <row r="9903" spans="1:4">
      <c r="A9903" s="338">
        <v>41082</v>
      </c>
      <c r="B9903" s="336" t="s">
        <v>10476</v>
      </c>
      <c r="C9903" s="335" t="s">
        <v>6939</v>
      </c>
      <c r="D9903" s="339">
        <v>2578.1999999999998</v>
      </c>
    </row>
    <row r="9904" spans="1:4">
      <c r="A9904" s="338">
        <v>4785</v>
      </c>
      <c r="B9904" s="336" t="s">
        <v>10477</v>
      </c>
      <c r="C9904" s="335" t="s">
        <v>6749</v>
      </c>
      <c r="D9904" s="335">
        <v>13.63</v>
      </c>
    </row>
    <row r="9905" spans="1:4">
      <c r="A9905" s="338">
        <v>41081</v>
      </c>
      <c r="B9905" s="336" t="s">
        <v>10478</v>
      </c>
      <c r="C9905" s="335" t="s">
        <v>6939</v>
      </c>
      <c r="D9905" s="339">
        <v>2405.6</v>
      </c>
    </row>
    <row r="9906" spans="1:4" ht="25.5">
      <c r="A9906" s="338">
        <v>4801</v>
      </c>
      <c r="B9906" s="336" t="s">
        <v>10479</v>
      </c>
      <c r="C9906" s="335" t="s">
        <v>6754</v>
      </c>
      <c r="D9906" s="335">
        <v>47.11</v>
      </c>
    </row>
    <row r="9907" spans="1:4" ht="25.5">
      <c r="A9907" s="338">
        <v>4794</v>
      </c>
      <c r="B9907" s="336" t="s">
        <v>10480</v>
      </c>
      <c r="C9907" s="335" t="s">
        <v>6754</v>
      </c>
      <c r="D9907" s="335">
        <v>214.56</v>
      </c>
    </row>
    <row r="9908" spans="1:4" ht="38.25">
      <c r="A9908" s="338">
        <v>4796</v>
      </c>
      <c r="B9908" s="336" t="s">
        <v>10481</v>
      </c>
      <c r="C9908" s="335" t="s">
        <v>6754</v>
      </c>
      <c r="D9908" s="335">
        <v>130.32</v>
      </c>
    </row>
    <row r="9909" spans="1:4" ht="25.5">
      <c r="A9909" s="338">
        <v>4800</v>
      </c>
      <c r="B9909" s="336" t="s">
        <v>10482</v>
      </c>
      <c r="C9909" s="335" t="s">
        <v>6754</v>
      </c>
      <c r="D9909" s="335">
        <v>35.840000000000003</v>
      </c>
    </row>
    <row r="9910" spans="1:4" ht="25.5">
      <c r="A9910" s="338">
        <v>4795</v>
      </c>
      <c r="B9910" s="336" t="s">
        <v>10483</v>
      </c>
      <c r="C9910" s="335" t="s">
        <v>6754</v>
      </c>
      <c r="D9910" s="335">
        <v>208.87</v>
      </c>
    </row>
    <row r="9911" spans="1:4" ht="63.75">
      <c r="A9911" s="338">
        <v>39694</v>
      </c>
      <c r="B9911" s="336" t="s">
        <v>10484</v>
      </c>
      <c r="C9911" s="335" t="s">
        <v>6754</v>
      </c>
      <c r="D9911" s="335">
        <v>223.03</v>
      </c>
    </row>
    <row r="9912" spans="1:4" ht="38.25">
      <c r="A9912" s="338">
        <v>1292</v>
      </c>
      <c r="B9912" s="336" t="s">
        <v>10485</v>
      </c>
      <c r="C9912" s="335" t="s">
        <v>6754</v>
      </c>
      <c r="D9912" s="335">
        <v>32.43</v>
      </c>
    </row>
    <row r="9913" spans="1:4" ht="38.25">
      <c r="A9913" s="338">
        <v>1287</v>
      </c>
      <c r="B9913" s="336" t="s">
        <v>10486</v>
      </c>
      <c r="C9913" s="335" t="s">
        <v>6754</v>
      </c>
      <c r="D9913" s="335">
        <v>15.91</v>
      </c>
    </row>
    <row r="9914" spans="1:4" ht="38.25">
      <c r="A9914" s="338">
        <v>1297</v>
      </c>
      <c r="B9914" s="336" t="s">
        <v>10487</v>
      </c>
      <c r="C9914" s="335" t="s">
        <v>6754</v>
      </c>
      <c r="D9914" s="335">
        <v>13.19</v>
      </c>
    </row>
    <row r="9915" spans="1:4" ht="38.25">
      <c r="A9915" s="338">
        <v>4786</v>
      </c>
      <c r="B9915" s="336" t="s">
        <v>10488</v>
      </c>
      <c r="C9915" s="335" t="s">
        <v>6754</v>
      </c>
      <c r="D9915" s="335">
        <v>82.5</v>
      </c>
    </row>
    <row r="9916" spans="1:4" ht="63.75">
      <c r="A9916" s="338">
        <v>10840</v>
      </c>
      <c r="B9916" s="336" t="s">
        <v>10489</v>
      </c>
      <c r="C9916" s="335" t="s">
        <v>6754</v>
      </c>
      <c r="D9916" s="335">
        <v>255</v>
      </c>
    </row>
    <row r="9917" spans="1:4" ht="51">
      <c r="A9917" s="338">
        <v>10841</v>
      </c>
      <c r="B9917" s="336" t="s">
        <v>10490</v>
      </c>
      <c r="C9917" s="335" t="s">
        <v>6754</v>
      </c>
      <c r="D9917" s="335">
        <v>192.45</v>
      </c>
    </row>
    <row r="9918" spans="1:4" ht="51">
      <c r="A9918" s="338">
        <v>25980</v>
      </c>
      <c r="B9918" s="336" t="s">
        <v>10491</v>
      </c>
      <c r="C9918" s="335" t="s">
        <v>6754</v>
      </c>
      <c r="D9918" s="335">
        <v>245.91</v>
      </c>
    </row>
    <row r="9919" spans="1:4" ht="51">
      <c r="A9919" s="338">
        <v>10842</v>
      </c>
      <c r="B9919" s="336" t="s">
        <v>10492</v>
      </c>
      <c r="C9919" s="335" t="s">
        <v>6754</v>
      </c>
      <c r="D9919" s="335">
        <v>277.98</v>
      </c>
    </row>
    <row r="9920" spans="1:4" ht="25.5">
      <c r="A9920" s="338">
        <v>21108</v>
      </c>
      <c r="B9920" s="336" t="s">
        <v>10493</v>
      </c>
      <c r="C9920" s="335" t="s">
        <v>6754</v>
      </c>
      <c r="D9920" s="335">
        <v>43.22</v>
      </c>
    </row>
    <row r="9921" spans="1:4" ht="25.5">
      <c r="A9921" s="338">
        <v>38180</v>
      </c>
      <c r="B9921" s="336" t="s">
        <v>10494</v>
      </c>
      <c r="C9921" s="335" t="s">
        <v>6754</v>
      </c>
      <c r="D9921" s="335">
        <v>104.92</v>
      </c>
    </row>
    <row r="9922" spans="1:4" ht="25.5">
      <c r="A9922" s="338">
        <v>40648</v>
      </c>
      <c r="B9922" s="336" t="s">
        <v>10495</v>
      </c>
      <c r="C9922" s="335" t="s">
        <v>6754</v>
      </c>
      <c r="D9922" s="335">
        <v>158.4</v>
      </c>
    </row>
    <row r="9923" spans="1:4" ht="25.5">
      <c r="A9923" s="338">
        <v>40649</v>
      </c>
      <c r="B9923" s="336" t="s">
        <v>10496</v>
      </c>
      <c r="C9923" s="335" t="s">
        <v>6754</v>
      </c>
      <c r="D9923" s="335">
        <v>92.26</v>
      </c>
    </row>
    <row r="9924" spans="1:4" ht="25.5">
      <c r="A9924" s="338">
        <v>40650</v>
      </c>
      <c r="B9924" s="336" t="s">
        <v>10497</v>
      </c>
      <c r="C9924" s="335" t="s">
        <v>6754</v>
      </c>
      <c r="D9924" s="335">
        <v>118.8</v>
      </c>
    </row>
    <row r="9925" spans="1:4" ht="25.5">
      <c r="A9925" s="338">
        <v>40651</v>
      </c>
      <c r="B9925" s="336" t="s">
        <v>10498</v>
      </c>
      <c r="C9925" s="335" t="s">
        <v>6754</v>
      </c>
      <c r="D9925" s="335">
        <v>219.12</v>
      </c>
    </row>
    <row r="9926" spans="1:4" ht="25.5">
      <c r="A9926" s="338">
        <v>40652</v>
      </c>
      <c r="B9926" s="336" t="s">
        <v>10499</v>
      </c>
      <c r="C9926" s="335" t="s">
        <v>6754</v>
      </c>
      <c r="D9926" s="335">
        <v>117.48</v>
      </c>
    </row>
    <row r="9927" spans="1:4" ht="38.25">
      <c r="A9927" s="338">
        <v>40647</v>
      </c>
      <c r="B9927" s="336" t="s">
        <v>10500</v>
      </c>
      <c r="C9927" s="335" t="s">
        <v>6754</v>
      </c>
      <c r="D9927" s="335">
        <v>129.36000000000001</v>
      </c>
    </row>
    <row r="9928" spans="1:4">
      <c r="A9928" s="338">
        <v>40653</v>
      </c>
      <c r="B9928" s="336" t="s">
        <v>10501</v>
      </c>
      <c r="C9928" s="335" t="s">
        <v>6754</v>
      </c>
      <c r="D9928" s="335">
        <v>99</v>
      </c>
    </row>
    <row r="9929" spans="1:4" ht="25.5">
      <c r="A9929" s="338">
        <v>36178</v>
      </c>
      <c r="B9929" s="336" t="s">
        <v>10502</v>
      </c>
      <c r="C9929" s="335" t="s">
        <v>6747</v>
      </c>
      <c r="D9929" s="335">
        <v>8.3699999999999992</v>
      </c>
    </row>
    <row r="9930" spans="1:4" ht="25.5">
      <c r="A9930" s="338">
        <v>38195</v>
      </c>
      <c r="B9930" s="336" t="s">
        <v>10503</v>
      </c>
      <c r="C9930" s="335" t="s">
        <v>6754</v>
      </c>
      <c r="D9930" s="335">
        <v>51.05</v>
      </c>
    </row>
    <row r="9931" spans="1:4" ht="38.25">
      <c r="A9931" s="338">
        <v>38181</v>
      </c>
      <c r="B9931" s="336" t="s">
        <v>10504</v>
      </c>
      <c r="C9931" s="335" t="s">
        <v>6754</v>
      </c>
      <c r="D9931" s="335">
        <v>143.24</v>
      </c>
    </row>
    <row r="9932" spans="1:4" ht="38.25">
      <c r="A9932" s="338">
        <v>38182</v>
      </c>
      <c r="B9932" s="336" t="s">
        <v>10505</v>
      </c>
      <c r="C9932" s="335" t="s">
        <v>6754</v>
      </c>
      <c r="D9932" s="335">
        <v>136.44</v>
      </c>
    </row>
    <row r="9933" spans="1:4" ht="38.25">
      <c r="A9933" s="338">
        <v>38186</v>
      </c>
      <c r="B9933" s="336" t="s">
        <v>10506</v>
      </c>
      <c r="C9933" s="335" t="s">
        <v>6754</v>
      </c>
      <c r="D9933" s="335">
        <v>354.66</v>
      </c>
    </row>
    <row r="9934" spans="1:4" ht="38.25">
      <c r="A9934" s="338">
        <v>38185</v>
      </c>
      <c r="B9934" s="336" t="s">
        <v>10507</v>
      </c>
      <c r="C9934" s="335" t="s">
        <v>6754</v>
      </c>
      <c r="D9934" s="335">
        <v>315.77</v>
      </c>
    </row>
    <row r="9935" spans="1:4" ht="38.25">
      <c r="A9935" s="338">
        <v>40654</v>
      </c>
      <c r="B9935" s="336" t="s">
        <v>10508</v>
      </c>
      <c r="C9935" s="335" t="s">
        <v>6754</v>
      </c>
      <c r="D9935" s="335">
        <v>153.78</v>
      </c>
    </row>
    <row r="9936" spans="1:4" ht="51">
      <c r="A9936" s="338">
        <v>25981</v>
      </c>
      <c r="B9936" s="336" t="s">
        <v>10509</v>
      </c>
      <c r="C9936" s="335" t="s">
        <v>6754</v>
      </c>
      <c r="D9936" s="335">
        <v>203.14</v>
      </c>
    </row>
    <row r="9937" spans="1:4" ht="38.25">
      <c r="A9937" s="338">
        <v>4822</v>
      </c>
      <c r="B9937" s="336" t="s">
        <v>10510</v>
      </c>
      <c r="C9937" s="335" t="s">
        <v>6754</v>
      </c>
      <c r="D9937" s="335">
        <v>188.74</v>
      </c>
    </row>
    <row r="9938" spans="1:4" ht="38.25">
      <c r="A9938" s="338">
        <v>4818</v>
      </c>
      <c r="B9938" s="336" t="s">
        <v>10511</v>
      </c>
      <c r="C9938" s="335" t="s">
        <v>6754</v>
      </c>
      <c r="D9938" s="335">
        <v>194</v>
      </c>
    </row>
    <row r="9939" spans="1:4" ht="63.75">
      <c r="A9939" s="338">
        <v>39567</v>
      </c>
      <c r="B9939" s="336" t="s">
        <v>10512</v>
      </c>
      <c r="C9939" s="335" t="s">
        <v>6754</v>
      </c>
      <c r="D9939" s="335">
        <v>45.24</v>
      </c>
    </row>
    <row r="9940" spans="1:4" ht="63.75">
      <c r="A9940" s="338">
        <v>39566</v>
      </c>
      <c r="B9940" s="336" t="s">
        <v>10513</v>
      </c>
      <c r="C9940" s="335" t="s">
        <v>6754</v>
      </c>
      <c r="D9940" s="335">
        <v>52.25</v>
      </c>
    </row>
    <row r="9941" spans="1:4" ht="25.5">
      <c r="A9941" s="338">
        <v>11062</v>
      </c>
      <c r="B9941" s="336" t="s">
        <v>10514</v>
      </c>
      <c r="C9941" s="335" t="s">
        <v>6754</v>
      </c>
      <c r="D9941" s="335">
        <v>43.29</v>
      </c>
    </row>
    <row r="9942" spans="1:4" ht="25.5">
      <c r="A9942" s="338">
        <v>11063</v>
      </c>
      <c r="B9942" s="336" t="s">
        <v>10515</v>
      </c>
      <c r="C9942" s="335" t="s">
        <v>6754</v>
      </c>
      <c r="D9942" s="335">
        <v>41.91</v>
      </c>
    </row>
    <row r="9943" spans="1:4" ht="25.5">
      <c r="A9943" s="338">
        <v>13521</v>
      </c>
      <c r="B9943" s="336" t="s">
        <v>10516</v>
      </c>
      <c r="C9943" s="335" t="s">
        <v>6747</v>
      </c>
      <c r="D9943" s="335">
        <v>115.5</v>
      </c>
    </row>
    <row r="9944" spans="1:4" ht="51">
      <c r="A9944" s="338">
        <v>10851</v>
      </c>
      <c r="B9944" s="336" t="s">
        <v>10517</v>
      </c>
      <c r="C9944" s="335" t="s">
        <v>6747</v>
      </c>
      <c r="D9944" s="335">
        <v>46.45</v>
      </c>
    </row>
    <row r="9945" spans="1:4" ht="38.25">
      <c r="A9945" s="338">
        <v>39515</v>
      </c>
      <c r="B9945" s="336" t="s">
        <v>10518</v>
      </c>
      <c r="C9945" s="335" t="s">
        <v>6747</v>
      </c>
      <c r="D9945" s="335">
        <v>32.03</v>
      </c>
    </row>
    <row r="9946" spans="1:4" ht="51">
      <c r="A9946" s="338">
        <v>39516</v>
      </c>
      <c r="B9946" s="336" t="s">
        <v>10519</v>
      </c>
      <c r="C9946" s="335" t="s">
        <v>6747</v>
      </c>
      <c r="D9946" s="335">
        <v>27</v>
      </c>
    </row>
    <row r="9947" spans="1:4" ht="38.25">
      <c r="A9947" s="338">
        <v>39514</v>
      </c>
      <c r="B9947" s="336" t="s">
        <v>10520</v>
      </c>
      <c r="C9947" s="335" t="s">
        <v>6747</v>
      </c>
      <c r="D9947" s="335">
        <v>16.8</v>
      </c>
    </row>
    <row r="9948" spans="1:4" ht="38.25">
      <c r="A9948" s="338">
        <v>4812</v>
      </c>
      <c r="B9948" s="336" t="s">
        <v>10521</v>
      </c>
      <c r="C9948" s="335" t="s">
        <v>6754</v>
      </c>
      <c r="D9948" s="335">
        <v>12.5</v>
      </c>
    </row>
    <row r="9949" spans="1:4">
      <c r="A9949" s="338">
        <v>10849</v>
      </c>
      <c r="B9949" s="336" t="s">
        <v>10522</v>
      </c>
      <c r="C9949" s="335" t="s">
        <v>6747</v>
      </c>
      <c r="D9949" s="339">
        <v>1680.01</v>
      </c>
    </row>
    <row r="9950" spans="1:4" ht="25.5">
      <c r="A9950" s="338">
        <v>10848</v>
      </c>
      <c r="B9950" s="336" t="s">
        <v>10523</v>
      </c>
      <c r="C9950" s="335" t="s">
        <v>6747</v>
      </c>
      <c r="D9950" s="339">
        <v>1055.26</v>
      </c>
    </row>
    <row r="9951" spans="1:4" ht="25.5">
      <c r="A9951" s="338">
        <v>4813</v>
      </c>
      <c r="B9951" s="336" t="s">
        <v>10524</v>
      </c>
      <c r="C9951" s="335" t="s">
        <v>6754</v>
      </c>
      <c r="D9951" s="335">
        <v>350</v>
      </c>
    </row>
    <row r="9952" spans="1:4" ht="51">
      <c r="A9952" s="338">
        <v>37560</v>
      </c>
      <c r="B9952" s="336" t="s">
        <v>10525</v>
      </c>
      <c r="C9952" s="335" t="s">
        <v>6747</v>
      </c>
      <c r="D9952" s="335">
        <v>29.53</v>
      </c>
    </row>
    <row r="9953" spans="1:4" ht="63.75">
      <c r="A9953" s="338">
        <v>37557</v>
      </c>
      <c r="B9953" s="336" t="s">
        <v>10526</v>
      </c>
      <c r="C9953" s="335" t="s">
        <v>6747</v>
      </c>
      <c r="D9953" s="335">
        <v>8.9600000000000009</v>
      </c>
    </row>
    <row r="9954" spans="1:4" ht="63.75">
      <c r="A9954" s="338">
        <v>37556</v>
      </c>
      <c r="B9954" s="336" t="s">
        <v>10527</v>
      </c>
      <c r="C9954" s="335" t="s">
        <v>6747</v>
      </c>
      <c r="D9954" s="335">
        <v>17.350000000000001</v>
      </c>
    </row>
    <row r="9955" spans="1:4" ht="63.75">
      <c r="A9955" s="338">
        <v>37559</v>
      </c>
      <c r="B9955" s="336" t="s">
        <v>10528</v>
      </c>
      <c r="C9955" s="335" t="s">
        <v>6747</v>
      </c>
      <c r="D9955" s="335">
        <v>21.28</v>
      </c>
    </row>
    <row r="9956" spans="1:4" ht="63.75">
      <c r="A9956" s="338">
        <v>37539</v>
      </c>
      <c r="B9956" s="336" t="s">
        <v>10529</v>
      </c>
      <c r="C9956" s="335" t="s">
        <v>6747</v>
      </c>
      <c r="D9956" s="335">
        <v>15</v>
      </c>
    </row>
    <row r="9957" spans="1:4" ht="63.75">
      <c r="A9957" s="338">
        <v>37558</v>
      </c>
      <c r="B9957" s="336" t="s">
        <v>10530</v>
      </c>
      <c r="C9957" s="335" t="s">
        <v>6747</v>
      </c>
      <c r="D9957" s="335">
        <v>27.96</v>
      </c>
    </row>
    <row r="9958" spans="1:4" ht="25.5">
      <c r="A9958" s="338">
        <v>34723</v>
      </c>
      <c r="B9958" s="336" t="s">
        <v>10531</v>
      </c>
      <c r="C9958" s="335" t="s">
        <v>6754</v>
      </c>
      <c r="D9958" s="335">
        <v>808.5</v>
      </c>
    </row>
    <row r="9959" spans="1:4" ht="25.5">
      <c r="A9959" s="338">
        <v>34721</v>
      </c>
      <c r="B9959" s="336" t="s">
        <v>10532</v>
      </c>
      <c r="C9959" s="335" t="s">
        <v>6754</v>
      </c>
      <c r="D9959" s="339">
        <v>1008.01</v>
      </c>
    </row>
    <row r="9960" spans="1:4" ht="25.5">
      <c r="A9960" s="338">
        <v>4309</v>
      </c>
      <c r="B9960" s="336" t="s">
        <v>10533</v>
      </c>
      <c r="C9960" s="335" t="s">
        <v>6747</v>
      </c>
      <c r="D9960" s="335">
        <v>4.0999999999999996</v>
      </c>
    </row>
    <row r="9961" spans="1:4" ht="25.5">
      <c r="A9961" s="338">
        <v>4307</v>
      </c>
      <c r="B9961" s="336" t="s">
        <v>10534</v>
      </c>
      <c r="C9961" s="335" t="s">
        <v>6747</v>
      </c>
      <c r="D9961" s="335">
        <v>7.02</v>
      </c>
    </row>
    <row r="9962" spans="1:4" ht="25.5">
      <c r="A9962" s="338">
        <v>10850</v>
      </c>
      <c r="B9962" s="336" t="s">
        <v>10535</v>
      </c>
      <c r="C9962" s="335" t="s">
        <v>6747</v>
      </c>
      <c r="D9962" s="335">
        <v>52.5</v>
      </c>
    </row>
    <row r="9963" spans="1:4" ht="25.5">
      <c r="A9963" s="338">
        <v>4792</v>
      </c>
      <c r="B9963" s="336" t="s">
        <v>10536</v>
      </c>
      <c r="C9963" s="335" t="s">
        <v>6754</v>
      </c>
      <c r="D9963" s="335">
        <v>100.72</v>
      </c>
    </row>
    <row r="9964" spans="1:4" ht="38.25">
      <c r="A9964" s="338">
        <v>4790</v>
      </c>
      <c r="B9964" s="336" t="s">
        <v>10537</v>
      </c>
      <c r="C9964" s="335" t="s">
        <v>6754</v>
      </c>
      <c r="D9964" s="335">
        <v>60.56</v>
      </c>
    </row>
    <row r="9965" spans="1:4" ht="51">
      <c r="A9965" s="338">
        <v>40671</v>
      </c>
      <c r="B9965" s="336" t="s">
        <v>10538</v>
      </c>
      <c r="C9965" s="335" t="s">
        <v>6754</v>
      </c>
      <c r="D9965" s="335">
        <v>47.71</v>
      </c>
    </row>
    <row r="9966" spans="1:4" ht="25.5">
      <c r="A9966" s="338">
        <v>7552</v>
      </c>
      <c r="B9966" s="336" t="s">
        <v>10539</v>
      </c>
      <c r="C9966" s="335" t="s">
        <v>6747</v>
      </c>
      <c r="D9966" s="335">
        <v>28.05</v>
      </c>
    </row>
    <row r="9967" spans="1:4" ht="25.5">
      <c r="A9967" s="338">
        <v>4893</v>
      </c>
      <c r="B9967" s="336" t="s">
        <v>10540</v>
      </c>
      <c r="C9967" s="335" t="s">
        <v>6747</v>
      </c>
      <c r="D9967" s="335">
        <v>7.13</v>
      </c>
    </row>
    <row r="9968" spans="1:4" ht="25.5">
      <c r="A9968" s="338">
        <v>4894</v>
      </c>
      <c r="B9968" s="336" t="s">
        <v>10541</v>
      </c>
      <c r="C9968" s="335" t="s">
        <v>6747</v>
      </c>
      <c r="D9968" s="335">
        <v>6.11</v>
      </c>
    </row>
    <row r="9969" spans="1:4" ht="25.5">
      <c r="A9969" s="338">
        <v>4888</v>
      </c>
      <c r="B9969" s="336" t="s">
        <v>10542</v>
      </c>
      <c r="C9969" s="335" t="s">
        <v>6747</v>
      </c>
      <c r="D9969" s="335">
        <v>2.08</v>
      </c>
    </row>
    <row r="9970" spans="1:4">
      <c r="A9970" s="338">
        <v>4890</v>
      </c>
      <c r="B9970" s="336" t="s">
        <v>10543</v>
      </c>
      <c r="C9970" s="335" t="s">
        <v>6747</v>
      </c>
      <c r="D9970" s="335">
        <v>3.91</v>
      </c>
    </row>
    <row r="9971" spans="1:4" ht="25.5">
      <c r="A9971" s="338">
        <v>12411</v>
      </c>
      <c r="B9971" s="336" t="s">
        <v>10544</v>
      </c>
      <c r="C9971" s="335" t="s">
        <v>6747</v>
      </c>
      <c r="D9971" s="335">
        <v>21.08</v>
      </c>
    </row>
    <row r="9972" spans="1:4">
      <c r="A9972" s="338">
        <v>4891</v>
      </c>
      <c r="B9972" s="336" t="s">
        <v>10545</v>
      </c>
      <c r="C9972" s="335" t="s">
        <v>6747</v>
      </c>
      <c r="D9972" s="335">
        <v>10.54</v>
      </c>
    </row>
    <row r="9973" spans="1:4" ht="25.5">
      <c r="A9973" s="338">
        <v>4889</v>
      </c>
      <c r="B9973" s="336" t="s">
        <v>10546</v>
      </c>
      <c r="C9973" s="335" t="s">
        <v>6747</v>
      </c>
      <c r="D9973" s="335">
        <v>2.81</v>
      </c>
    </row>
    <row r="9974" spans="1:4">
      <c r="A9974" s="338">
        <v>4892</v>
      </c>
      <c r="B9974" s="336" t="s">
        <v>10547</v>
      </c>
      <c r="C9974" s="335" t="s">
        <v>6747</v>
      </c>
      <c r="D9974" s="335">
        <v>29.52</v>
      </c>
    </row>
    <row r="9975" spans="1:4">
      <c r="A9975" s="338">
        <v>12412</v>
      </c>
      <c r="B9975" s="336" t="s">
        <v>10548</v>
      </c>
      <c r="C9975" s="335" t="s">
        <v>6747</v>
      </c>
      <c r="D9975" s="335">
        <v>54.86</v>
      </c>
    </row>
    <row r="9976" spans="1:4">
      <c r="A9976" s="338">
        <v>11073</v>
      </c>
      <c r="B9976" s="336" t="s">
        <v>10549</v>
      </c>
      <c r="C9976" s="335" t="s">
        <v>6747</v>
      </c>
      <c r="D9976" s="335">
        <v>5.63</v>
      </c>
    </row>
    <row r="9977" spans="1:4">
      <c r="A9977" s="338">
        <v>11071</v>
      </c>
      <c r="B9977" s="336" t="s">
        <v>10550</v>
      </c>
      <c r="C9977" s="335" t="s">
        <v>6747</v>
      </c>
      <c r="D9977" s="335">
        <v>6.72</v>
      </c>
    </row>
    <row r="9978" spans="1:4">
      <c r="A9978" s="338">
        <v>11072</v>
      </c>
      <c r="B9978" s="336" t="s">
        <v>10551</v>
      </c>
      <c r="C9978" s="335" t="s">
        <v>6747</v>
      </c>
      <c r="D9978" s="335">
        <v>2.46</v>
      </c>
    </row>
    <row r="9979" spans="1:4" ht="25.5">
      <c r="A9979" s="338">
        <v>4895</v>
      </c>
      <c r="B9979" s="336" t="s">
        <v>10552</v>
      </c>
      <c r="C9979" s="335" t="s">
        <v>6747</v>
      </c>
      <c r="D9979" s="335">
        <v>0.41</v>
      </c>
    </row>
    <row r="9980" spans="1:4" ht="25.5">
      <c r="A9980" s="338">
        <v>4907</v>
      </c>
      <c r="B9980" s="336" t="s">
        <v>10553</v>
      </c>
      <c r="C9980" s="335" t="s">
        <v>6747</v>
      </c>
      <c r="D9980" s="335">
        <v>11.03</v>
      </c>
    </row>
    <row r="9981" spans="1:4" ht="25.5">
      <c r="A9981" s="338">
        <v>4904</v>
      </c>
      <c r="B9981" s="336" t="s">
        <v>10554</v>
      </c>
      <c r="C9981" s="335" t="s">
        <v>6747</v>
      </c>
      <c r="D9981" s="335">
        <v>89.06</v>
      </c>
    </row>
    <row r="9982" spans="1:4" ht="25.5">
      <c r="A9982" s="338">
        <v>4905</v>
      </c>
      <c r="B9982" s="336" t="s">
        <v>10555</v>
      </c>
      <c r="C9982" s="335" t="s">
        <v>6747</v>
      </c>
      <c r="D9982" s="335">
        <v>145.26</v>
      </c>
    </row>
    <row r="9983" spans="1:4" ht="25.5">
      <c r="A9983" s="338">
        <v>4902</v>
      </c>
      <c r="B9983" s="336" t="s">
        <v>10556</v>
      </c>
      <c r="C9983" s="335" t="s">
        <v>6747</v>
      </c>
      <c r="D9983" s="335">
        <v>24.98</v>
      </c>
    </row>
    <row r="9984" spans="1:4" ht="25.5">
      <c r="A9984" s="338">
        <v>4908</v>
      </c>
      <c r="B9984" s="336" t="s">
        <v>10557</v>
      </c>
      <c r="C9984" s="335" t="s">
        <v>6747</v>
      </c>
      <c r="D9984" s="335">
        <v>35.950000000000003</v>
      </c>
    </row>
    <row r="9985" spans="1:4" ht="25.5">
      <c r="A9985" s="338">
        <v>4909</v>
      </c>
      <c r="B9985" s="336" t="s">
        <v>10558</v>
      </c>
      <c r="C9985" s="335" t="s">
        <v>6747</v>
      </c>
      <c r="D9985" s="335">
        <v>65.900000000000006</v>
      </c>
    </row>
    <row r="9986" spans="1:4" ht="25.5">
      <c r="A9986" s="338">
        <v>4903</v>
      </c>
      <c r="B9986" s="336" t="s">
        <v>10559</v>
      </c>
      <c r="C9986" s="335" t="s">
        <v>6747</v>
      </c>
      <c r="D9986" s="335">
        <v>129.62</v>
      </c>
    </row>
    <row r="9987" spans="1:4" ht="25.5">
      <c r="A9987" s="338">
        <v>4897</v>
      </c>
      <c r="B9987" s="336" t="s">
        <v>10560</v>
      </c>
      <c r="C9987" s="335" t="s">
        <v>6747</v>
      </c>
      <c r="D9987" s="335">
        <v>1.2</v>
      </c>
    </row>
    <row r="9988" spans="1:4" ht="25.5">
      <c r="A9988" s="338">
        <v>4896</v>
      </c>
      <c r="B9988" s="336" t="s">
        <v>10561</v>
      </c>
      <c r="C9988" s="335" t="s">
        <v>6747</v>
      </c>
      <c r="D9988" s="335">
        <v>0.5</v>
      </c>
    </row>
    <row r="9989" spans="1:4" ht="25.5">
      <c r="A9989" s="338">
        <v>4900</v>
      </c>
      <c r="B9989" s="336" t="s">
        <v>10562</v>
      </c>
      <c r="C9989" s="335" t="s">
        <v>6747</v>
      </c>
      <c r="D9989" s="335">
        <v>3.46</v>
      </c>
    </row>
    <row r="9990" spans="1:4" ht="25.5">
      <c r="A9990" s="338">
        <v>4898</v>
      </c>
      <c r="B9990" s="336" t="s">
        <v>10563</v>
      </c>
      <c r="C9990" s="335" t="s">
        <v>6747</v>
      </c>
      <c r="D9990" s="335">
        <v>1.51</v>
      </c>
    </row>
    <row r="9991" spans="1:4">
      <c r="A9991" s="338">
        <v>4899</v>
      </c>
      <c r="B9991" s="336" t="s">
        <v>10564</v>
      </c>
      <c r="C9991" s="335" t="s">
        <v>6747</v>
      </c>
      <c r="D9991" s="335">
        <v>4.72</v>
      </c>
    </row>
    <row r="9992" spans="1:4" ht="25.5">
      <c r="A9992" s="338">
        <v>11096</v>
      </c>
      <c r="B9992" s="336" t="s">
        <v>10565</v>
      </c>
      <c r="C9992" s="335" t="s">
        <v>6811</v>
      </c>
      <c r="D9992" s="335">
        <v>0.32</v>
      </c>
    </row>
    <row r="9993" spans="1:4" ht="25.5">
      <c r="A9993" s="338">
        <v>4741</v>
      </c>
      <c r="B9993" s="336" t="s">
        <v>10566</v>
      </c>
      <c r="C9993" s="335" t="s">
        <v>6759</v>
      </c>
      <c r="D9993" s="335">
        <v>60.87</v>
      </c>
    </row>
    <row r="9994" spans="1:4">
      <c r="A9994" s="338">
        <v>4752</v>
      </c>
      <c r="B9994" s="336" t="s">
        <v>10567</v>
      </c>
      <c r="C9994" s="335" t="s">
        <v>6749</v>
      </c>
      <c r="D9994" s="335">
        <v>9.11</v>
      </c>
    </row>
    <row r="9995" spans="1:4" ht="25.5">
      <c r="A9995" s="338">
        <v>41091</v>
      </c>
      <c r="B9995" s="336" t="s">
        <v>10568</v>
      </c>
      <c r="C9995" s="335" t="s">
        <v>6939</v>
      </c>
      <c r="D9995" s="339">
        <v>1608.74</v>
      </c>
    </row>
    <row r="9996" spans="1:4" ht="38.25">
      <c r="A9996" s="338">
        <v>13954</v>
      </c>
      <c r="B9996" s="336" t="s">
        <v>10569</v>
      </c>
      <c r="C9996" s="335" t="s">
        <v>6747</v>
      </c>
      <c r="D9996" s="339">
        <v>6346.57</v>
      </c>
    </row>
    <row r="9997" spans="1:4" ht="25.5">
      <c r="A9997" s="338">
        <v>3411</v>
      </c>
      <c r="B9997" s="336" t="s">
        <v>10570</v>
      </c>
      <c r="C9997" s="335" t="s">
        <v>6811</v>
      </c>
      <c r="D9997" s="335">
        <v>45.12</v>
      </c>
    </row>
    <row r="9998" spans="1:4" ht="25.5">
      <c r="A9998" s="338">
        <v>39995</v>
      </c>
      <c r="B9998" s="336" t="s">
        <v>10571</v>
      </c>
      <c r="C9998" s="335" t="s">
        <v>6759</v>
      </c>
      <c r="D9998" s="335">
        <v>347.14</v>
      </c>
    </row>
    <row r="9999" spans="1:4" ht="38.25">
      <c r="A9999" s="338">
        <v>11615</v>
      </c>
      <c r="B9999" s="336" t="s">
        <v>10572</v>
      </c>
      <c r="C9999" s="335" t="s">
        <v>6754</v>
      </c>
      <c r="D9999" s="335">
        <v>2.94</v>
      </c>
    </row>
    <row r="10000" spans="1:4" ht="38.25">
      <c r="A10000" s="338">
        <v>3408</v>
      </c>
      <c r="B10000" s="336" t="s">
        <v>10573</v>
      </c>
      <c r="C10000" s="335" t="s">
        <v>6754</v>
      </c>
      <c r="D10000" s="335">
        <v>7.82</v>
      </c>
    </row>
    <row r="10001" spans="1:4" ht="38.25">
      <c r="A10001" s="338">
        <v>3409</v>
      </c>
      <c r="B10001" s="336" t="s">
        <v>10574</v>
      </c>
      <c r="C10001" s="335" t="s">
        <v>6754</v>
      </c>
      <c r="D10001" s="335">
        <v>19.55</v>
      </c>
    </row>
    <row r="10002" spans="1:4">
      <c r="A10002" s="338">
        <v>11427</v>
      </c>
      <c r="B10002" s="336" t="s">
        <v>10575</v>
      </c>
      <c r="C10002" s="335" t="s">
        <v>6811</v>
      </c>
      <c r="D10002" s="335">
        <v>61.79</v>
      </c>
    </row>
    <row r="10003" spans="1:4" ht="38.25">
      <c r="A10003" s="338">
        <v>26022</v>
      </c>
      <c r="B10003" s="336" t="s">
        <v>10576</v>
      </c>
      <c r="C10003" s="335" t="s">
        <v>6747</v>
      </c>
      <c r="D10003" s="335">
        <v>152.37</v>
      </c>
    </row>
    <row r="10004" spans="1:4" ht="25.5">
      <c r="A10004" s="338">
        <v>421</v>
      </c>
      <c r="B10004" s="336" t="s">
        <v>10577</v>
      </c>
      <c r="C10004" s="335" t="s">
        <v>6747</v>
      </c>
      <c r="D10004" s="335">
        <v>7.77</v>
      </c>
    </row>
    <row r="10005" spans="1:4" ht="25.5">
      <c r="A10005" s="338">
        <v>12362</v>
      </c>
      <c r="B10005" s="336" t="s">
        <v>10578</v>
      </c>
      <c r="C10005" s="335" t="s">
        <v>6747</v>
      </c>
      <c r="D10005" s="335">
        <v>8.3699999999999992</v>
      </c>
    </row>
    <row r="10006" spans="1:4" ht="25.5">
      <c r="A10006" s="338">
        <v>14148</v>
      </c>
      <c r="B10006" s="336" t="s">
        <v>10579</v>
      </c>
      <c r="C10006" s="335" t="s">
        <v>6747</v>
      </c>
      <c r="D10006" s="335">
        <v>0.97</v>
      </c>
    </row>
    <row r="10007" spans="1:4">
      <c r="A10007" s="338">
        <v>4341</v>
      </c>
      <c r="B10007" s="336" t="s">
        <v>10580</v>
      </c>
      <c r="C10007" s="335" t="s">
        <v>6747</v>
      </c>
      <c r="D10007" s="335">
        <v>0.53</v>
      </c>
    </row>
    <row r="10008" spans="1:4">
      <c r="A10008" s="338">
        <v>4337</v>
      </c>
      <c r="B10008" s="336" t="s">
        <v>10581</v>
      </c>
      <c r="C10008" s="335" t="s">
        <v>6747</v>
      </c>
      <c r="D10008" s="335">
        <v>1.36</v>
      </c>
    </row>
    <row r="10009" spans="1:4">
      <c r="A10009" s="338">
        <v>4339</v>
      </c>
      <c r="B10009" s="336" t="s">
        <v>10582</v>
      </c>
      <c r="C10009" s="335" t="s">
        <v>6747</v>
      </c>
      <c r="D10009" s="335">
        <v>0.28000000000000003</v>
      </c>
    </row>
    <row r="10010" spans="1:4">
      <c r="A10010" s="338">
        <v>39997</v>
      </c>
      <c r="B10010" s="336" t="s">
        <v>10583</v>
      </c>
      <c r="C10010" s="335" t="s">
        <v>6747</v>
      </c>
      <c r="D10010" s="335">
        <v>0.16</v>
      </c>
    </row>
    <row r="10011" spans="1:4">
      <c r="A10011" s="338">
        <v>11971</v>
      </c>
      <c r="B10011" s="336" t="s">
        <v>10584</v>
      </c>
      <c r="C10011" s="335" t="s">
        <v>6747</v>
      </c>
      <c r="D10011" s="335">
        <v>2.2400000000000002</v>
      </c>
    </row>
    <row r="10012" spans="1:4">
      <c r="A10012" s="338">
        <v>4342</v>
      </c>
      <c r="B10012" s="336" t="s">
        <v>10585</v>
      </c>
      <c r="C10012" s="335" t="s">
        <v>6747</v>
      </c>
      <c r="D10012" s="335">
        <v>0.11</v>
      </c>
    </row>
    <row r="10013" spans="1:4">
      <c r="A10013" s="338">
        <v>4330</v>
      </c>
      <c r="B10013" s="336" t="s">
        <v>10586</v>
      </c>
      <c r="C10013" s="335" t="s">
        <v>6747</v>
      </c>
      <c r="D10013" s="335">
        <v>7.0000000000000007E-2</v>
      </c>
    </row>
    <row r="10014" spans="1:4">
      <c r="A10014" s="338">
        <v>4340</v>
      </c>
      <c r="B10014" s="336" t="s">
        <v>10587</v>
      </c>
      <c r="C10014" s="335" t="s">
        <v>6747</v>
      </c>
      <c r="D10014" s="335">
        <v>0.63</v>
      </c>
    </row>
    <row r="10015" spans="1:4" ht="25.5">
      <c r="A10015" s="338">
        <v>5088</v>
      </c>
      <c r="B10015" s="336" t="s">
        <v>10588</v>
      </c>
      <c r="C10015" s="335" t="s">
        <v>6747</v>
      </c>
      <c r="D10015" s="335">
        <v>2.4500000000000002</v>
      </c>
    </row>
    <row r="10016" spans="1:4" ht="38.25">
      <c r="A10016" s="338">
        <v>11154</v>
      </c>
      <c r="B10016" s="336" t="s">
        <v>10589</v>
      </c>
      <c r="C10016" s="335" t="s">
        <v>6747</v>
      </c>
      <c r="D10016" s="335">
        <v>753.24</v>
      </c>
    </row>
    <row r="10017" spans="1:4" ht="63.75">
      <c r="A10017" s="338">
        <v>39021</v>
      </c>
      <c r="B10017" s="336" t="s">
        <v>10590</v>
      </c>
      <c r="C10017" s="335" t="s">
        <v>6747</v>
      </c>
      <c r="D10017" s="335">
        <v>338.8</v>
      </c>
    </row>
    <row r="10018" spans="1:4" ht="38.25">
      <c r="A10018" s="338">
        <v>39022</v>
      </c>
      <c r="B10018" s="336" t="s">
        <v>10591</v>
      </c>
      <c r="C10018" s="335" t="s">
        <v>6747</v>
      </c>
      <c r="D10018" s="335">
        <v>419</v>
      </c>
    </row>
    <row r="10019" spans="1:4" ht="51">
      <c r="A10019" s="338">
        <v>39024</v>
      </c>
      <c r="B10019" s="336" t="s">
        <v>10592</v>
      </c>
      <c r="C10019" s="335" t="s">
        <v>6747</v>
      </c>
      <c r="D10019" s="339">
        <v>1668.95</v>
      </c>
    </row>
    <row r="10020" spans="1:4" ht="51">
      <c r="A10020" s="338">
        <v>4914</v>
      </c>
      <c r="B10020" s="336" t="s">
        <v>10593</v>
      </c>
      <c r="C10020" s="335" t="s">
        <v>6754</v>
      </c>
      <c r="D10020" s="339">
        <v>1353.23</v>
      </c>
    </row>
    <row r="10021" spans="1:4" ht="38.25">
      <c r="A10021" s="338">
        <v>4917</v>
      </c>
      <c r="B10021" s="336" t="s">
        <v>10594</v>
      </c>
      <c r="C10021" s="335" t="s">
        <v>6754</v>
      </c>
      <c r="D10021" s="335">
        <v>934.55</v>
      </c>
    </row>
    <row r="10022" spans="1:4" ht="38.25">
      <c r="A10022" s="338">
        <v>39025</v>
      </c>
      <c r="B10022" s="336" t="s">
        <v>10595</v>
      </c>
      <c r="C10022" s="335" t="s">
        <v>6747</v>
      </c>
      <c r="D10022" s="339">
        <v>1711.34</v>
      </c>
    </row>
    <row r="10023" spans="1:4" ht="38.25">
      <c r="A10023" s="338">
        <v>4930</v>
      </c>
      <c r="B10023" s="336" t="s">
        <v>10596</v>
      </c>
      <c r="C10023" s="335" t="s">
        <v>6754</v>
      </c>
      <c r="D10023" s="335">
        <v>364.11</v>
      </c>
    </row>
    <row r="10024" spans="1:4" ht="51">
      <c r="A10024" s="338">
        <v>4922</v>
      </c>
      <c r="B10024" s="336" t="s">
        <v>10597</v>
      </c>
      <c r="C10024" s="335" t="s">
        <v>6754</v>
      </c>
      <c r="D10024" s="335">
        <v>866.88</v>
      </c>
    </row>
    <row r="10025" spans="1:4" ht="51">
      <c r="A10025" s="338">
        <v>4911</v>
      </c>
      <c r="B10025" s="336" t="s">
        <v>10598</v>
      </c>
      <c r="C10025" s="335" t="s">
        <v>6754</v>
      </c>
      <c r="D10025" s="335">
        <v>237.86</v>
      </c>
    </row>
    <row r="10026" spans="1:4" ht="51">
      <c r="A10026" s="338">
        <v>37518</v>
      </c>
      <c r="B10026" s="336" t="s">
        <v>10599</v>
      </c>
      <c r="C10026" s="335" t="s">
        <v>6754</v>
      </c>
      <c r="D10026" s="335">
        <v>303.64999999999998</v>
      </c>
    </row>
    <row r="10027" spans="1:4" ht="38.25">
      <c r="A10027" s="338">
        <v>4910</v>
      </c>
      <c r="B10027" s="336" t="s">
        <v>10600</v>
      </c>
      <c r="C10027" s="335" t="s">
        <v>6754</v>
      </c>
      <c r="D10027" s="335">
        <v>237.86</v>
      </c>
    </row>
    <row r="10028" spans="1:4" ht="51">
      <c r="A10028" s="338">
        <v>4943</v>
      </c>
      <c r="B10028" s="336" t="s">
        <v>10601</v>
      </c>
      <c r="C10028" s="335" t="s">
        <v>6754</v>
      </c>
      <c r="D10028" s="335">
        <v>377.53</v>
      </c>
    </row>
    <row r="10029" spans="1:4" ht="38.25">
      <c r="A10029" s="338">
        <v>5002</v>
      </c>
      <c r="B10029" s="336" t="s">
        <v>10602</v>
      </c>
      <c r="C10029" s="335" t="s">
        <v>6754</v>
      </c>
      <c r="D10029" s="335">
        <v>228.03</v>
      </c>
    </row>
    <row r="10030" spans="1:4" ht="25.5">
      <c r="A10030" s="338">
        <v>4977</v>
      </c>
      <c r="B10030" s="336" t="s">
        <v>10603</v>
      </c>
      <c r="C10030" s="335" t="s">
        <v>6754</v>
      </c>
      <c r="D10030" s="335">
        <v>153.91999999999999</v>
      </c>
    </row>
    <row r="10031" spans="1:4" ht="38.25">
      <c r="A10031" s="338">
        <v>5028</v>
      </c>
      <c r="B10031" s="336" t="s">
        <v>10604</v>
      </c>
      <c r="C10031" s="335" t="s">
        <v>6754</v>
      </c>
      <c r="D10031" s="335">
        <v>376.63</v>
      </c>
    </row>
    <row r="10032" spans="1:4" ht="38.25">
      <c r="A10032" s="338">
        <v>4998</v>
      </c>
      <c r="B10032" s="336" t="s">
        <v>10605</v>
      </c>
      <c r="C10032" s="335" t="s">
        <v>6754</v>
      </c>
      <c r="D10032" s="335">
        <v>312.8</v>
      </c>
    </row>
    <row r="10033" spans="1:4" ht="38.25">
      <c r="A10033" s="338">
        <v>4969</v>
      </c>
      <c r="B10033" s="336" t="s">
        <v>10606</v>
      </c>
      <c r="C10033" s="335" t="s">
        <v>6754</v>
      </c>
      <c r="D10033" s="335">
        <v>217.7</v>
      </c>
    </row>
    <row r="10034" spans="1:4" ht="51">
      <c r="A10034" s="338">
        <v>11364</v>
      </c>
      <c r="B10034" s="336" t="s">
        <v>10607</v>
      </c>
      <c r="C10034" s="335" t="s">
        <v>6747</v>
      </c>
      <c r="D10034" s="335">
        <v>110.92</v>
      </c>
    </row>
    <row r="10035" spans="1:4" ht="51">
      <c r="A10035" s="338">
        <v>11365</v>
      </c>
      <c r="B10035" s="336" t="s">
        <v>10608</v>
      </c>
      <c r="C10035" s="335" t="s">
        <v>6747</v>
      </c>
      <c r="D10035" s="335">
        <v>119.45</v>
      </c>
    </row>
    <row r="10036" spans="1:4" ht="51">
      <c r="A10036" s="338">
        <v>11366</v>
      </c>
      <c r="B10036" s="336" t="s">
        <v>10609</v>
      </c>
      <c r="C10036" s="335" t="s">
        <v>6747</v>
      </c>
      <c r="D10036" s="335">
        <v>126.41</v>
      </c>
    </row>
    <row r="10037" spans="1:4" ht="51">
      <c r="A10037" s="338">
        <v>11367</v>
      </c>
      <c r="B10037" s="336" t="s">
        <v>10610</v>
      </c>
      <c r="C10037" s="335" t="s">
        <v>6754</v>
      </c>
      <c r="D10037" s="335">
        <v>97.38</v>
      </c>
    </row>
    <row r="10038" spans="1:4" ht="51">
      <c r="A10038" s="338">
        <v>4989</v>
      </c>
      <c r="B10038" s="336" t="s">
        <v>10611</v>
      </c>
      <c r="C10038" s="335" t="s">
        <v>6747</v>
      </c>
      <c r="D10038" s="335">
        <v>252.68</v>
      </c>
    </row>
    <row r="10039" spans="1:4" ht="51">
      <c r="A10039" s="338">
        <v>4982</v>
      </c>
      <c r="B10039" s="336" t="s">
        <v>10612</v>
      </c>
      <c r="C10039" s="335" t="s">
        <v>6747</v>
      </c>
      <c r="D10039" s="335">
        <v>219.37</v>
      </c>
    </row>
    <row r="10040" spans="1:4" ht="63.75">
      <c r="A10040" s="338">
        <v>20322</v>
      </c>
      <c r="B10040" s="336" t="s">
        <v>10613</v>
      </c>
      <c r="C10040" s="335" t="s">
        <v>6747</v>
      </c>
      <c r="D10040" s="335">
        <v>193.34</v>
      </c>
    </row>
    <row r="10041" spans="1:4" ht="51">
      <c r="A10041" s="338">
        <v>10553</v>
      </c>
      <c r="B10041" s="336" t="s">
        <v>10614</v>
      </c>
      <c r="C10041" s="335" t="s">
        <v>6747</v>
      </c>
      <c r="D10041" s="335">
        <v>206.13</v>
      </c>
    </row>
    <row r="10042" spans="1:4" ht="51">
      <c r="A10042" s="338">
        <v>5020</v>
      </c>
      <c r="B10042" s="336" t="s">
        <v>10615</v>
      </c>
      <c r="C10042" s="335" t="s">
        <v>6747</v>
      </c>
      <c r="D10042" s="335">
        <v>213.72</v>
      </c>
    </row>
    <row r="10043" spans="1:4" ht="63.75">
      <c r="A10043" s="338">
        <v>4962</v>
      </c>
      <c r="B10043" s="336" t="s">
        <v>10616</v>
      </c>
      <c r="C10043" s="335" t="s">
        <v>6747</v>
      </c>
      <c r="D10043" s="335">
        <v>208.21</v>
      </c>
    </row>
    <row r="10044" spans="1:4" ht="51">
      <c r="A10044" s="338">
        <v>4981</v>
      </c>
      <c r="B10044" s="336" t="s">
        <v>10617</v>
      </c>
      <c r="C10044" s="335" t="s">
        <v>6747</v>
      </c>
      <c r="D10044" s="335">
        <v>147.24</v>
      </c>
    </row>
    <row r="10045" spans="1:4" ht="51">
      <c r="A10045" s="338">
        <v>10554</v>
      </c>
      <c r="B10045" s="336" t="s">
        <v>10618</v>
      </c>
      <c r="C10045" s="335" t="s">
        <v>6747</v>
      </c>
      <c r="D10045" s="335">
        <v>230.37</v>
      </c>
    </row>
    <row r="10046" spans="1:4" ht="63.75">
      <c r="A10046" s="338">
        <v>4964</v>
      </c>
      <c r="B10046" s="336" t="s">
        <v>10619</v>
      </c>
      <c r="C10046" s="335" t="s">
        <v>6747</v>
      </c>
      <c r="D10046" s="335">
        <v>252.83</v>
      </c>
    </row>
    <row r="10047" spans="1:4" ht="51">
      <c r="A10047" s="338">
        <v>4992</v>
      </c>
      <c r="B10047" s="336" t="s">
        <v>10620</v>
      </c>
      <c r="C10047" s="335" t="s">
        <v>6747</v>
      </c>
      <c r="D10047" s="335">
        <v>250.75</v>
      </c>
    </row>
    <row r="10048" spans="1:4" ht="51">
      <c r="A10048" s="338">
        <v>10555</v>
      </c>
      <c r="B10048" s="336" t="s">
        <v>10621</v>
      </c>
      <c r="C10048" s="335" t="s">
        <v>6747</v>
      </c>
      <c r="D10048" s="335">
        <v>222.34</v>
      </c>
    </row>
    <row r="10049" spans="1:4" ht="51">
      <c r="A10049" s="338">
        <v>4987</v>
      </c>
      <c r="B10049" s="336" t="s">
        <v>10622</v>
      </c>
      <c r="C10049" s="335" t="s">
        <v>6747</v>
      </c>
      <c r="D10049" s="335">
        <v>230.37</v>
      </c>
    </row>
    <row r="10050" spans="1:4" ht="51">
      <c r="A10050" s="338">
        <v>10556</v>
      </c>
      <c r="B10050" s="336" t="s">
        <v>10623</v>
      </c>
      <c r="C10050" s="335" t="s">
        <v>6747</v>
      </c>
      <c r="D10050" s="335">
        <v>236.21</v>
      </c>
    </row>
    <row r="10051" spans="1:4" ht="51">
      <c r="A10051" s="338">
        <v>4958</v>
      </c>
      <c r="B10051" s="336" t="s">
        <v>10624</v>
      </c>
      <c r="C10051" s="335" t="s">
        <v>6754</v>
      </c>
      <c r="D10051" s="335">
        <v>135</v>
      </c>
    </row>
    <row r="10052" spans="1:4" ht="51">
      <c r="A10052" s="338">
        <v>39502</v>
      </c>
      <c r="B10052" s="336" t="s">
        <v>10625</v>
      </c>
      <c r="C10052" s="335" t="s">
        <v>6747</v>
      </c>
      <c r="D10052" s="335">
        <v>327.19</v>
      </c>
    </row>
    <row r="10053" spans="1:4" ht="51">
      <c r="A10053" s="338">
        <v>39504</v>
      </c>
      <c r="B10053" s="336" t="s">
        <v>10626</v>
      </c>
      <c r="C10053" s="335" t="s">
        <v>6747</v>
      </c>
      <c r="D10053" s="335">
        <v>232.01</v>
      </c>
    </row>
    <row r="10054" spans="1:4" ht="51">
      <c r="A10054" s="338">
        <v>39503</v>
      </c>
      <c r="B10054" s="336" t="s">
        <v>10627</v>
      </c>
      <c r="C10054" s="335" t="s">
        <v>6747</v>
      </c>
      <c r="D10054" s="335">
        <v>355.45</v>
      </c>
    </row>
    <row r="10055" spans="1:4" ht="51">
      <c r="A10055" s="338">
        <v>39505</v>
      </c>
      <c r="B10055" s="336" t="s">
        <v>10628</v>
      </c>
      <c r="C10055" s="335" t="s">
        <v>6747</v>
      </c>
      <c r="D10055" s="335">
        <v>252.83</v>
      </c>
    </row>
    <row r="10056" spans="1:4">
      <c r="A10056" s="338">
        <v>25969</v>
      </c>
      <c r="B10056" s="336" t="s">
        <v>10629</v>
      </c>
      <c r="C10056" s="335" t="s">
        <v>6747</v>
      </c>
      <c r="D10056" s="335">
        <v>261.8</v>
      </c>
    </row>
    <row r="10057" spans="1:4" ht="38.25">
      <c r="A10057" s="338">
        <v>4944</v>
      </c>
      <c r="B10057" s="336" t="s">
        <v>10630</v>
      </c>
      <c r="C10057" s="335" t="s">
        <v>6754</v>
      </c>
      <c r="D10057" s="335">
        <v>463</v>
      </c>
    </row>
    <row r="10058" spans="1:4" ht="25.5">
      <c r="A10058" s="338">
        <v>21102</v>
      </c>
      <c r="B10058" s="336" t="s">
        <v>10631</v>
      </c>
      <c r="C10058" s="335" t="s">
        <v>6747</v>
      </c>
      <c r="D10058" s="335">
        <v>37.83</v>
      </c>
    </row>
    <row r="10059" spans="1:4" ht="25.5">
      <c r="A10059" s="338">
        <v>21101</v>
      </c>
      <c r="B10059" s="336" t="s">
        <v>10632</v>
      </c>
      <c r="C10059" s="335" t="s">
        <v>6747</v>
      </c>
      <c r="D10059" s="335">
        <v>24.29</v>
      </c>
    </row>
    <row r="10060" spans="1:4" ht="38.25">
      <c r="A10060" s="338">
        <v>34713</v>
      </c>
      <c r="B10060" s="336" t="s">
        <v>10633</v>
      </c>
      <c r="C10060" s="335" t="s">
        <v>6754</v>
      </c>
      <c r="D10060" s="335">
        <v>227.51</v>
      </c>
    </row>
    <row r="10061" spans="1:4" ht="51">
      <c r="A10061" s="338">
        <v>4947</v>
      </c>
      <c r="B10061" s="336" t="s">
        <v>10634</v>
      </c>
      <c r="C10061" s="335" t="s">
        <v>6754</v>
      </c>
      <c r="D10061" s="335">
        <v>467.92</v>
      </c>
    </row>
    <row r="10062" spans="1:4" ht="38.25">
      <c r="A10062" s="338">
        <v>37563</v>
      </c>
      <c r="B10062" s="336" t="s">
        <v>10635</v>
      </c>
      <c r="C10062" s="335" t="s">
        <v>6754</v>
      </c>
      <c r="D10062" s="335">
        <v>359.28</v>
      </c>
    </row>
    <row r="10063" spans="1:4" ht="38.25">
      <c r="A10063" s="338">
        <v>4948</v>
      </c>
      <c r="B10063" s="336" t="s">
        <v>10636</v>
      </c>
      <c r="C10063" s="335" t="s">
        <v>6754</v>
      </c>
      <c r="D10063" s="335">
        <v>326.06</v>
      </c>
    </row>
    <row r="10064" spans="1:4" ht="63.75">
      <c r="A10064" s="338">
        <v>37561</v>
      </c>
      <c r="B10064" s="336" t="s">
        <v>10637</v>
      </c>
      <c r="C10064" s="335" t="s">
        <v>6754</v>
      </c>
      <c r="D10064" s="335">
        <v>670.69</v>
      </c>
    </row>
    <row r="10065" spans="1:4" ht="51">
      <c r="A10065" s="338">
        <v>37562</v>
      </c>
      <c r="B10065" s="336" t="s">
        <v>10638</v>
      </c>
      <c r="C10065" s="335" t="s">
        <v>6754</v>
      </c>
      <c r="D10065" s="335">
        <v>430.18</v>
      </c>
    </row>
    <row r="10066" spans="1:4" ht="38.25">
      <c r="A10066" s="338">
        <v>37585</v>
      </c>
      <c r="B10066" s="336" t="s">
        <v>10639</v>
      </c>
      <c r="C10066" s="335" t="s">
        <v>6747</v>
      </c>
      <c r="D10066" s="335">
        <v>465.97</v>
      </c>
    </row>
    <row r="10067" spans="1:4" ht="51">
      <c r="A10067" s="338">
        <v>14164</v>
      </c>
      <c r="B10067" s="336" t="s">
        <v>10640</v>
      </c>
      <c r="C10067" s="335" t="s">
        <v>6747</v>
      </c>
      <c r="D10067" s="339">
        <v>1527.36</v>
      </c>
    </row>
    <row r="10068" spans="1:4" ht="51">
      <c r="A10068" s="338">
        <v>14163</v>
      </c>
      <c r="B10068" s="336" t="s">
        <v>10641</v>
      </c>
      <c r="C10068" s="335" t="s">
        <v>6747</v>
      </c>
      <c r="D10068" s="339">
        <v>1735.94</v>
      </c>
    </row>
    <row r="10069" spans="1:4" ht="51">
      <c r="A10069" s="338">
        <v>5051</v>
      </c>
      <c r="B10069" s="336" t="s">
        <v>10642</v>
      </c>
      <c r="C10069" s="335" t="s">
        <v>6747</v>
      </c>
      <c r="D10069" s="339">
        <v>1476.39</v>
      </c>
    </row>
    <row r="10070" spans="1:4" ht="51">
      <c r="A10070" s="338">
        <v>14162</v>
      </c>
      <c r="B10070" s="336" t="s">
        <v>10643</v>
      </c>
      <c r="C10070" s="335" t="s">
        <v>6747</v>
      </c>
      <c r="D10070" s="339">
        <v>1474.25</v>
      </c>
    </row>
    <row r="10071" spans="1:4" ht="51">
      <c r="A10071" s="338">
        <v>5052</v>
      </c>
      <c r="B10071" s="336" t="s">
        <v>10644</v>
      </c>
      <c r="C10071" s="335" t="s">
        <v>6747</v>
      </c>
      <c r="D10071" s="339">
        <v>1100</v>
      </c>
    </row>
    <row r="10072" spans="1:4" ht="38.25">
      <c r="A10072" s="338">
        <v>14166</v>
      </c>
      <c r="B10072" s="336" t="s">
        <v>10645</v>
      </c>
      <c r="C10072" s="335" t="s">
        <v>6747</v>
      </c>
      <c r="D10072" s="339">
        <v>1113.96</v>
      </c>
    </row>
    <row r="10073" spans="1:4" ht="38.25">
      <c r="A10073" s="338">
        <v>14165</v>
      </c>
      <c r="B10073" s="336" t="s">
        <v>10646</v>
      </c>
      <c r="C10073" s="335" t="s">
        <v>6747</v>
      </c>
      <c r="D10073" s="339">
        <v>1543.24</v>
      </c>
    </row>
    <row r="10074" spans="1:4" ht="38.25">
      <c r="A10074" s="338">
        <v>5050</v>
      </c>
      <c r="B10074" s="336" t="s">
        <v>10647</v>
      </c>
      <c r="C10074" s="335" t="s">
        <v>6747</v>
      </c>
      <c r="D10074" s="335">
        <v>379.83</v>
      </c>
    </row>
    <row r="10075" spans="1:4" ht="38.25">
      <c r="A10075" s="338">
        <v>12378</v>
      </c>
      <c r="B10075" s="336" t="s">
        <v>10648</v>
      </c>
      <c r="C10075" s="335" t="s">
        <v>6747</v>
      </c>
      <c r="D10075" s="335">
        <v>902.83</v>
      </c>
    </row>
    <row r="10076" spans="1:4" ht="25.5">
      <c r="A10076" s="338">
        <v>5040</v>
      </c>
      <c r="B10076" s="336" t="s">
        <v>10649</v>
      </c>
      <c r="C10076" s="335" t="s">
        <v>6747</v>
      </c>
      <c r="D10076" s="335">
        <v>212.71</v>
      </c>
    </row>
    <row r="10077" spans="1:4" ht="25.5">
      <c r="A10077" s="338">
        <v>5054</v>
      </c>
      <c r="B10077" s="336" t="s">
        <v>10650</v>
      </c>
      <c r="C10077" s="335" t="s">
        <v>6747</v>
      </c>
      <c r="D10077" s="335">
        <v>310.29000000000002</v>
      </c>
    </row>
    <row r="10078" spans="1:4" ht="25.5">
      <c r="A10078" s="338">
        <v>12366</v>
      </c>
      <c r="B10078" s="336" t="s">
        <v>10651</v>
      </c>
      <c r="C10078" s="335" t="s">
        <v>6747</v>
      </c>
      <c r="D10078" s="335">
        <v>552.44000000000005</v>
      </c>
    </row>
    <row r="10079" spans="1:4" ht="25.5">
      <c r="A10079" s="338">
        <v>5045</v>
      </c>
      <c r="B10079" s="336" t="s">
        <v>10652</v>
      </c>
      <c r="C10079" s="335" t="s">
        <v>6747</v>
      </c>
      <c r="D10079" s="335">
        <v>769.29</v>
      </c>
    </row>
    <row r="10080" spans="1:4" ht="25.5">
      <c r="A10080" s="338">
        <v>12367</v>
      </c>
      <c r="B10080" s="336" t="s">
        <v>10653</v>
      </c>
      <c r="C10080" s="335" t="s">
        <v>6747</v>
      </c>
      <c r="D10080" s="339">
        <v>2355.19</v>
      </c>
    </row>
    <row r="10081" spans="1:4" ht="25.5">
      <c r="A10081" s="338">
        <v>12368</v>
      </c>
      <c r="B10081" s="336" t="s">
        <v>10654</v>
      </c>
      <c r="C10081" s="335" t="s">
        <v>6747</v>
      </c>
      <c r="D10081" s="339">
        <v>4659.95</v>
      </c>
    </row>
    <row r="10082" spans="1:4" ht="25.5">
      <c r="A10082" s="338">
        <v>5042</v>
      </c>
      <c r="B10082" s="336" t="s">
        <v>10655</v>
      </c>
      <c r="C10082" s="335" t="s">
        <v>6747</v>
      </c>
      <c r="D10082" s="335">
        <v>401.3</v>
      </c>
    </row>
    <row r="10083" spans="1:4" ht="25.5">
      <c r="A10083" s="338">
        <v>5044</v>
      </c>
      <c r="B10083" s="336" t="s">
        <v>10656</v>
      </c>
      <c r="C10083" s="335" t="s">
        <v>6747</v>
      </c>
      <c r="D10083" s="335">
        <v>542.74</v>
      </c>
    </row>
    <row r="10084" spans="1:4" ht="25.5">
      <c r="A10084" s="338">
        <v>5055</v>
      </c>
      <c r="B10084" s="336" t="s">
        <v>10657</v>
      </c>
      <c r="C10084" s="335" t="s">
        <v>6747</v>
      </c>
      <c r="D10084" s="335">
        <v>771.64</v>
      </c>
    </row>
    <row r="10085" spans="1:4" ht="25.5">
      <c r="A10085" s="338">
        <v>5041</v>
      </c>
      <c r="B10085" s="336" t="s">
        <v>10658</v>
      </c>
      <c r="C10085" s="335" t="s">
        <v>6747</v>
      </c>
      <c r="D10085" s="335">
        <v>285.07</v>
      </c>
    </row>
    <row r="10086" spans="1:4" ht="25.5">
      <c r="A10086" s="338">
        <v>5043</v>
      </c>
      <c r="B10086" s="336" t="s">
        <v>10659</v>
      </c>
      <c r="C10086" s="335" t="s">
        <v>6747</v>
      </c>
      <c r="D10086" s="335">
        <v>492.31</v>
      </c>
    </row>
    <row r="10087" spans="1:4" ht="25.5">
      <c r="A10087" s="338">
        <v>5053</v>
      </c>
      <c r="B10087" s="336" t="s">
        <v>10660</v>
      </c>
      <c r="C10087" s="335" t="s">
        <v>6747</v>
      </c>
      <c r="D10087" s="335">
        <v>600.59</v>
      </c>
    </row>
    <row r="10088" spans="1:4" ht="25.5">
      <c r="A10088" s="338">
        <v>5035</v>
      </c>
      <c r="B10088" s="336" t="s">
        <v>10661</v>
      </c>
      <c r="C10088" s="335" t="s">
        <v>6747</v>
      </c>
      <c r="D10088" s="335">
        <v>981.95</v>
      </c>
    </row>
    <row r="10089" spans="1:4" ht="25.5">
      <c r="A10089" s="338">
        <v>5036</v>
      </c>
      <c r="B10089" s="336" t="s">
        <v>10662</v>
      </c>
      <c r="C10089" s="335" t="s">
        <v>6747</v>
      </c>
      <c r="D10089" s="339">
        <v>1639.2</v>
      </c>
    </row>
    <row r="10090" spans="1:4" ht="25.5">
      <c r="A10090" s="338">
        <v>5059</v>
      </c>
      <c r="B10090" s="336" t="s">
        <v>10663</v>
      </c>
      <c r="C10090" s="335" t="s">
        <v>6747</v>
      </c>
      <c r="D10090" s="335">
        <v>767.98</v>
      </c>
    </row>
    <row r="10091" spans="1:4" ht="25.5">
      <c r="A10091" s="338">
        <v>5034</v>
      </c>
      <c r="B10091" s="336" t="s">
        <v>10664</v>
      </c>
      <c r="C10091" s="335" t="s">
        <v>6747</v>
      </c>
      <c r="D10091" s="339">
        <v>1059.74</v>
      </c>
    </row>
    <row r="10092" spans="1:4" ht="25.5">
      <c r="A10092" s="338">
        <v>5056</v>
      </c>
      <c r="B10092" s="336" t="s">
        <v>10665</v>
      </c>
      <c r="C10092" s="335" t="s">
        <v>6747</v>
      </c>
      <c r="D10092" s="335">
        <v>823.44</v>
      </c>
    </row>
    <row r="10093" spans="1:4" ht="25.5">
      <c r="A10093" s="338">
        <v>5057</v>
      </c>
      <c r="B10093" s="336" t="s">
        <v>10666</v>
      </c>
      <c r="C10093" s="335" t="s">
        <v>6747</v>
      </c>
      <c r="D10093" s="335">
        <v>660.39</v>
      </c>
    </row>
    <row r="10094" spans="1:4" ht="25.5">
      <c r="A10094" s="338">
        <v>5033</v>
      </c>
      <c r="B10094" s="336" t="s">
        <v>10667</v>
      </c>
      <c r="C10094" s="335" t="s">
        <v>6747</v>
      </c>
      <c r="D10094" s="335">
        <v>548.23</v>
      </c>
    </row>
    <row r="10095" spans="1:4" ht="25.5">
      <c r="A10095" s="338">
        <v>5037</v>
      </c>
      <c r="B10095" s="336" t="s">
        <v>10668</v>
      </c>
      <c r="C10095" s="335" t="s">
        <v>6747</v>
      </c>
      <c r="D10095" s="335">
        <v>278.14</v>
      </c>
    </row>
    <row r="10096" spans="1:4" ht="25.5">
      <c r="A10096" s="338">
        <v>5038</v>
      </c>
      <c r="B10096" s="336" t="s">
        <v>10669</v>
      </c>
      <c r="C10096" s="335" t="s">
        <v>6747</v>
      </c>
      <c r="D10096" s="335">
        <v>446.8</v>
      </c>
    </row>
    <row r="10097" spans="1:4" ht="25.5">
      <c r="A10097" s="338">
        <v>12374</v>
      </c>
      <c r="B10097" s="336" t="s">
        <v>10670</v>
      </c>
      <c r="C10097" s="335" t="s">
        <v>6747</v>
      </c>
      <c r="D10097" s="335">
        <v>274.11</v>
      </c>
    </row>
    <row r="10098" spans="1:4" ht="25.5">
      <c r="A10098" s="338">
        <v>12372</v>
      </c>
      <c r="B10098" s="336" t="s">
        <v>10671</v>
      </c>
      <c r="C10098" s="335" t="s">
        <v>6747</v>
      </c>
      <c r="D10098" s="335">
        <v>588.79</v>
      </c>
    </row>
    <row r="10099" spans="1:4" ht="25.5">
      <c r="A10099" s="338">
        <v>13335</v>
      </c>
      <c r="B10099" s="336" t="s">
        <v>10672</v>
      </c>
      <c r="C10099" s="335" t="s">
        <v>6747</v>
      </c>
      <c r="D10099" s="335">
        <v>354.58</v>
      </c>
    </row>
    <row r="10100" spans="1:4" ht="25.5">
      <c r="A10100" s="338">
        <v>13339</v>
      </c>
      <c r="B10100" s="336" t="s">
        <v>10673</v>
      </c>
      <c r="C10100" s="335" t="s">
        <v>6747</v>
      </c>
      <c r="D10100" s="335">
        <v>875.31</v>
      </c>
    </row>
    <row r="10101" spans="1:4" ht="25.5">
      <c r="A10101" s="338">
        <v>12373</v>
      </c>
      <c r="B10101" s="336" t="s">
        <v>10674</v>
      </c>
      <c r="C10101" s="335" t="s">
        <v>6747</v>
      </c>
      <c r="D10101" s="335">
        <v>916.64</v>
      </c>
    </row>
    <row r="10102" spans="1:4" ht="25.5">
      <c r="A10102" s="338">
        <v>34712</v>
      </c>
      <c r="B10102" s="336" t="s">
        <v>10675</v>
      </c>
      <c r="C10102" s="335" t="s">
        <v>6747</v>
      </c>
      <c r="D10102" s="335">
        <v>668.84</v>
      </c>
    </row>
    <row r="10103" spans="1:4" ht="25.5">
      <c r="A10103" s="338">
        <v>34711</v>
      </c>
      <c r="B10103" s="336" t="s">
        <v>10676</v>
      </c>
      <c r="C10103" s="335" t="s">
        <v>6747</v>
      </c>
      <c r="D10103" s="335">
        <v>877.16</v>
      </c>
    </row>
    <row r="10104" spans="1:4" ht="25.5">
      <c r="A10104" s="338">
        <v>34706</v>
      </c>
      <c r="B10104" s="336" t="s">
        <v>10677</v>
      </c>
      <c r="C10104" s="335" t="s">
        <v>6747</v>
      </c>
      <c r="D10104" s="339">
        <v>1503.24</v>
      </c>
    </row>
    <row r="10105" spans="1:4" ht="25.5">
      <c r="A10105" s="338">
        <v>34703</v>
      </c>
      <c r="B10105" s="336" t="s">
        <v>10678</v>
      </c>
      <c r="C10105" s="335" t="s">
        <v>6747</v>
      </c>
      <c r="D10105" s="339">
        <v>2521.85</v>
      </c>
    </row>
    <row r="10106" spans="1:4" ht="25.5">
      <c r="A10106" s="338">
        <v>12388</v>
      </c>
      <c r="B10106" s="336" t="s">
        <v>10679</v>
      </c>
      <c r="C10106" s="335" t="s">
        <v>6747</v>
      </c>
      <c r="D10106" s="335">
        <v>224.83</v>
      </c>
    </row>
    <row r="10107" spans="1:4">
      <c r="A10107" s="338">
        <v>34695</v>
      </c>
      <c r="B10107" s="336" t="s">
        <v>10680</v>
      </c>
      <c r="C10107" s="335" t="s">
        <v>6747</v>
      </c>
      <c r="D10107" s="335">
        <v>630.46</v>
      </c>
    </row>
    <row r="10108" spans="1:4">
      <c r="A10108" s="338">
        <v>34692</v>
      </c>
      <c r="B10108" s="336" t="s">
        <v>10681</v>
      </c>
      <c r="C10108" s="335" t="s">
        <v>6747</v>
      </c>
      <c r="D10108" s="339">
        <v>1513.11</v>
      </c>
    </row>
    <row r="10109" spans="1:4">
      <c r="A10109" s="338">
        <v>26028</v>
      </c>
      <c r="B10109" s="336" t="s">
        <v>10682</v>
      </c>
      <c r="C10109" s="335" t="s">
        <v>7901</v>
      </c>
      <c r="D10109" s="335">
        <v>239.75</v>
      </c>
    </row>
    <row r="10110" spans="1:4" ht="38.25">
      <c r="A10110" s="338">
        <v>11844</v>
      </c>
      <c r="B10110" s="336" t="s">
        <v>10683</v>
      </c>
      <c r="C10110" s="335" t="s">
        <v>6807</v>
      </c>
      <c r="D10110" s="335">
        <v>15.86</v>
      </c>
    </row>
    <row r="10111" spans="1:4" ht="38.25">
      <c r="A10111" s="338">
        <v>4465</v>
      </c>
      <c r="B10111" s="336" t="s">
        <v>10684</v>
      </c>
      <c r="C10111" s="335" t="s">
        <v>6807</v>
      </c>
      <c r="D10111" s="335">
        <v>24.75</v>
      </c>
    </row>
    <row r="10112" spans="1:4" ht="38.25">
      <c r="A10112" s="338">
        <v>35273</v>
      </c>
      <c r="B10112" s="336" t="s">
        <v>10685</v>
      </c>
      <c r="C10112" s="335" t="s">
        <v>6807</v>
      </c>
      <c r="D10112" s="335">
        <v>27.34</v>
      </c>
    </row>
    <row r="10113" spans="1:4" ht="38.25">
      <c r="A10113" s="338">
        <v>4470</v>
      </c>
      <c r="B10113" s="336" t="s">
        <v>10686</v>
      </c>
      <c r="C10113" s="335" t="s">
        <v>6807</v>
      </c>
      <c r="D10113" s="335">
        <v>40.86</v>
      </c>
    </row>
    <row r="10114" spans="1:4" ht="38.25">
      <c r="A10114" s="338">
        <v>20204</v>
      </c>
      <c r="B10114" s="336" t="s">
        <v>10687</v>
      </c>
      <c r="C10114" s="335" t="s">
        <v>6807</v>
      </c>
      <c r="D10114" s="335">
        <v>22.4</v>
      </c>
    </row>
    <row r="10115" spans="1:4" ht="38.25">
      <c r="A10115" s="338">
        <v>20208</v>
      </c>
      <c r="B10115" s="336" t="s">
        <v>10688</v>
      </c>
      <c r="C10115" s="335" t="s">
        <v>6807</v>
      </c>
      <c r="D10115" s="335">
        <v>26.3</v>
      </c>
    </row>
    <row r="10116" spans="1:4" ht="38.25">
      <c r="A10116" s="338">
        <v>4437</v>
      </c>
      <c r="B10116" s="336" t="s">
        <v>10689</v>
      </c>
      <c r="C10116" s="335" t="s">
        <v>6807</v>
      </c>
      <c r="D10116" s="335">
        <v>29.59</v>
      </c>
    </row>
    <row r="10117" spans="1:4" ht="38.25">
      <c r="A10117" s="338">
        <v>14580</v>
      </c>
      <c r="B10117" s="336" t="s">
        <v>10690</v>
      </c>
      <c r="C10117" s="335" t="s">
        <v>6807</v>
      </c>
      <c r="D10117" s="335">
        <v>32.22</v>
      </c>
    </row>
    <row r="10118" spans="1:4" ht="25.5">
      <c r="A10118" s="338">
        <v>40304</v>
      </c>
      <c r="B10118" s="336" t="s">
        <v>10691</v>
      </c>
      <c r="C10118" s="335" t="s">
        <v>6811</v>
      </c>
      <c r="D10118" s="335">
        <v>11.3</v>
      </c>
    </row>
    <row r="10119" spans="1:4" ht="25.5">
      <c r="A10119" s="338">
        <v>5065</v>
      </c>
      <c r="B10119" s="336" t="s">
        <v>10692</v>
      </c>
      <c r="C10119" s="335" t="s">
        <v>6811</v>
      </c>
      <c r="D10119" s="335">
        <v>17.41</v>
      </c>
    </row>
    <row r="10120" spans="1:4" ht="25.5">
      <c r="A10120" s="338">
        <v>5072</v>
      </c>
      <c r="B10120" s="336" t="s">
        <v>10693</v>
      </c>
      <c r="C10120" s="335" t="s">
        <v>6811</v>
      </c>
      <c r="D10120" s="335">
        <v>16.11</v>
      </c>
    </row>
    <row r="10121" spans="1:4">
      <c r="A10121" s="338">
        <v>5066</v>
      </c>
      <c r="B10121" s="336" t="s">
        <v>10694</v>
      </c>
      <c r="C10121" s="335" t="s">
        <v>6811</v>
      </c>
      <c r="D10121" s="335">
        <v>12.06</v>
      </c>
    </row>
    <row r="10122" spans="1:4" ht="25.5">
      <c r="A10122" s="338">
        <v>5063</v>
      </c>
      <c r="B10122" s="336" t="s">
        <v>10695</v>
      </c>
      <c r="C10122" s="335" t="s">
        <v>6811</v>
      </c>
      <c r="D10122" s="335">
        <v>10.92</v>
      </c>
    </row>
    <row r="10123" spans="1:4" ht="25.5">
      <c r="A10123" s="338">
        <v>20247</v>
      </c>
      <c r="B10123" s="336" t="s">
        <v>10696</v>
      </c>
      <c r="C10123" s="335" t="s">
        <v>6811</v>
      </c>
      <c r="D10123" s="335">
        <v>10.130000000000001</v>
      </c>
    </row>
    <row r="10124" spans="1:4" ht="25.5">
      <c r="A10124" s="338">
        <v>5074</v>
      </c>
      <c r="B10124" s="336" t="s">
        <v>10697</v>
      </c>
      <c r="C10124" s="335" t="s">
        <v>6811</v>
      </c>
      <c r="D10124" s="335">
        <v>10.25</v>
      </c>
    </row>
    <row r="10125" spans="1:4" ht="25.5">
      <c r="A10125" s="338">
        <v>5067</v>
      </c>
      <c r="B10125" s="336" t="s">
        <v>10698</v>
      </c>
      <c r="C10125" s="335" t="s">
        <v>6811</v>
      </c>
      <c r="D10125" s="335">
        <v>9.75</v>
      </c>
    </row>
    <row r="10126" spans="1:4" ht="25.5">
      <c r="A10126" s="338">
        <v>5078</v>
      </c>
      <c r="B10126" s="336" t="s">
        <v>10699</v>
      </c>
      <c r="C10126" s="335" t="s">
        <v>6811</v>
      </c>
      <c r="D10126" s="335">
        <v>9.64</v>
      </c>
    </row>
    <row r="10127" spans="1:4" ht="25.5">
      <c r="A10127" s="338">
        <v>5068</v>
      </c>
      <c r="B10127" s="336" t="s">
        <v>10700</v>
      </c>
      <c r="C10127" s="335" t="s">
        <v>6811</v>
      </c>
      <c r="D10127" s="335">
        <v>9.15</v>
      </c>
    </row>
    <row r="10128" spans="1:4" ht="25.5">
      <c r="A10128" s="338">
        <v>5073</v>
      </c>
      <c r="B10128" s="336" t="s">
        <v>10701</v>
      </c>
      <c r="C10128" s="335" t="s">
        <v>6811</v>
      </c>
      <c r="D10128" s="335">
        <v>9.33</v>
      </c>
    </row>
    <row r="10129" spans="1:4" ht="25.5">
      <c r="A10129" s="338">
        <v>5069</v>
      </c>
      <c r="B10129" s="336" t="s">
        <v>10702</v>
      </c>
      <c r="C10129" s="335" t="s">
        <v>6811</v>
      </c>
      <c r="D10129" s="335">
        <v>9.33</v>
      </c>
    </row>
    <row r="10130" spans="1:4" ht="25.5">
      <c r="A10130" s="338">
        <v>5070</v>
      </c>
      <c r="B10130" s="336" t="s">
        <v>10703</v>
      </c>
      <c r="C10130" s="335" t="s">
        <v>6811</v>
      </c>
      <c r="D10130" s="335">
        <v>9.43</v>
      </c>
    </row>
    <row r="10131" spans="1:4" ht="25.5">
      <c r="A10131" s="338">
        <v>5071</v>
      </c>
      <c r="B10131" s="336" t="s">
        <v>10704</v>
      </c>
      <c r="C10131" s="335" t="s">
        <v>6811</v>
      </c>
      <c r="D10131" s="335">
        <v>9.15</v>
      </c>
    </row>
    <row r="10132" spans="1:4" ht="25.5">
      <c r="A10132" s="338">
        <v>5061</v>
      </c>
      <c r="B10132" s="336" t="s">
        <v>10705</v>
      </c>
      <c r="C10132" s="335" t="s">
        <v>6811</v>
      </c>
      <c r="D10132" s="335">
        <v>9</v>
      </c>
    </row>
    <row r="10133" spans="1:4" ht="25.5">
      <c r="A10133" s="338">
        <v>5075</v>
      </c>
      <c r="B10133" s="336" t="s">
        <v>10706</v>
      </c>
      <c r="C10133" s="335" t="s">
        <v>6811</v>
      </c>
      <c r="D10133" s="335">
        <v>9.15</v>
      </c>
    </row>
    <row r="10134" spans="1:4" ht="25.5">
      <c r="A10134" s="338">
        <v>39027</v>
      </c>
      <c r="B10134" s="336" t="s">
        <v>10707</v>
      </c>
      <c r="C10134" s="335" t="s">
        <v>6811</v>
      </c>
      <c r="D10134" s="335">
        <v>9.14</v>
      </c>
    </row>
    <row r="10135" spans="1:4" ht="25.5">
      <c r="A10135" s="338">
        <v>5062</v>
      </c>
      <c r="B10135" s="336" t="s">
        <v>10708</v>
      </c>
      <c r="C10135" s="335" t="s">
        <v>6811</v>
      </c>
      <c r="D10135" s="335">
        <v>9.27</v>
      </c>
    </row>
    <row r="10136" spans="1:4" ht="25.5">
      <c r="A10136" s="338">
        <v>40568</v>
      </c>
      <c r="B10136" s="336" t="s">
        <v>10709</v>
      </c>
      <c r="C10136" s="335" t="s">
        <v>6811</v>
      </c>
      <c r="D10136" s="335">
        <v>9.2200000000000006</v>
      </c>
    </row>
    <row r="10137" spans="1:4" ht="25.5">
      <c r="A10137" s="338">
        <v>39026</v>
      </c>
      <c r="B10137" s="336" t="s">
        <v>10710</v>
      </c>
      <c r="C10137" s="335" t="s">
        <v>6811</v>
      </c>
      <c r="D10137" s="335">
        <v>10.29</v>
      </c>
    </row>
    <row r="10138" spans="1:4" ht="25.5">
      <c r="A10138" s="338">
        <v>11572</v>
      </c>
      <c r="B10138" s="336" t="s">
        <v>10711</v>
      </c>
      <c r="C10138" s="335" t="s">
        <v>6747</v>
      </c>
      <c r="D10138" s="335">
        <v>15.36</v>
      </c>
    </row>
    <row r="10139" spans="1:4">
      <c r="A10139" s="338">
        <v>11149</v>
      </c>
      <c r="B10139" s="336" t="s">
        <v>10712</v>
      </c>
      <c r="C10139" s="335" t="s">
        <v>9087</v>
      </c>
      <c r="D10139" s="335">
        <v>155.61000000000001</v>
      </c>
    </row>
    <row r="10140" spans="1:4" ht="38.25">
      <c r="A10140" s="338">
        <v>511</v>
      </c>
      <c r="B10140" s="336" t="s">
        <v>10713</v>
      </c>
      <c r="C10140" s="335" t="s">
        <v>6813</v>
      </c>
      <c r="D10140" s="335">
        <v>15.5</v>
      </c>
    </row>
    <row r="10141" spans="1:4" ht="25.5">
      <c r="A10141" s="338">
        <v>11174</v>
      </c>
      <c r="B10141" s="336" t="s">
        <v>10714</v>
      </c>
      <c r="C10141" s="335" t="s">
        <v>6926</v>
      </c>
      <c r="D10141" s="335">
        <v>441.83</v>
      </c>
    </row>
    <row r="10142" spans="1:4" ht="38.25">
      <c r="A10142" s="338">
        <v>37540</v>
      </c>
      <c r="B10142" s="336" t="s">
        <v>10715</v>
      </c>
      <c r="C10142" s="335" t="s">
        <v>6747</v>
      </c>
      <c r="D10142" s="339">
        <v>56281.79</v>
      </c>
    </row>
    <row r="10143" spans="1:4" ht="38.25">
      <c r="A10143" s="338">
        <v>37548</v>
      </c>
      <c r="B10143" s="336" t="s">
        <v>10716</v>
      </c>
      <c r="C10143" s="335" t="s">
        <v>6747</v>
      </c>
      <c r="D10143" s="339">
        <v>74601.23</v>
      </c>
    </row>
    <row r="10144" spans="1:4" ht="51">
      <c r="A10144" s="338">
        <v>39828</v>
      </c>
      <c r="B10144" s="336" t="s">
        <v>10717</v>
      </c>
      <c r="C10144" s="335" t="s">
        <v>6747</v>
      </c>
      <c r="D10144" s="335">
        <v>447.53</v>
      </c>
    </row>
    <row r="10145" spans="1:4" ht="76.5">
      <c r="A10145" s="338">
        <v>12273</v>
      </c>
      <c r="B10145" s="336" t="s">
        <v>10718</v>
      </c>
      <c r="C10145" s="335" t="s">
        <v>6747</v>
      </c>
      <c r="D10145" s="335">
        <v>48.25</v>
      </c>
    </row>
    <row r="10146" spans="1:4" ht="25.5">
      <c r="A10146" s="338">
        <v>38392</v>
      </c>
      <c r="B10146" s="336" t="s">
        <v>10719</v>
      </c>
      <c r="C10146" s="335" t="s">
        <v>6747</v>
      </c>
      <c r="D10146" s="335">
        <v>42.66</v>
      </c>
    </row>
    <row r="10147" spans="1:4" ht="25.5">
      <c r="A10147" s="338">
        <v>11735</v>
      </c>
      <c r="B10147" s="336" t="s">
        <v>10720</v>
      </c>
      <c r="C10147" s="335" t="s">
        <v>6747</v>
      </c>
      <c r="D10147" s="335">
        <v>3.34</v>
      </c>
    </row>
    <row r="10148" spans="1:4" ht="25.5">
      <c r="A10148" s="338">
        <v>11733</v>
      </c>
      <c r="B10148" s="336" t="s">
        <v>10721</v>
      </c>
      <c r="C10148" s="335" t="s">
        <v>6747</v>
      </c>
      <c r="D10148" s="335">
        <v>1.64</v>
      </c>
    </row>
    <row r="10149" spans="1:4" ht="25.5">
      <c r="A10149" s="338">
        <v>11734</v>
      </c>
      <c r="B10149" s="336" t="s">
        <v>10722</v>
      </c>
      <c r="C10149" s="335" t="s">
        <v>6747</v>
      </c>
      <c r="D10149" s="335">
        <v>2.52</v>
      </c>
    </row>
    <row r="10150" spans="1:4" ht="25.5">
      <c r="A10150" s="338">
        <v>11737</v>
      </c>
      <c r="B10150" s="336" t="s">
        <v>10723</v>
      </c>
      <c r="C10150" s="335" t="s">
        <v>6747</v>
      </c>
      <c r="D10150" s="335">
        <v>4.46</v>
      </c>
    </row>
    <row r="10151" spans="1:4" ht="25.5">
      <c r="A10151" s="338">
        <v>11738</v>
      </c>
      <c r="B10151" s="336" t="s">
        <v>10724</v>
      </c>
      <c r="C10151" s="335" t="s">
        <v>6747</v>
      </c>
      <c r="D10151" s="335">
        <v>7.26</v>
      </c>
    </row>
    <row r="10152" spans="1:4" ht="38.25">
      <c r="A10152" s="338">
        <v>36143</v>
      </c>
      <c r="B10152" s="336" t="s">
        <v>10725</v>
      </c>
      <c r="C10152" s="335" t="s">
        <v>6747</v>
      </c>
      <c r="D10152" s="335">
        <v>24.6</v>
      </c>
    </row>
    <row r="10153" spans="1:4" ht="25.5">
      <c r="A10153" s="338">
        <v>36142</v>
      </c>
      <c r="B10153" s="336" t="s">
        <v>10726</v>
      </c>
      <c r="C10153" s="335" t="s">
        <v>6747</v>
      </c>
      <c r="D10153" s="335">
        <v>1.8</v>
      </c>
    </row>
    <row r="10154" spans="1:4">
      <c r="A10154" s="338">
        <v>36146</v>
      </c>
      <c r="B10154" s="336" t="s">
        <v>10727</v>
      </c>
      <c r="C10154" s="335" t="s">
        <v>6747</v>
      </c>
      <c r="D10154" s="335">
        <v>204</v>
      </c>
    </row>
    <row r="10155" spans="1:4" ht="38.25">
      <c r="A10155" s="338">
        <v>39015</v>
      </c>
      <c r="B10155" s="336" t="s">
        <v>10728</v>
      </c>
      <c r="C10155" s="335" t="s">
        <v>6747</v>
      </c>
      <c r="D10155" s="335">
        <v>0.65</v>
      </c>
    </row>
    <row r="10156" spans="1:4">
      <c r="A10156" s="338">
        <v>38377</v>
      </c>
      <c r="B10156" s="336" t="s">
        <v>10729</v>
      </c>
      <c r="C10156" s="335" t="s">
        <v>6747</v>
      </c>
      <c r="D10156" s="335">
        <v>20.76</v>
      </c>
    </row>
    <row r="10157" spans="1:4">
      <c r="A10157" s="338">
        <v>38376</v>
      </c>
      <c r="B10157" s="336" t="s">
        <v>10730</v>
      </c>
      <c r="C10157" s="335" t="s">
        <v>6747</v>
      </c>
      <c r="D10157" s="335">
        <v>23.67</v>
      </c>
    </row>
    <row r="10158" spans="1:4" ht="25.5">
      <c r="A10158" s="338">
        <v>38116</v>
      </c>
      <c r="B10158" s="336" t="s">
        <v>10731</v>
      </c>
      <c r="C10158" s="335" t="s">
        <v>6747</v>
      </c>
      <c r="D10158" s="335">
        <v>3.32</v>
      </c>
    </row>
    <row r="10159" spans="1:4" ht="38.25">
      <c r="A10159" s="338">
        <v>38066</v>
      </c>
      <c r="B10159" s="336" t="s">
        <v>10732</v>
      </c>
      <c r="C10159" s="335" t="s">
        <v>6747</v>
      </c>
      <c r="D10159" s="335">
        <v>5.48</v>
      </c>
    </row>
    <row r="10160" spans="1:4" ht="25.5">
      <c r="A10160" s="338">
        <v>38117</v>
      </c>
      <c r="B10160" s="336" t="s">
        <v>10733</v>
      </c>
      <c r="C10160" s="335" t="s">
        <v>6747</v>
      </c>
      <c r="D10160" s="335">
        <v>5.65</v>
      </c>
    </row>
    <row r="10161" spans="1:4" ht="38.25">
      <c r="A10161" s="338">
        <v>38067</v>
      </c>
      <c r="B10161" s="336" t="s">
        <v>10734</v>
      </c>
      <c r="C10161" s="335" t="s">
        <v>6747</v>
      </c>
      <c r="D10161" s="335">
        <v>7.71</v>
      </c>
    </row>
    <row r="10162" spans="1:4" ht="38.25">
      <c r="A10162" s="338">
        <v>41757</v>
      </c>
      <c r="B10162" s="336" t="s">
        <v>10735</v>
      </c>
      <c r="C10162" s="335" t="s">
        <v>6747</v>
      </c>
      <c r="D10162" s="339">
        <v>11230.75</v>
      </c>
    </row>
    <row r="10163" spans="1:4" ht="51">
      <c r="A10163" s="338">
        <v>5080</v>
      </c>
      <c r="B10163" s="336" t="s">
        <v>10736</v>
      </c>
      <c r="C10163" s="335" t="s">
        <v>6747</v>
      </c>
      <c r="D10163" s="335">
        <v>10.89</v>
      </c>
    </row>
    <row r="10164" spans="1:4" ht="63.75">
      <c r="A10164" s="338">
        <v>11522</v>
      </c>
      <c r="B10164" s="336" t="s">
        <v>10737</v>
      </c>
      <c r="C10164" s="335" t="s">
        <v>6747</v>
      </c>
      <c r="D10164" s="335">
        <v>13.61</v>
      </c>
    </row>
    <row r="10165" spans="1:4" ht="63.75">
      <c r="A10165" s="338">
        <v>11523</v>
      </c>
      <c r="B10165" s="336" t="s">
        <v>10738</v>
      </c>
      <c r="C10165" s="335" t="s">
        <v>6747</v>
      </c>
      <c r="D10165" s="335">
        <v>12.74</v>
      </c>
    </row>
    <row r="10166" spans="1:4" ht="51">
      <c r="A10166" s="338">
        <v>11524</v>
      </c>
      <c r="B10166" s="336" t="s">
        <v>10739</v>
      </c>
      <c r="C10166" s="335" t="s">
        <v>6747</v>
      </c>
      <c r="D10166" s="335">
        <v>26.23</v>
      </c>
    </row>
    <row r="10167" spans="1:4" ht="51">
      <c r="A10167" s="338">
        <v>38168</v>
      </c>
      <c r="B10167" s="336" t="s">
        <v>10740</v>
      </c>
      <c r="C10167" s="335" t="s">
        <v>6747</v>
      </c>
      <c r="D10167" s="335">
        <v>126.62</v>
      </c>
    </row>
    <row r="10168" spans="1:4" ht="38.25">
      <c r="A10168" s="338">
        <v>13393</v>
      </c>
      <c r="B10168" s="336" t="s">
        <v>10741</v>
      </c>
      <c r="C10168" s="335" t="s">
        <v>6747</v>
      </c>
      <c r="D10168" s="335">
        <v>201.23</v>
      </c>
    </row>
    <row r="10169" spans="1:4" ht="38.25">
      <c r="A10169" s="338">
        <v>13395</v>
      </c>
      <c r="B10169" s="336" t="s">
        <v>10742</v>
      </c>
      <c r="C10169" s="335" t="s">
        <v>6747</v>
      </c>
      <c r="D10169" s="335">
        <v>241.3</v>
      </c>
    </row>
    <row r="10170" spans="1:4" ht="38.25">
      <c r="A10170" s="338">
        <v>12039</v>
      </c>
      <c r="B10170" s="336" t="s">
        <v>10743</v>
      </c>
      <c r="C10170" s="335" t="s">
        <v>6747</v>
      </c>
      <c r="D10170" s="335">
        <v>322.88</v>
      </c>
    </row>
    <row r="10171" spans="1:4" ht="38.25">
      <c r="A10171" s="338">
        <v>13396</v>
      </c>
      <c r="B10171" s="336" t="s">
        <v>10744</v>
      </c>
      <c r="C10171" s="335" t="s">
        <v>6747</v>
      </c>
      <c r="D10171" s="335">
        <v>516.42999999999995</v>
      </c>
    </row>
    <row r="10172" spans="1:4" ht="38.25">
      <c r="A10172" s="338">
        <v>13397</v>
      </c>
      <c r="B10172" s="336" t="s">
        <v>10745</v>
      </c>
      <c r="C10172" s="335" t="s">
        <v>6747</v>
      </c>
      <c r="D10172" s="335">
        <v>521.97</v>
      </c>
    </row>
    <row r="10173" spans="1:4" ht="38.25">
      <c r="A10173" s="338">
        <v>12041</v>
      </c>
      <c r="B10173" s="336" t="s">
        <v>10746</v>
      </c>
      <c r="C10173" s="335" t="s">
        <v>6747</v>
      </c>
      <c r="D10173" s="335">
        <v>706.38</v>
      </c>
    </row>
    <row r="10174" spans="1:4" ht="38.25">
      <c r="A10174" s="338">
        <v>12043</v>
      </c>
      <c r="B10174" s="336" t="s">
        <v>10747</v>
      </c>
      <c r="C10174" s="335" t="s">
        <v>6747</v>
      </c>
      <c r="D10174" s="335">
        <v>814.52</v>
      </c>
    </row>
    <row r="10175" spans="1:4" ht="38.25">
      <c r="A10175" s="338">
        <v>39762</v>
      </c>
      <c r="B10175" s="336" t="s">
        <v>10748</v>
      </c>
      <c r="C10175" s="335" t="s">
        <v>6747</v>
      </c>
      <c r="D10175" s="335">
        <v>550.29999999999995</v>
      </c>
    </row>
    <row r="10176" spans="1:4" ht="38.25">
      <c r="A10176" s="338">
        <v>12042</v>
      </c>
      <c r="B10176" s="336" t="s">
        <v>10749</v>
      </c>
      <c r="C10176" s="335" t="s">
        <v>6747</v>
      </c>
      <c r="D10176" s="335">
        <v>550.44000000000005</v>
      </c>
    </row>
    <row r="10177" spans="1:4" ht="38.25">
      <c r="A10177" s="338">
        <v>39763</v>
      </c>
      <c r="B10177" s="336" t="s">
        <v>10750</v>
      </c>
      <c r="C10177" s="335" t="s">
        <v>6747</v>
      </c>
      <c r="D10177" s="335">
        <v>830.51</v>
      </c>
    </row>
    <row r="10178" spans="1:4" ht="38.25">
      <c r="A10178" s="338">
        <v>39756</v>
      </c>
      <c r="B10178" s="336" t="s">
        <v>10751</v>
      </c>
      <c r="C10178" s="335" t="s">
        <v>6747</v>
      </c>
      <c r="D10178" s="335">
        <v>251.79</v>
      </c>
    </row>
    <row r="10179" spans="1:4" ht="38.25">
      <c r="A10179" s="338">
        <v>12038</v>
      </c>
      <c r="B10179" s="336" t="s">
        <v>10752</v>
      </c>
      <c r="C10179" s="335" t="s">
        <v>6747</v>
      </c>
      <c r="D10179" s="335">
        <v>281.10000000000002</v>
      </c>
    </row>
    <row r="10180" spans="1:4" ht="38.25">
      <c r="A10180" s="338">
        <v>12040</v>
      </c>
      <c r="B10180" s="336" t="s">
        <v>10753</v>
      </c>
      <c r="C10180" s="335" t="s">
        <v>6747</v>
      </c>
      <c r="D10180" s="335">
        <v>359.17</v>
      </c>
    </row>
    <row r="10181" spans="1:4" ht="38.25">
      <c r="A10181" s="338">
        <v>39757</v>
      </c>
      <c r="B10181" s="336" t="s">
        <v>10754</v>
      </c>
      <c r="C10181" s="335" t="s">
        <v>6747</v>
      </c>
      <c r="D10181" s="335">
        <v>384.06</v>
      </c>
    </row>
    <row r="10182" spans="1:4" ht="38.25">
      <c r="A10182" s="338">
        <v>39758</v>
      </c>
      <c r="B10182" s="336" t="s">
        <v>10755</v>
      </c>
      <c r="C10182" s="335" t="s">
        <v>6747</v>
      </c>
      <c r="D10182" s="335">
        <v>498.53</v>
      </c>
    </row>
    <row r="10183" spans="1:4" ht="38.25">
      <c r="A10183" s="338">
        <v>39759</v>
      </c>
      <c r="B10183" s="336" t="s">
        <v>10756</v>
      </c>
      <c r="C10183" s="335" t="s">
        <v>6747</v>
      </c>
      <c r="D10183" s="335">
        <v>681.14</v>
      </c>
    </row>
    <row r="10184" spans="1:4" ht="38.25">
      <c r="A10184" s="338">
        <v>39760</v>
      </c>
      <c r="B10184" s="336" t="s">
        <v>10757</v>
      </c>
      <c r="C10184" s="335" t="s">
        <v>6747</v>
      </c>
      <c r="D10184" s="335">
        <v>684.27</v>
      </c>
    </row>
    <row r="10185" spans="1:4" ht="38.25">
      <c r="A10185" s="338">
        <v>39761</v>
      </c>
      <c r="B10185" s="336" t="s">
        <v>10758</v>
      </c>
      <c r="C10185" s="335" t="s">
        <v>6747</v>
      </c>
      <c r="D10185" s="335">
        <v>875.76</v>
      </c>
    </row>
    <row r="10186" spans="1:4" ht="38.25">
      <c r="A10186" s="338">
        <v>39765</v>
      </c>
      <c r="B10186" s="336" t="s">
        <v>10759</v>
      </c>
      <c r="C10186" s="335" t="s">
        <v>6747</v>
      </c>
      <c r="D10186" s="335">
        <v>38.880000000000003</v>
      </c>
    </row>
    <row r="10187" spans="1:4" ht="38.25">
      <c r="A10187" s="338">
        <v>13399</v>
      </c>
      <c r="B10187" s="336" t="s">
        <v>10760</v>
      </c>
      <c r="C10187" s="335" t="s">
        <v>6747</v>
      </c>
      <c r="D10187" s="335">
        <v>22.11</v>
      </c>
    </row>
    <row r="10188" spans="1:4" ht="38.25">
      <c r="A10188" s="338">
        <v>39764</v>
      </c>
      <c r="B10188" s="336" t="s">
        <v>10761</v>
      </c>
      <c r="C10188" s="335" t="s">
        <v>6747</v>
      </c>
      <c r="D10188" s="335">
        <v>30.41</v>
      </c>
    </row>
    <row r="10189" spans="1:4" ht="38.25">
      <c r="A10189" s="338">
        <v>39805</v>
      </c>
      <c r="B10189" s="336" t="s">
        <v>10762</v>
      </c>
      <c r="C10189" s="335" t="s">
        <v>6747</v>
      </c>
      <c r="D10189" s="335">
        <v>105.16</v>
      </c>
    </row>
    <row r="10190" spans="1:4" ht="38.25">
      <c r="A10190" s="338">
        <v>39806</v>
      </c>
      <c r="B10190" s="336" t="s">
        <v>10763</v>
      </c>
      <c r="C10190" s="335" t="s">
        <v>6747</v>
      </c>
      <c r="D10190" s="335">
        <v>198.58</v>
      </c>
    </row>
    <row r="10191" spans="1:4" ht="38.25">
      <c r="A10191" s="338">
        <v>39807</v>
      </c>
      <c r="B10191" s="336" t="s">
        <v>10764</v>
      </c>
      <c r="C10191" s="335" t="s">
        <v>6747</v>
      </c>
      <c r="D10191" s="335">
        <v>279.95</v>
      </c>
    </row>
    <row r="10192" spans="1:4" ht="38.25">
      <c r="A10192" s="338">
        <v>39804</v>
      </c>
      <c r="B10192" s="336" t="s">
        <v>10765</v>
      </c>
      <c r="C10192" s="335" t="s">
        <v>6747</v>
      </c>
      <c r="D10192" s="335">
        <v>59.05</v>
      </c>
    </row>
    <row r="10193" spans="1:4" ht="25.5">
      <c r="A10193" s="338">
        <v>39796</v>
      </c>
      <c r="B10193" s="336" t="s">
        <v>10766</v>
      </c>
      <c r="C10193" s="335" t="s">
        <v>6747</v>
      </c>
      <c r="D10193" s="335">
        <v>60.17</v>
      </c>
    </row>
    <row r="10194" spans="1:4" ht="25.5">
      <c r="A10194" s="338">
        <v>39797</v>
      </c>
      <c r="B10194" s="336" t="s">
        <v>10767</v>
      </c>
      <c r="C10194" s="335" t="s">
        <v>6747</v>
      </c>
      <c r="D10194" s="335">
        <v>79.900000000000006</v>
      </c>
    </row>
    <row r="10195" spans="1:4" ht="25.5">
      <c r="A10195" s="338">
        <v>39798</v>
      </c>
      <c r="B10195" s="336" t="s">
        <v>10768</v>
      </c>
      <c r="C10195" s="335" t="s">
        <v>6747</v>
      </c>
      <c r="D10195" s="335">
        <v>133.19999999999999</v>
      </c>
    </row>
    <row r="10196" spans="1:4" ht="25.5">
      <c r="A10196" s="338">
        <v>39794</v>
      </c>
      <c r="B10196" s="336" t="s">
        <v>10769</v>
      </c>
      <c r="C10196" s="335" t="s">
        <v>6747</v>
      </c>
      <c r="D10196" s="335">
        <v>18.93</v>
      </c>
    </row>
    <row r="10197" spans="1:4" ht="25.5">
      <c r="A10197" s="338">
        <v>39795</v>
      </c>
      <c r="B10197" s="336" t="s">
        <v>10770</v>
      </c>
      <c r="C10197" s="335" t="s">
        <v>6747</v>
      </c>
      <c r="D10197" s="335">
        <v>26.51</v>
      </c>
    </row>
    <row r="10198" spans="1:4" ht="38.25">
      <c r="A10198" s="338">
        <v>39801</v>
      </c>
      <c r="B10198" s="336" t="s">
        <v>10771</v>
      </c>
      <c r="C10198" s="335" t="s">
        <v>6747</v>
      </c>
      <c r="D10198" s="335">
        <v>67.83</v>
      </c>
    </row>
    <row r="10199" spans="1:4" ht="38.25">
      <c r="A10199" s="338">
        <v>39802</v>
      </c>
      <c r="B10199" s="336" t="s">
        <v>10772</v>
      </c>
      <c r="C10199" s="335" t="s">
        <v>6747</v>
      </c>
      <c r="D10199" s="335">
        <v>112.65</v>
      </c>
    </row>
    <row r="10200" spans="1:4" ht="38.25">
      <c r="A10200" s="338">
        <v>39803</v>
      </c>
      <c r="B10200" s="336" t="s">
        <v>10773</v>
      </c>
      <c r="C10200" s="335" t="s">
        <v>6747</v>
      </c>
      <c r="D10200" s="335">
        <v>156.1</v>
      </c>
    </row>
    <row r="10201" spans="1:4" ht="38.25">
      <c r="A10201" s="338">
        <v>39799</v>
      </c>
      <c r="B10201" s="336" t="s">
        <v>10774</v>
      </c>
      <c r="C10201" s="335" t="s">
        <v>6747</v>
      </c>
      <c r="D10201" s="335">
        <v>25.65</v>
      </c>
    </row>
    <row r="10202" spans="1:4" ht="38.25">
      <c r="A10202" s="338">
        <v>39800</v>
      </c>
      <c r="B10202" s="336" t="s">
        <v>10775</v>
      </c>
      <c r="C10202" s="335" t="s">
        <v>6747</v>
      </c>
      <c r="D10202" s="335">
        <v>43.16</v>
      </c>
    </row>
    <row r="10203" spans="1:4">
      <c r="A10203" s="338">
        <v>4224</v>
      </c>
      <c r="B10203" s="336" t="s">
        <v>10776</v>
      </c>
      <c r="C10203" s="335" t="s">
        <v>6813</v>
      </c>
      <c r="D10203" s="335">
        <v>11.57</v>
      </c>
    </row>
    <row r="10204" spans="1:4" ht="25.5">
      <c r="A10204" s="338">
        <v>21059</v>
      </c>
      <c r="B10204" s="336" t="s">
        <v>10777</v>
      </c>
      <c r="C10204" s="335" t="s">
        <v>6747</v>
      </c>
      <c r="D10204" s="335">
        <v>36.369999999999997</v>
      </c>
    </row>
    <row r="10205" spans="1:4" ht="25.5">
      <c r="A10205" s="338">
        <v>11234</v>
      </c>
      <c r="B10205" s="336" t="s">
        <v>10778</v>
      </c>
      <c r="C10205" s="335" t="s">
        <v>6747</v>
      </c>
      <c r="D10205" s="335">
        <v>54.82</v>
      </c>
    </row>
    <row r="10206" spans="1:4" ht="25.5">
      <c r="A10206" s="338">
        <v>21060</v>
      </c>
      <c r="B10206" s="336" t="s">
        <v>10779</v>
      </c>
      <c r="C10206" s="335" t="s">
        <v>6747</v>
      </c>
      <c r="D10206" s="335">
        <v>67.47</v>
      </c>
    </row>
    <row r="10207" spans="1:4" ht="25.5">
      <c r="A10207" s="338">
        <v>21061</v>
      </c>
      <c r="B10207" s="336" t="s">
        <v>10780</v>
      </c>
      <c r="C10207" s="335" t="s">
        <v>6747</v>
      </c>
      <c r="D10207" s="335">
        <v>84.34</v>
      </c>
    </row>
    <row r="10208" spans="1:4" ht="25.5">
      <c r="A10208" s="338">
        <v>21062</v>
      </c>
      <c r="B10208" s="336" t="s">
        <v>10781</v>
      </c>
      <c r="C10208" s="335" t="s">
        <v>6747</v>
      </c>
      <c r="D10208" s="335">
        <v>132.83000000000001</v>
      </c>
    </row>
    <row r="10209" spans="1:4" ht="25.5">
      <c r="A10209" s="338">
        <v>11708</v>
      </c>
      <c r="B10209" s="336" t="s">
        <v>10782</v>
      </c>
      <c r="C10209" s="335" t="s">
        <v>6747</v>
      </c>
      <c r="D10209" s="335">
        <v>14.49</v>
      </c>
    </row>
    <row r="10210" spans="1:4" ht="25.5">
      <c r="A10210" s="338">
        <v>11709</v>
      </c>
      <c r="B10210" s="336" t="s">
        <v>10783</v>
      </c>
      <c r="C10210" s="335" t="s">
        <v>6747</v>
      </c>
      <c r="D10210" s="335">
        <v>34.049999999999997</v>
      </c>
    </row>
    <row r="10211" spans="1:4" ht="25.5">
      <c r="A10211" s="338">
        <v>11710</v>
      </c>
      <c r="B10211" s="336" t="s">
        <v>10784</v>
      </c>
      <c r="C10211" s="335" t="s">
        <v>6747</v>
      </c>
      <c r="D10211" s="335">
        <v>78.27</v>
      </c>
    </row>
    <row r="10212" spans="1:4" ht="25.5">
      <c r="A10212" s="338">
        <v>11707</v>
      </c>
      <c r="B10212" s="336" t="s">
        <v>10785</v>
      </c>
      <c r="C10212" s="335" t="s">
        <v>6747</v>
      </c>
      <c r="D10212" s="335">
        <v>10.85</v>
      </c>
    </row>
    <row r="10213" spans="1:4" ht="25.5">
      <c r="A10213" s="338">
        <v>11739</v>
      </c>
      <c r="B10213" s="336" t="s">
        <v>10786</v>
      </c>
      <c r="C10213" s="335" t="s">
        <v>6747</v>
      </c>
      <c r="D10213" s="335">
        <v>4.87</v>
      </c>
    </row>
    <row r="10214" spans="1:4" ht="25.5">
      <c r="A10214" s="338">
        <v>11711</v>
      </c>
      <c r="B10214" s="336" t="s">
        <v>10787</v>
      </c>
      <c r="C10214" s="335" t="s">
        <v>6747</v>
      </c>
      <c r="D10214" s="335">
        <v>7.13</v>
      </c>
    </row>
    <row r="10215" spans="1:4" ht="25.5">
      <c r="A10215" s="338">
        <v>5102</v>
      </c>
      <c r="B10215" s="336" t="s">
        <v>10788</v>
      </c>
      <c r="C10215" s="335" t="s">
        <v>6747</v>
      </c>
      <c r="D10215" s="335">
        <v>6.89</v>
      </c>
    </row>
    <row r="10216" spans="1:4" ht="25.5">
      <c r="A10216" s="338">
        <v>11741</v>
      </c>
      <c r="B10216" s="336" t="s">
        <v>10789</v>
      </c>
      <c r="C10216" s="335" t="s">
        <v>6747</v>
      </c>
      <c r="D10216" s="335">
        <v>5.0199999999999996</v>
      </c>
    </row>
    <row r="10217" spans="1:4" ht="25.5">
      <c r="A10217" s="338">
        <v>11743</v>
      </c>
      <c r="B10217" s="336" t="s">
        <v>10790</v>
      </c>
      <c r="C10217" s="335" t="s">
        <v>6747</v>
      </c>
      <c r="D10217" s="335">
        <v>4.5599999999999996</v>
      </c>
    </row>
    <row r="10218" spans="1:4" ht="25.5">
      <c r="A10218" s="338">
        <v>11745</v>
      </c>
      <c r="B10218" s="336" t="s">
        <v>10791</v>
      </c>
      <c r="C10218" s="335" t="s">
        <v>6747</v>
      </c>
      <c r="D10218" s="335">
        <v>6.47</v>
      </c>
    </row>
    <row r="10219" spans="1:4">
      <c r="A10219" s="338">
        <v>25961</v>
      </c>
      <c r="B10219" s="336" t="s">
        <v>10792</v>
      </c>
      <c r="C10219" s="335" t="s">
        <v>6749</v>
      </c>
      <c r="D10219" s="335">
        <v>8.2100000000000009</v>
      </c>
    </row>
    <row r="10220" spans="1:4">
      <c r="A10220" s="338">
        <v>40985</v>
      </c>
      <c r="B10220" s="336" t="s">
        <v>10793</v>
      </c>
      <c r="C10220" s="335" t="s">
        <v>6939</v>
      </c>
      <c r="D10220" s="339">
        <v>1450.01</v>
      </c>
    </row>
    <row r="10221" spans="1:4" ht="25.5">
      <c r="A10221" s="338">
        <v>1088</v>
      </c>
      <c r="B10221" s="336" t="s">
        <v>10794</v>
      </c>
      <c r="C10221" s="335" t="s">
        <v>6747</v>
      </c>
      <c r="D10221" s="335">
        <v>12.82</v>
      </c>
    </row>
    <row r="10222" spans="1:4" ht="25.5">
      <c r="A10222" s="338">
        <v>1087</v>
      </c>
      <c r="B10222" s="336" t="s">
        <v>10795</v>
      </c>
      <c r="C10222" s="335" t="s">
        <v>6747</v>
      </c>
      <c r="D10222" s="335">
        <v>16.010000000000002</v>
      </c>
    </row>
    <row r="10223" spans="1:4" ht="25.5">
      <c r="A10223" s="338">
        <v>38777</v>
      </c>
      <c r="B10223" s="336" t="s">
        <v>10796</v>
      </c>
      <c r="C10223" s="335" t="s">
        <v>6747</v>
      </c>
      <c r="D10223" s="335">
        <v>31.89</v>
      </c>
    </row>
    <row r="10224" spans="1:4" ht="25.5">
      <c r="A10224" s="338">
        <v>1086</v>
      </c>
      <c r="B10224" s="336" t="s">
        <v>10797</v>
      </c>
      <c r="C10224" s="335" t="s">
        <v>6747</v>
      </c>
      <c r="D10224" s="335">
        <v>16.829999999999998</v>
      </c>
    </row>
    <row r="10225" spans="1:4" ht="25.5">
      <c r="A10225" s="338">
        <v>1079</v>
      </c>
      <c r="B10225" s="336" t="s">
        <v>10798</v>
      </c>
      <c r="C10225" s="335" t="s">
        <v>6747</v>
      </c>
      <c r="D10225" s="335">
        <v>17.399999999999999</v>
      </c>
    </row>
    <row r="10226" spans="1:4" ht="38.25">
      <c r="A10226" s="338">
        <v>39374</v>
      </c>
      <c r="B10226" s="336" t="s">
        <v>10799</v>
      </c>
      <c r="C10226" s="335" t="s">
        <v>6747</v>
      </c>
      <c r="D10226" s="335">
        <v>85.44</v>
      </c>
    </row>
    <row r="10227" spans="1:4" ht="25.5">
      <c r="A10227" s="338">
        <v>1082</v>
      </c>
      <c r="B10227" s="336" t="s">
        <v>10800</v>
      </c>
      <c r="C10227" s="335" t="s">
        <v>6747</v>
      </c>
      <c r="D10227" s="335">
        <v>109.38</v>
      </c>
    </row>
    <row r="10228" spans="1:4" ht="25.5">
      <c r="A10228" s="338">
        <v>12316</v>
      </c>
      <c r="B10228" s="336" t="s">
        <v>10801</v>
      </c>
      <c r="C10228" s="335" t="s">
        <v>6747</v>
      </c>
      <c r="D10228" s="335">
        <v>50.13</v>
      </c>
    </row>
    <row r="10229" spans="1:4" ht="25.5">
      <c r="A10229" s="338">
        <v>12317</v>
      </c>
      <c r="B10229" s="336" t="s">
        <v>10802</v>
      </c>
      <c r="C10229" s="335" t="s">
        <v>6747</v>
      </c>
      <c r="D10229" s="335">
        <v>59.78</v>
      </c>
    </row>
    <row r="10230" spans="1:4" ht="25.5">
      <c r="A10230" s="338">
        <v>12318</v>
      </c>
      <c r="B10230" s="336" t="s">
        <v>10803</v>
      </c>
      <c r="C10230" s="335" t="s">
        <v>6747</v>
      </c>
      <c r="D10230" s="335">
        <v>68.87</v>
      </c>
    </row>
    <row r="10231" spans="1:4" ht="25.5">
      <c r="A10231" s="338">
        <v>5104</v>
      </c>
      <c r="B10231" s="336" t="s">
        <v>10804</v>
      </c>
      <c r="C10231" s="335" t="s">
        <v>6811</v>
      </c>
      <c r="D10231" s="335">
        <v>33.090000000000003</v>
      </c>
    </row>
    <row r="10232" spans="1:4" ht="25.5">
      <c r="A10232" s="338">
        <v>26023</v>
      </c>
      <c r="B10232" s="336" t="s">
        <v>10805</v>
      </c>
      <c r="C10232" s="335" t="s">
        <v>6747</v>
      </c>
      <c r="D10232" s="335">
        <v>54.12</v>
      </c>
    </row>
    <row r="10233" spans="1:4" ht="25.5">
      <c r="A10233" s="338">
        <v>2710</v>
      </c>
      <c r="B10233" s="336" t="s">
        <v>10806</v>
      </c>
      <c r="C10233" s="335" t="s">
        <v>6747</v>
      </c>
      <c r="D10233" s="335">
        <v>43.22</v>
      </c>
    </row>
    <row r="10234" spans="1:4" ht="38.25">
      <c r="A10234" s="338">
        <v>14575</v>
      </c>
      <c r="B10234" s="336" t="s">
        <v>10807</v>
      </c>
      <c r="C10234" s="335" t="s">
        <v>6747</v>
      </c>
      <c r="D10234" s="339">
        <v>2644414.2000000002</v>
      </c>
    </row>
    <row r="10235" spans="1:4" ht="25.5">
      <c r="A10235" s="338">
        <v>20033</v>
      </c>
      <c r="B10235" s="336" t="s">
        <v>10808</v>
      </c>
      <c r="C10235" s="335" t="s">
        <v>6747</v>
      </c>
      <c r="D10235" s="335">
        <v>28.14</v>
      </c>
    </row>
    <row r="10236" spans="1:4" ht="25.5">
      <c r="A10236" s="338">
        <v>20034</v>
      </c>
      <c r="B10236" s="336" t="s">
        <v>10809</v>
      </c>
      <c r="C10236" s="335" t="s">
        <v>6747</v>
      </c>
      <c r="D10236" s="335">
        <v>46.11</v>
      </c>
    </row>
    <row r="10237" spans="1:4" ht="25.5">
      <c r="A10237" s="338">
        <v>20035</v>
      </c>
      <c r="B10237" s="336" t="s">
        <v>10810</v>
      </c>
      <c r="C10237" s="335" t="s">
        <v>6747</v>
      </c>
      <c r="D10237" s="335">
        <v>51.32</v>
      </c>
    </row>
    <row r="10238" spans="1:4" ht="25.5">
      <c r="A10238" s="338">
        <v>20036</v>
      </c>
      <c r="B10238" s="336" t="s">
        <v>10811</v>
      </c>
      <c r="C10238" s="335" t="s">
        <v>6747</v>
      </c>
      <c r="D10238" s="335">
        <v>74.22</v>
      </c>
    </row>
    <row r="10239" spans="1:4" ht="25.5">
      <c r="A10239" s="338">
        <v>20037</v>
      </c>
      <c r="B10239" s="336" t="s">
        <v>10812</v>
      </c>
      <c r="C10239" s="335" t="s">
        <v>6747</v>
      </c>
      <c r="D10239" s="335">
        <v>151.41999999999999</v>
      </c>
    </row>
    <row r="10240" spans="1:4" ht="25.5">
      <c r="A10240" s="338">
        <v>20038</v>
      </c>
      <c r="B10240" s="336" t="s">
        <v>10813</v>
      </c>
      <c r="C10240" s="335" t="s">
        <v>6747</v>
      </c>
      <c r="D10240" s="335">
        <v>279.41000000000003</v>
      </c>
    </row>
    <row r="10241" spans="1:4" ht="25.5">
      <c r="A10241" s="338">
        <v>20039</v>
      </c>
      <c r="B10241" s="336" t="s">
        <v>10814</v>
      </c>
      <c r="C10241" s="335" t="s">
        <v>6747</v>
      </c>
      <c r="D10241" s="335">
        <v>394.66</v>
      </c>
    </row>
    <row r="10242" spans="1:4" ht="25.5">
      <c r="A10242" s="338">
        <v>20040</v>
      </c>
      <c r="B10242" s="336" t="s">
        <v>10815</v>
      </c>
      <c r="C10242" s="335" t="s">
        <v>6747</v>
      </c>
      <c r="D10242" s="335">
        <v>503.35</v>
      </c>
    </row>
    <row r="10243" spans="1:4" ht="25.5">
      <c r="A10243" s="338">
        <v>20041</v>
      </c>
      <c r="B10243" s="336" t="s">
        <v>10816</v>
      </c>
      <c r="C10243" s="335" t="s">
        <v>6747</v>
      </c>
      <c r="D10243" s="335">
        <v>508.04</v>
      </c>
    </row>
    <row r="10244" spans="1:4" ht="25.5">
      <c r="A10244" s="338">
        <v>20043</v>
      </c>
      <c r="B10244" s="336" t="s">
        <v>10817</v>
      </c>
      <c r="C10244" s="335" t="s">
        <v>6747</v>
      </c>
      <c r="D10244" s="335">
        <v>2.78</v>
      </c>
    </row>
    <row r="10245" spans="1:4" ht="25.5">
      <c r="A10245" s="338">
        <v>20044</v>
      </c>
      <c r="B10245" s="336" t="s">
        <v>10818</v>
      </c>
      <c r="C10245" s="335" t="s">
        <v>6747</v>
      </c>
      <c r="D10245" s="335">
        <v>3.4</v>
      </c>
    </row>
    <row r="10246" spans="1:4" ht="25.5">
      <c r="A10246" s="338">
        <v>20042</v>
      </c>
      <c r="B10246" s="336" t="s">
        <v>10819</v>
      </c>
      <c r="C10246" s="335" t="s">
        <v>6747</v>
      </c>
      <c r="D10246" s="335">
        <v>2.5499999999999998</v>
      </c>
    </row>
    <row r="10247" spans="1:4" ht="25.5">
      <c r="A10247" s="338">
        <v>20046</v>
      </c>
      <c r="B10247" s="336" t="s">
        <v>10820</v>
      </c>
      <c r="C10247" s="335" t="s">
        <v>6747</v>
      </c>
      <c r="D10247" s="335">
        <v>10.34</v>
      </c>
    </row>
    <row r="10248" spans="1:4" ht="25.5">
      <c r="A10248" s="338">
        <v>20047</v>
      </c>
      <c r="B10248" s="336" t="s">
        <v>10821</v>
      </c>
      <c r="C10248" s="335" t="s">
        <v>6747</v>
      </c>
      <c r="D10248" s="335">
        <v>29.94</v>
      </c>
    </row>
    <row r="10249" spans="1:4" ht="25.5">
      <c r="A10249" s="338">
        <v>20045</v>
      </c>
      <c r="B10249" s="336" t="s">
        <v>10822</v>
      </c>
      <c r="C10249" s="335" t="s">
        <v>6747</v>
      </c>
      <c r="D10249" s="335">
        <v>4.9000000000000004</v>
      </c>
    </row>
    <row r="10250" spans="1:4" ht="38.25">
      <c r="A10250" s="338">
        <v>20972</v>
      </c>
      <c r="B10250" s="336" t="s">
        <v>10823</v>
      </c>
      <c r="C10250" s="335" t="s">
        <v>6747</v>
      </c>
      <c r="D10250" s="335">
        <v>83.17</v>
      </c>
    </row>
    <row r="10251" spans="1:4" ht="25.5">
      <c r="A10251" s="338">
        <v>20032</v>
      </c>
      <c r="B10251" s="336" t="s">
        <v>10824</v>
      </c>
      <c r="C10251" s="335" t="s">
        <v>6747</v>
      </c>
      <c r="D10251" s="335">
        <v>31.51</v>
      </c>
    </row>
    <row r="10252" spans="1:4" ht="25.5">
      <c r="A10252" s="338">
        <v>11321</v>
      </c>
      <c r="B10252" s="336" t="s">
        <v>10825</v>
      </c>
      <c r="C10252" s="335" t="s">
        <v>6747</v>
      </c>
      <c r="D10252" s="335">
        <v>18.03</v>
      </c>
    </row>
    <row r="10253" spans="1:4" ht="25.5">
      <c r="A10253" s="338">
        <v>11323</v>
      </c>
      <c r="B10253" s="336" t="s">
        <v>10826</v>
      </c>
      <c r="C10253" s="335" t="s">
        <v>6747</v>
      </c>
      <c r="D10253" s="335">
        <v>21.55</v>
      </c>
    </row>
    <row r="10254" spans="1:4" ht="25.5">
      <c r="A10254" s="338">
        <v>20327</v>
      </c>
      <c r="B10254" s="336" t="s">
        <v>10827</v>
      </c>
      <c r="C10254" s="335" t="s">
        <v>6747</v>
      </c>
      <c r="D10254" s="335">
        <v>12.75</v>
      </c>
    </row>
    <row r="10255" spans="1:4">
      <c r="A10255" s="338">
        <v>25966</v>
      </c>
      <c r="B10255" s="336" t="s">
        <v>10828</v>
      </c>
      <c r="C10255" s="335" t="s">
        <v>6813</v>
      </c>
      <c r="D10255" s="335">
        <v>14.79</v>
      </c>
    </row>
    <row r="10256" spans="1:4" ht="63.75">
      <c r="A10256" s="338">
        <v>13390</v>
      </c>
      <c r="B10256" s="336" t="s">
        <v>10829</v>
      </c>
      <c r="C10256" s="335" t="s">
        <v>6747</v>
      </c>
      <c r="D10256" s="335">
        <v>63.27</v>
      </c>
    </row>
    <row r="10257" spans="1:4" ht="25.5">
      <c r="A10257" s="338">
        <v>6034</v>
      </c>
      <c r="B10257" s="336" t="s">
        <v>10830</v>
      </c>
      <c r="C10257" s="335" t="s">
        <v>6747</v>
      </c>
      <c r="D10257" s="335">
        <v>8.25</v>
      </c>
    </row>
    <row r="10258" spans="1:4" ht="25.5">
      <c r="A10258" s="338">
        <v>6036</v>
      </c>
      <c r="B10258" s="336" t="s">
        <v>10831</v>
      </c>
      <c r="C10258" s="335" t="s">
        <v>6747</v>
      </c>
      <c r="D10258" s="335">
        <v>11.24</v>
      </c>
    </row>
    <row r="10259" spans="1:4" ht="25.5">
      <c r="A10259" s="338">
        <v>6031</v>
      </c>
      <c r="B10259" s="336" t="s">
        <v>10832</v>
      </c>
      <c r="C10259" s="335" t="s">
        <v>6747</v>
      </c>
      <c r="D10259" s="335">
        <v>13.2</v>
      </c>
    </row>
    <row r="10260" spans="1:4" ht="25.5">
      <c r="A10260" s="338">
        <v>6029</v>
      </c>
      <c r="B10260" s="336" t="s">
        <v>10833</v>
      </c>
      <c r="C10260" s="335" t="s">
        <v>6747</v>
      </c>
      <c r="D10260" s="335">
        <v>13.35</v>
      </c>
    </row>
    <row r="10261" spans="1:4" ht="25.5">
      <c r="A10261" s="338">
        <v>6033</v>
      </c>
      <c r="B10261" s="336" t="s">
        <v>10834</v>
      </c>
      <c r="C10261" s="335" t="s">
        <v>6747</v>
      </c>
      <c r="D10261" s="335">
        <v>17.59</v>
      </c>
    </row>
    <row r="10262" spans="1:4" ht="25.5">
      <c r="A10262" s="338">
        <v>11672</v>
      </c>
      <c r="B10262" s="336" t="s">
        <v>10835</v>
      </c>
      <c r="C10262" s="335" t="s">
        <v>6747</v>
      </c>
      <c r="D10262" s="335">
        <v>38.270000000000003</v>
      </c>
    </row>
    <row r="10263" spans="1:4" ht="25.5">
      <c r="A10263" s="338">
        <v>11669</v>
      </c>
      <c r="B10263" s="336" t="s">
        <v>10836</v>
      </c>
      <c r="C10263" s="335" t="s">
        <v>6747</v>
      </c>
      <c r="D10263" s="335">
        <v>36.44</v>
      </c>
    </row>
    <row r="10264" spans="1:4" ht="25.5">
      <c r="A10264" s="338">
        <v>11670</v>
      </c>
      <c r="B10264" s="336" t="s">
        <v>10837</v>
      </c>
      <c r="C10264" s="335" t="s">
        <v>6747</v>
      </c>
      <c r="D10264" s="335">
        <v>13.96</v>
      </c>
    </row>
    <row r="10265" spans="1:4" ht="25.5">
      <c r="A10265" s="338">
        <v>20055</v>
      </c>
      <c r="B10265" s="336" t="s">
        <v>10838</v>
      </c>
      <c r="C10265" s="335" t="s">
        <v>6747</v>
      </c>
      <c r="D10265" s="335">
        <v>27.29</v>
      </c>
    </row>
    <row r="10266" spans="1:4" ht="25.5">
      <c r="A10266" s="338">
        <v>11671</v>
      </c>
      <c r="B10266" s="336" t="s">
        <v>10839</v>
      </c>
      <c r="C10266" s="335" t="s">
        <v>6747</v>
      </c>
      <c r="D10266" s="335">
        <v>58.57</v>
      </c>
    </row>
    <row r="10267" spans="1:4" ht="25.5">
      <c r="A10267" s="338">
        <v>6032</v>
      </c>
      <c r="B10267" s="336" t="s">
        <v>10840</v>
      </c>
      <c r="C10267" s="335" t="s">
        <v>6747</v>
      </c>
      <c r="D10267" s="335">
        <v>16.73</v>
      </c>
    </row>
    <row r="10268" spans="1:4" ht="25.5">
      <c r="A10268" s="338">
        <v>11673</v>
      </c>
      <c r="B10268" s="336" t="s">
        <v>10841</v>
      </c>
      <c r="C10268" s="335" t="s">
        <v>6747</v>
      </c>
      <c r="D10268" s="335">
        <v>13.17</v>
      </c>
    </row>
    <row r="10269" spans="1:4" ht="25.5">
      <c r="A10269" s="338">
        <v>11674</v>
      </c>
      <c r="B10269" s="336" t="s">
        <v>10842</v>
      </c>
      <c r="C10269" s="335" t="s">
        <v>6747</v>
      </c>
      <c r="D10269" s="335">
        <v>16.96</v>
      </c>
    </row>
    <row r="10270" spans="1:4" ht="25.5">
      <c r="A10270" s="338">
        <v>11675</v>
      </c>
      <c r="B10270" s="336" t="s">
        <v>10843</v>
      </c>
      <c r="C10270" s="335" t="s">
        <v>6747</v>
      </c>
      <c r="D10270" s="335">
        <v>26.93</v>
      </c>
    </row>
    <row r="10271" spans="1:4" ht="25.5">
      <c r="A10271" s="338">
        <v>11676</v>
      </c>
      <c r="B10271" s="336" t="s">
        <v>10844</v>
      </c>
      <c r="C10271" s="335" t="s">
        <v>6747</v>
      </c>
      <c r="D10271" s="335">
        <v>36.020000000000003</v>
      </c>
    </row>
    <row r="10272" spans="1:4" ht="25.5">
      <c r="A10272" s="338">
        <v>11677</v>
      </c>
      <c r="B10272" s="336" t="s">
        <v>10845</v>
      </c>
      <c r="C10272" s="335" t="s">
        <v>6747</v>
      </c>
      <c r="D10272" s="335">
        <v>37.200000000000003</v>
      </c>
    </row>
    <row r="10273" spans="1:4" ht="25.5">
      <c r="A10273" s="338">
        <v>11678</v>
      </c>
      <c r="B10273" s="336" t="s">
        <v>10846</v>
      </c>
      <c r="C10273" s="335" t="s">
        <v>6747</v>
      </c>
      <c r="D10273" s="335">
        <v>68.13</v>
      </c>
    </row>
    <row r="10274" spans="1:4" ht="25.5">
      <c r="A10274" s="338">
        <v>6038</v>
      </c>
      <c r="B10274" s="336" t="s">
        <v>10847</v>
      </c>
      <c r="C10274" s="335" t="s">
        <v>6747</v>
      </c>
      <c r="D10274" s="335">
        <v>4.32</v>
      </c>
    </row>
    <row r="10275" spans="1:4" ht="25.5">
      <c r="A10275" s="338">
        <v>11718</v>
      </c>
      <c r="B10275" s="336" t="s">
        <v>10848</v>
      </c>
      <c r="C10275" s="335" t="s">
        <v>6747</v>
      </c>
      <c r="D10275" s="335">
        <v>12.32</v>
      </c>
    </row>
    <row r="10276" spans="1:4" ht="25.5">
      <c r="A10276" s="338">
        <v>6037</v>
      </c>
      <c r="B10276" s="336" t="s">
        <v>10849</v>
      </c>
      <c r="C10276" s="335" t="s">
        <v>6747</v>
      </c>
      <c r="D10276" s="335">
        <v>8.99</v>
      </c>
    </row>
    <row r="10277" spans="1:4" ht="25.5">
      <c r="A10277" s="338">
        <v>11719</v>
      </c>
      <c r="B10277" s="336" t="s">
        <v>10850</v>
      </c>
      <c r="C10277" s="335" t="s">
        <v>6747</v>
      </c>
      <c r="D10277" s="335">
        <v>10</v>
      </c>
    </row>
    <row r="10278" spans="1:4" ht="25.5">
      <c r="A10278" s="338">
        <v>6019</v>
      </c>
      <c r="B10278" s="336" t="s">
        <v>10851</v>
      </c>
      <c r="C10278" s="335" t="s">
        <v>6747</v>
      </c>
      <c r="D10278" s="335">
        <v>17.45</v>
      </c>
    </row>
    <row r="10279" spans="1:4" ht="25.5">
      <c r="A10279" s="338">
        <v>6010</v>
      </c>
      <c r="B10279" s="336" t="s">
        <v>10852</v>
      </c>
      <c r="C10279" s="335" t="s">
        <v>6747</v>
      </c>
      <c r="D10279" s="335">
        <v>30.03</v>
      </c>
    </row>
    <row r="10280" spans="1:4" ht="25.5">
      <c r="A10280" s="338">
        <v>6017</v>
      </c>
      <c r="B10280" s="336" t="s">
        <v>10853</v>
      </c>
      <c r="C10280" s="335" t="s">
        <v>6747</v>
      </c>
      <c r="D10280" s="335">
        <v>23.79</v>
      </c>
    </row>
    <row r="10281" spans="1:4" ht="25.5">
      <c r="A10281" s="338">
        <v>6020</v>
      </c>
      <c r="B10281" s="336" t="s">
        <v>10854</v>
      </c>
      <c r="C10281" s="335" t="s">
        <v>6747</v>
      </c>
      <c r="D10281" s="335">
        <v>10.48</v>
      </c>
    </row>
    <row r="10282" spans="1:4" ht="25.5">
      <c r="A10282" s="338">
        <v>6028</v>
      </c>
      <c r="B10282" s="336" t="s">
        <v>10855</v>
      </c>
      <c r="C10282" s="335" t="s">
        <v>6747</v>
      </c>
      <c r="D10282" s="335">
        <v>41.83</v>
      </c>
    </row>
    <row r="10283" spans="1:4" ht="25.5">
      <c r="A10283" s="338">
        <v>6011</v>
      </c>
      <c r="B10283" s="336" t="s">
        <v>10856</v>
      </c>
      <c r="C10283" s="335" t="s">
        <v>6747</v>
      </c>
      <c r="D10283" s="335">
        <v>86.76</v>
      </c>
    </row>
    <row r="10284" spans="1:4" ht="25.5">
      <c r="A10284" s="338">
        <v>6012</v>
      </c>
      <c r="B10284" s="336" t="s">
        <v>10857</v>
      </c>
      <c r="C10284" s="335" t="s">
        <v>6747</v>
      </c>
      <c r="D10284" s="335">
        <v>105.04</v>
      </c>
    </row>
    <row r="10285" spans="1:4" ht="25.5">
      <c r="A10285" s="338">
        <v>6016</v>
      </c>
      <c r="B10285" s="336" t="s">
        <v>10858</v>
      </c>
      <c r="C10285" s="335" t="s">
        <v>6747</v>
      </c>
      <c r="D10285" s="335">
        <v>11.06</v>
      </c>
    </row>
    <row r="10286" spans="1:4" ht="25.5">
      <c r="A10286" s="338">
        <v>6027</v>
      </c>
      <c r="B10286" s="336" t="s">
        <v>10859</v>
      </c>
      <c r="C10286" s="335" t="s">
        <v>6747</v>
      </c>
      <c r="D10286" s="335">
        <v>218.87</v>
      </c>
    </row>
    <row r="10287" spans="1:4" ht="38.25">
      <c r="A10287" s="338">
        <v>6013</v>
      </c>
      <c r="B10287" s="336" t="s">
        <v>10860</v>
      </c>
      <c r="C10287" s="335" t="s">
        <v>6747</v>
      </c>
      <c r="D10287" s="335">
        <v>33.020000000000003</v>
      </c>
    </row>
    <row r="10288" spans="1:4" ht="38.25">
      <c r="A10288" s="338">
        <v>6015</v>
      </c>
      <c r="B10288" s="336" t="s">
        <v>10861</v>
      </c>
      <c r="C10288" s="335" t="s">
        <v>6747</v>
      </c>
      <c r="D10288" s="335">
        <v>48.02</v>
      </c>
    </row>
    <row r="10289" spans="1:4" ht="38.25">
      <c r="A10289" s="338">
        <v>6014</v>
      </c>
      <c r="B10289" s="336" t="s">
        <v>10862</v>
      </c>
      <c r="C10289" s="335" t="s">
        <v>6747</v>
      </c>
      <c r="D10289" s="335">
        <v>45.92</v>
      </c>
    </row>
    <row r="10290" spans="1:4" ht="38.25">
      <c r="A10290" s="338">
        <v>6006</v>
      </c>
      <c r="B10290" s="336" t="s">
        <v>10863</v>
      </c>
      <c r="C10290" s="335" t="s">
        <v>6747</v>
      </c>
      <c r="D10290" s="335">
        <v>23.91</v>
      </c>
    </row>
    <row r="10291" spans="1:4" ht="38.25">
      <c r="A10291" s="338">
        <v>6005</v>
      </c>
      <c r="B10291" s="336" t="s">
        <v>10864</v>
      </c>
      <c r="C10291" s="335" t="s">
        <v>6747</v>
      </c>
      <c r="D10291" s="335">
        <v>26.98</v>
      </c>
    </row>
    <row r="10292" spans="1:4" ht="25.5">
      <c r="A10292" s="338">
        <v>11756</v>
      </c>
      <c r="B10292" s="336" t="s">
        <v>10865</v>
      </c>
      <c r="C10292" s="335" t="s">
        <v>6747</v>
      </c>
      <c r="D10292" s="335">
        <v>12.88</v>
      </c>
    </row>
    <row r="10293" spans="1:4" ht="63.75">
      <c r="A10293" s="338">
        <v>10904</v>
      </c>
      <c r="B10293" s="336" t="s">
        <v>10866</v>
      </c>
      <c r="C10293" s="335" t="s">
        <v>6747</v>
      </c>
      <c r="D10293" s="335">
        <v>116.45</v>
      </c>
    </row>
    <row r="10294" spans="1:4" ht="25.5">
      <c r="A10294" s="338">
        <v>11752</v>
      </c>
      <c r="B10294" s="336" t="s">
        <v>10867</v>
      </c>
      <c r="C10294" s="335" t="s">
        <v>6747</v>
      </c>
      <c r="D10294" s="335">
        <v>7.43</v>
      </c>
    </row>
    <row r="10295" spans="1:4" ht="25.5">
      <c r="A10295" s="338">
        <v>11753</v>
      </c>
      <c r="B10295" s="336" t="s">
        <v>10868</v>
      </c>
      <c r="C10295" s="335" t="s">
        <v>6747</v>
      </c>
      <c r="D10295" s="335">
        <v>8.8699999999999992</v>
      </c>
    </row>
    <row r="10296" spans="1:4" ht="38.25">
      <c r="A10296" s="338">
        <v>6021</v>
      </c>
      <c r="B10296" s="336" t="s">
        <v>10869</v>
      </c>
      <c r="C10296" s="335" t="s">
        <v>6747</v>
      </c>
      <c r="D10296" s="335">
        <v>24.61</v>
      </c>
    </row>
    <row r="10297" spans="1:4" ht="38.25">
      <c r="A10297" s="338">
        <v>6024</v>
      </c>
      <c r="B10297" s="336" t="s">
        <v>10870</v>
      </c>
      <c r="C10297" s="335" t="s">
        <v>6747</v>
      </c>
      <c r="D10297" s="335">
        <v>25.44</v>
      </c>
    </row>
    <row r="10298" spans="1:4">
      <c r="A10298" s="338">
        <v>38379</v>
      </c>
      <c r="B10298" s="336" t="s">
        <v>10871</v>
      </c>
      <c r="C10298" s="335" t="s">
        <v>6807</v>
      </c>
      <c r="D10298" s="335">
        <v>27.78</v>
      </c>
    </row>
    <row r="10299" spans="1:4" ht="38.25">
      <c r="A10299" s="338">
        <v>13897</v>
      </c>
      <c r="B10299" s="336" t="s">
        <v>10872</v>
      </c>
      <c r="C10299" s="335" t="s">
        <v>6747</v>
      </c>
      <c r="D10299" s="339">
        <v>5788.07</v>
      </c>
    </row>
    <row r="10300" spans="1:4" ht="25.5">
      <c r="A10300" s="338">
        <v>10640</v>
      </c>
      <c r="B10300" s="336" t="s">
        <v>10873</v>
      </c>
      <c r="C10300" s="335" t="s">
        <v>6747</v>
      </c>
      <c r="D10300" s="339">
        <v>12535.76</v>
      </c>
    </row>
    <row r="10301" spans="1:4" ht="38.25">
      <c r="A10301" s="338">
        <v>11086</v>
      </c>
      <c r="B10301" s="336" t="s">
        <v>10874</v>
      </c>
      <c r="C10301" s="335" t="s">
        <v>6759</v>
      </c>
      <c r="D10301" s="335">
        <v>57.33</v>
      </c>
    </row>
    <row r="10302" spans="1:4">
      <c r="A10302" s="338">
        <v>34356</v>
      </c>
      <c r="B10302" s="336" t="s">
        <v>10875</v>
      </c>
      <c r="C10302" s="335" t="s">
        <v>6811</v>
      </c>
      <c r="D10302" s="335">
        <v>2.86</v>
      </c>
    </row>
    <row r="10303" spans="1:4">
      <c r="A10303" s="338">
        <v>34357</v>
      </c>
      <c r="B10303" s="336" t="s">
        <v>10876</v>
      </c>
      <c r="C10303" s="335" t="s">
        <v>6811</v>
      </c>
      <c r="D10303" s="335">
        <v>3.18</v>
      </c>
    </row>
    <row r="10304" spans="1:4">
      <c r="A10304" s="338">
        <v>37329</v>
      </c>
      <c r="B10304" s="336" t="s">
        <v>10877</v>
      </c>
      <c r="C10304" s="335" t="s">
        <v>6811</v>
      </c>
      <c r="D10304" s="335">
        <v>44.3</v>
      </c>
    </row>
    <row r="10305" spans="1:4">
      <c r="A10305" s="338">
        <v>37398</v>
      </c>
      <c r="B10305" s="336" t="s">
        <v>10878</v>
      </c>
      <c r="C10305" s="335" t="s">
        <v>6811</v>
      </c>
      <c r="D10305" s="335">
        <v>56.7</v>
      </c>
    </row>
    <row r="10306" spans="1:4" ht="25.5">
      <c r="A10306" s="338">
        <v>2510</v>
      </c>
      <c r="B10306" s="336" t="s">
        <v>10879</v>
      </c>
      <c r="C10306" s="335" t="s">
        <v>6747</v>
      </c>
      <c r="D10306" s="335">
        <v>15.84</v>
      </c>
    </row>
    <row r="10307" spans="1:4" ht="38.25">
      <c r="A10307" s="338">
        <v>12359</v>
      </c>
      <c r="B10307" s="336" t="s">
        <v>10880</v>
      </c>
      <c r="C10307" s="335" t="s">
        <v>6747</v>
      </c>
      <c r="D10307" s="335">
        <v>87.16</v>
      </c>
    </row>
    <row r="10308" spans="1:4">
      <c r="A10308" s="338">
        <v>5320</v>
      </c>
      <c r="B10308" s="336" t="s">
        <v>10881</v>
      </c>
      <c r="C10308" s="335" t="s">
        <v>6813</v>
      </c>
      <c r="D10308" s="335">
        <v>29.58</v>
      </c>
    </row>
    <row r="10309" spans="1:4">
      <c r="A10309" s="338">
        <v>7353</v>
      </c>
      <c r="B10309" s="336" t="s">
        <v>10882</v>
      </c>
      <c r="C10309" s="335" t="s">
        <v>6813</v>
      </c>
      <c r="D10309" s="335">
        <v>18.600000000000001</v>
      </c>
    </row>
    <row r="10310" spans="1:4" ht="25.5">
      <c r="A10310" s="338">
        <v>36144</v>
      </c>
      <c r="B10310" s="336" t="s">
        <v>10883</v>
      </c>
      <c r="C10310" s="335" t="s">
        <v>6747</v>
      </c>
      <c r="D10310" s="335">
        <v>1.34</v>
      </c>
    </row>
    <row r="10311" spans="1:4">
      <c r="A10311" s="338">
        <v>10518</v>
      </c>
      <c r="B10311" s="336" t="s">
        <v>10884</v>
      </c>
      <c r="C10311" s="335" t="s">
        <v>6747</v>
      </c>
      <c r="D10311" s="335">
        <v>53.52</v>
      </c>
    </row>
    <row r="10312" spans="1:4" ht="89.25">
      <c r="A10312" s="338">
        <v>36530</v>
      </c>
      <c r="B10312" s="336" t="s">
        <v>10885</v>
      </c>
      <c r="C10312" s="335" t="s">
        <v>6747</v>
      </c>
      <c r="D10312" s="339">
        <v>216658.53</v>
      </c>
    </row>
    <row r="10313" spans="1:4" ht="102">
      <c r="A10313" s="338">
        <v>6046</v>
      </c>
      <c r="B10313" s="336" t="s">
        <v>10886</v>
      </c>
      <c r="C10313" s="335" t="s">
        <v>6747</v>
      </c>
      <c r="D10313" s="339">
        <v>235000</v>
      </c>
    </row>
    <row r="10314" spans="1:4" ht="89.25">
      <c r="A10314" s="338">
        <v>36531</v>
      </c>
      <c r="B10314" s="336" t="s">
        <v>10887</v>
      </c>
      <c r="C10314" s="335" t="s">
        <v>6747</v>
      </c>
      <c r="D10314" s="339">
        <v>243597.54</v>
      </c>
    </row>
    <row r="10315" spans="1:4" ht="38.25">
      <c r="A10315" s="338">
        <v>34684</v>
      </c>
      <c r="B10315" s="336" t="s">
        <v>10888</v>
      </c>
      <c r="C10315" s="335" t="s">
        <v>6754</v>
      </c>
      <c r="D10315" s="335">
        <v>195.13</v>
      </c>
    </row>
    <row r="10316" spans="1:4" ht="38.25">
      <c r="A10316" s="338">
        <v>34683</v>
      </c>
      <c r="B10316" s="336" t="s">
        <v>10889</v>
      </c>
      <c r="C10316" s="335" t="s">
        <v>6754</v>
      </c>
      <c r="D10316" s="335">
        <v>121.95</v>
      </c>
    </row>
    <row r="10317" spans="1:4" ht="38.25">
      <c r="A10317" s="338">
        <v>533</v>
      </c>
      <c r="B10317" s="336" t="s">
        <v>10890</v>
      </c>
      <c r="C10317" s="335" t="s">
        <v>6754</v>
      </c>
      <c r="D10317" s="335">
        <v>16.82</v>
      </c>
    </row>
    <row r="10318" spans="1:4" ht="38.25">
      <c r="A10318" s="338">
        <v>10515</v>
      </c>
      <c r="B10318" s="336" t="s">
        <v>10891</v>
      </c>
      <c r="C10318" s="335" t="s">
        <v>6754</v>
      </c>
      <c r="D10318" s="335">
        <v>43.37</v>
      </c>
    </row>
    <row r="10319" spans="1:4" ht="38.25">
      <c r="A10319" s="338">
        <v>536</v>
      </c>
      <c r="B10319" s="336" t="s">
        <v>10892</v>
      </c>
      <c r="C10319" s="335" t="s">
        <v>6754</v>
      </c>
      <c r="D10319" s="335">
        <v>28.5</v>
      </c>
    </row>
    <row r="10320" spans="1:4" ht="38.25">
      <c r="A10320" s="338">
        <v>153</v>
      </c>
      <c r="B10320" s="336" t="s">
        <v>10893</v>
      </c>
      <c r="C10320" s="335" t="s">
        <v>6813</v>
      </c>
      <c r="D10320" s="335">
        <v>81.319999999999993</v>
      </c>
    </row>
    <row r="10321" spans="1:4" ht="38.25">
      <c r="A10321" s="338">
        <v>34682</v>
      </c>
      <c r="B10321" s="336" t="s">
        <v>10894</v>
      </c>
      <c r="C10321" s="335" t="s">
        <v>6754</v>
      </c>
      <c r="D10321" s="335">
        <v>93.26</v>
      </c>
    </row>
    <row r="10322" spans="1:4" ht="38.25">
      <c r="A10322" s="338">
        <v>20205</v>
      </c>
      <c r="B10322" s="336" t="s">
        <v>10895</v>
      </c>
      <c r="C10322" s="335" t="s">
        <v>6807</v>
      </c>
      <c r="D10322" s="335">
        <v>0.8</v>
      </c>
    </row>
    <row r="10323" spans="1:4" ht="38.25">
      <c r="A10323" s="338">
        <v>4408</v>
      </c>
      <c r="B10323" s="336" t="s">
        <v>10896</v>
      </c>
      <c r="C10323" s="335" t="s">
        <v>6807</v>
      </c>
      <c r="D10323" s="335">
        <v>1.1200000000000001</v>
      </c>
    </row>
    <row r="10324" spans="1:4" ht="38.25">
      <c r="A10324" s="338">
        <v>4412</v>
      </c>
      <c r="B10324" s="336" t="s">
        <v>10897</v>
      </c>
      <c r="C10324" s="335" t="s">
        <v>6807</v>
      </c>
      <c r="D10324" s="335">
        <v>0.83</v>
      </c>
    </row>
    <row r="10325" spans="1:4" ht="25.5">
      <c r="A10325" s="338">
        <v>10559</v>
      </c>
      <c r="B10325" s="336" t="s">
        <v>10898</v>
      </c>
      <c r="C10325" s="335" t="s">
        <v>6747</v>
      </c>
      <c r="D10325" s="339">
        <v>1994</v>
      </c>
    </row>
    <row r="10326" spans="1:4" ht="25.5">
      <c r="A10326" s="338">
        <v>10664</v>
      </c>
      <c r="B10326" s="336" t="s">
        <v>10899</v>
      </c>
      <c r="C10326" s="335" t="s">
        <v>6747</v>
      </c>
      <c r="D10326" s="339">
        <v>5419.26</v>
      </c>
    </row>
    <row r="10327" spans="1:4" ht="25.5">
      <c r="A10327" s="338">
        <v>36250</v>
      </c>
      <c r="B10327" s="336" t="s">
        <v>10900</v>
      </c>
      <c r="C10327" s="335" t="s">
        <v>6807</v>
      </c>
      <c r="D10327" s="335">
        <v>2.64</v>
      </c>
    </row>
    <row r="10328" spans="1:4">
      <c r="A10328" s="338">
        <v>10857</v>
      </c>
      <c r="B10328" s="336" t="s">
        <v>10901</v>
      </c>
      <c r="C10328" s="335" t="s">
        <v>6807</v>
      </c>
      <c r="D10328" s="335">
        <v>9.94</v>
      </c>
    </row>
    <row r="10329" spans="1:4" ht="25.5">
      <c r="A10329" s="338">
        <v>4803</v>
      </c>
      <c r="B10329" s="336" t="s">
        <v>10902</v>
      </c>
      <c r="C10329" s="335" t="s">
        <v>6807</v>
      </c>
      <c r="D10329" s="335">
        <v>19.149999999999999</v>
      </c>
    </row>
    <row r="10330" spans="1:4" ht="38.25">
      <c r="A10330" s="338">
        <v>6186</v>
      </c>
      <c r="B10330" s="336" t="s">
        <v>10903</v>
      </c>
      <c r="C10330" s="335" t="s">
        <v>6807</v>
      </c>
      <c r="D10330" s="335">
        <v>10</v>
      </c>
    </row>
    <row r="10331" spans="1:4" ht="25.5">
      <c r="A10331" s="338">
        <v>4829</v>
      </c>
      <c r="B10331" s="336" t="s">
        <v>10904</v>
      </c>
      <c r="C10331" s="335" t="s">
        <v>6807</v>
      </c>
      <c r="D10331" s="335">
        <v>23.09</v>
      </c>
    </row>
    <row r="10332" spans="1:4" ht="25.5">
      <c r="A10332" s="338">
        <v>39829</v>
      </c>
      <c r="B10332" s="336" t="s">
        <v>10905</v>
      </c>
      <c r="C10332" s="335" t="s">
        <v>6807</v>
      </c>
      <c r="D10332" s="335">
        <v>13.67</v>
      </c>
    </row>
    <row r="10333" spans="1:4" ht="51">
      <c r="A10333" s="338">
        <v>20231</v>
      </c>
      <c r="B10333" s="336" t="s">
        <v>10906</v>
      </c>
      <c r="C10333" s="335" t="s">
        <v>6807</v>
      </c>
      <c r="D10333" s="335">
        <v>37.950000000000003</v>
      </c>
    </row>
    <row r="10334" spans="1:4">
      <c r="A10334" s="338">
        <v>4804</v>
      </c>
      <c r="B10334" s="336" t="s">
        <v>10907</v>
      </c>
      <c r="C10334" s="335" t="s">
        <v>6807</v>
      </c>
      <c r="D10334" s="335">
        <v>14.7</v>
      </c>
    </row>
    <row r="10335" spans="1:4" ht="25.5">
      <c r="A10335" s="338">
        <v>34680</v>
      </c>
      <c r="B10335" s="336" t="s">
        <v>10908</v>
      </c>
      <c r="C10335" s="335" t="s">
        <v>6807</v>
      </c>
      <c r="D10335" s="335">
        <v>28.69</v>
      </c>
    </row>
    <row r="10336" spans="1:4" ht="38.25">
      <c r="A10336" s="338">
        <v>11573</v>
      </c>
      <c r="B10336" s="336" t="s">
        <v>10909</v>
      </c>
      <c r="C10336" s="335" t="s">
        <v>6747</v>
      </c>
      <c r="D10336" s="335">
        <v>6.16</v>
      </c>
    </row>
    <row r="10337" spans="1:4">
      <c r="A10337" s="338">
        <v>38401</v>
      </c>
      <c r="B10337" s="336" t="s">
        <v>10910</v>
      </c>
      <c r="C10337" s="335" t="s">
        <v>6747</v>
      </c>
      <c r="D10337" s="335">
        <v>10.15</v>
      </c>
    </row>
    <row r="10338" spans="1:4" ht="38.25">
      <c r="A10338" s="338">
        <v>38179</v>
      </c>
      <c r="B10338" s="336" t="s">
        <v>10911</v>
      </c>
      <c r="C10338" s="335" t="s">
        <v>6747</v>
      </c>
      <c r="D10338" s="335">
        <v>27.01</v>
      </c>
    </row>
    <row r="10339" spans="1:4" ht="38.25">
      <c r="A10339" s="338">
        <v>11575</v>
      </c>
      <c r="B10339" s="336" t="s">
        <v>10912</v>
      </c>
      <c r="C10339" s="335" t="s">
        <v>6747</v>
      </c>
      <c r="D10339" s="335">
        <v>29.14</v>
      </c>
    </row>
    <row r="10340" spans="1:4" ht="25.5">
      <c r="A10340" s="338">
        <v>20256</v>
      </c>
      <c r="B10340" s="336" t="s">
        <v>10913</v>
      </c>
      <c r="C10340" s="335" t="s">
        <v>6747</v>
      </c>
      <c r="D10340" s="335">
        <v>0.32</v>
      </c>
    </row>
    <row r="10341" spans="1:4" ht="51">
      <c r="A10341" s="338">
        <v>14511</v>
      </c>
      <c r="B10341" s="336" t="s">
        <v>10914</v>
      </c>
      <c r="C10341" s="335" t="s">
        <v>6747</v>
      </c>
      <c r="D10341" s="339">
        <v>413991.39</v>
      </c>
    </row>
    <row r="10342" spans="1:4" ht="51">
      <c r="A10342" s="338">
        <v>10642</v>
      </c>
      <c r="B10342" s="336" t="s">
        <v>10915</v>
      </c>
      <c r="C10342" s="335" t="s">
        <v>6747</v>
      </c>
      <c r="D10342" s="339">
        <v>390000</v>
      </c>
    </row>
    <row r="10343" spans="1:4" ht="63.75">
      <c r="A10343" s="338">
        <v>14489</v>
      </c>
      <c r="B10343" s="336" t="s">
        <v>10916</v>
      </c>
      <c r="C10343" s="335" t="s">
        <v>6747</v>
      </c>
      <c r="D10343" s="339">
        <v>345922.74</v>
      </c>
    </row>
    <row r="10344" spans="1:4" ht="51">
      <c r="A10344" s="338">
        <v>14513</v>
      </c>
      <c r="B10344" s="336" t="s">
        <v>10917</v>
      </c>
      <c r="C10344" s="335" t="s">
        <v>6747</v>
      </c>
      <c r="D10344" s="339">
        <v>259450.26</v>
      </c>
    </row>
    <row r="10345" spans="1:4" ht="51">
      <c r="A10345" s="338">
        <v>13600</v>
      </c>
      <c r="B10345" s="336" t="s">
        <v>10918</v>
      </c>
      <c r="C10345" s="335" t="s">
        <v>6747</v>
      </c>
      <c r="D10345" s="339">
        <v>334763.90999999997</v>
      </c>
    </row>
    <row r="10346" spans="1:4" ht="51">
      <c r="A10346" s="338">
        <v>10646</v>
      </c>
      <c r="B10346" s="336" t="s">
        <v>10919</v>
      </c>
      <c r="C10346" s="335" t="s">
        <v>6747</v>
      </c>
      <c r="D10346" s="339">
        <v>249544.19</v>
      </c>
    </row>
    <row r="10347" spans="1:4" ht="51">
      <c r="A10347" s="338">
        <v>6070</v>
      </c>
      <c r="B10347" s="336" t="s">
        <v>10920</v>
      </c>
      <c r="C10347" s="335" t="s">
        <v>6747</v>
      </c>
      <c r="D10347" s="339">
        <v>340971.42</v>
      </c>
    </row>
    <row r="10348" spans="1:4" ht="51">
      <c r="A10348" s="338">
        <v>6069</v>
      </c>
      <c r="B10348" s="336" t="s">
        <v>10921</v>
      </c>
      <c r="C10348" s="335" t="s">
        <v>6747</v>
      </c>
      <c r="D10348" s="339">
        <v>75325.73</v>
      </c>
    </row>
    <row r="10349" spans="1:4" ht="38.25">
      <c r="A10349" s="338">
        <v>14626</v>
      </c>
      <c r="B10349" s="336" t="s">
        <v>10922</v>
      </c>
      <c r="C10349" s="335" t="s">
        <v>6747</v>
      </c>
      <c r="D10349" s="339">
        <v>373285.73</v>
      </c>
    </row>
    <row r="10350" spans="1:4" ht="38.25">
      <c r="A10350" s="338">
        <v>6067</v>
      </c>
      <c r="B10350" s="336" t="s">
        <v>10923</v>
      </c>
      <c r="C10350" s="335" t="s">
        <v>6747</v>
      </c>
      <c r="D10350" s="339">
        <v>306428.57</v>
      </c>
    </row>
    <row r="10351" spans="1:4">
      <c r="A10351" s="338">
        <v>38393</v>
      </c>
      <c r="B10351" s="336" t="s">
        <v>10924</v>
      </c>
      <c r="C10351" s="335" t="s">
        <v>6747</v>
      </c>
      <c r="D10351" s="335">
        <v>11.95</v>
      </c>
    </row>
    <row r="10352" spans="1:4">
      <c r="A10352" s="338">
        <v>38390</v>
      </c>
      <c r="B10352" s="336" t="s">
        <v>10925</v>
      </c>
      <c r="C10352" s="335" t="s">
        <v>6747</v>
      </c>
      <c r="D10352" s="335">
        <v>26.5</v>
      </c>
    </row>
    <row r="10353" spans="1:4" ht="25.5">
      <c r="A10353" s="338">
        <v>36532</v>
      </c>
      <c r="B10353" s="336" t="s">
        <v>10926</v>
      </c>
      <c r="C10353" s="335" t="s">
        <v>6747</v>
      </c>
      <c r="D10353" s="339">
        <v>21665.06</v>
      </c>
    </row>
    <row r="10354" spans="1:4" ht="38.25">
      <c r="A10354" s="338">
        <v>11578</v>
      </c>
      <c r="B10354" s="336" t="s">
        <v>10927</v>
      </c>
      <c r="C10354" s="335" t="s">
        <v>6747</v>
      </c>
      <c r="D10354" s="335">
        <v>9.36</v>
      </c>
    </row>
    <row r="10355" spans="1:4" ht="51">
      <c r="A10355" s="338">
        <v>11577</v>
      </c>
      <c r="B10355" s="336" t="s">
        <v>10928</v>
      </c>
      <c r="C10355" s="335" t="s">
        <v>6747</v>
      </c>
      <c r="D10355" s="335">
        <v>8.93</v>
      </c>
    </row>
    <row r="10356" spans="1:4" ht="25.5">
      <c r="A10356" s="338">
        <v>1116</v>
      </c>
      <c r="B10356" s="336" t="s">
        <v>10929</v>
      </c>
      <c r="C10356" s="335" t="s">
        <v>6807</v>
      </c>
      <c r="D10356" s="335">
        <v>14.8</v>
      </c>
    </row>
    <row r="10357" spans="1:4" ht="25.5">
      <c r="A10357" s="338">
        <v>1115</v>
      </c>
      <c r="B10357" s="336" t="s">
        <v>10930</v>
      </c>
      <c r="C10357" s="335" t="s">
        <v>6807</v>
      </c>
      <c r="D10357" s="335">
        <v>17.989999999999998</v>
      </c>
    </row>
    <row r="10358" spans="1:4" ht="25.5">
      <c r="A10358" s="338">
        <v>1113</v>
      </c>
      <c r="B10358" s="336" t="s">
        <v>10931</v>
      </c>
      <c r="C10358" s="335" t="s">
        <v>6807</v>
      </c>
      <c r="D10358" s="335">
        <v>19.73</v>
      </c>
    </row>
    <row r="10359" spans="1:4" ht="25.5">
      <c r="A10359" s="338">
        <v>1114</v>
      </c>
      <c r="B10359" s="336" t="s">
        <v>10932</v>
      </c>
      <c r="C10359" s="335" t="s">
        <v>6807</v>
      </c>
      <c r="D10359" s="335">
        <v>29.6</v>
      </c>
    </row>
    <row r="10360" spans="1:4" ht="38.25">
      <c r="A10360" s="338">
        <v>40872</v>
      </c>
      <c r="B10360" s="336" t="s">
        <v>10933</v>
      </c>
      <c r="C10360" s="335" t="s">
        <v>6807</v>
      </c>
      <c r="D10360" s="335">
        <v>13.95</v>
      </c>
    </row>
    <row r="10361" spans="1:4" ht="25.5">
      <c r="A10361" s="338">
        <v>20214</v>
      </c>
      <c r="B10361" s="336" t="s">
        <v>10934</v>
      </c>
      <c r="C10361" s="335" t="s">
        <v>6747</v>
      </c>
      <c r="D10361" s="335">
        <v>28.45</v>
      </c>
    </row>
    <row r="10362" spans="1:4" ht="38.25">
      <c r="A10362" s="338">
        <v>11064</v>
      </c>
      <c r="B10362" s="336" t="s">
        <v>10935</v>
      </c>
      <c r="C10362" s="335" t="s">
        <v>6747</v>
      </c>
      <c r="D10362" s="335">
        <v>12.06</v>
      </c>
    </row>
    <row r="10363" spans="1:4" ht="38.25">
      <c r="A10363" s="338">
        <v>7237</v>
      </c>
      <c r="B10363" s="336" t="s">
        <v>10936</v>
      </c>
      <c r="C10363" s="335" t="s">
        <v>6747</v>
      </c>
      <c r="D10363" s="335">
        <v>16.45</v>
      </c>
    </row>
    <row r="10364" spans="1:4">
      <c r="A10364" s="338">
        <v>16</v>
      </c>
      <c r="B10364" s="336" t="s">
        <v>10937</v>
      </c>
      <c r="C10364" s="335" t="s">
        <v>6811</v>
      </c>
      <c r="D10364" s="335">
        <v>4.34</v>
      </c>
    </row>
    <row r="10365" spans="1:4">
      <c r="A10365" s="338">
        <v>11757</v>
      </c>
      <c r="B10365" s="336" t="s">
        <v>10938</v>
      </c>
      <c r="C10365" s="335" t="s">
        <v>6747</v>
      </c>
      <c r="D10365" s="335">
        <v>31</v>
      </c>
    </row>
    <row r="10366" spans="1:4" ht="38.25">
      <c r="A10366" s="338">
        <v>11758</v>
      </c>
      <c r="B10366" s="336" t="s">
        <v>10939</v>
      </c>
      <c r="C10366" s="335" t="s">
        <v>6747</v>
      </c>
      <c r="D10366" s="335">
        <v>49.97</v>
      </c>
    </row>
    <row r="10367" spans="1:4" ht="25.5">
      <c r="A10367" s="338">
        <v>37526</v>
      </c>
      <c r="B10367" s="336" t="s">
        <v>10940</v>
      </c>
      <c r="C10367" s="335" t="s">
        <v>6747</v>
      </c>
      <c r="D10367" s="335">
        <v>1.55</v>
      </c>
    </row>
    <row r="10368" spans="1:4" ht="25.5">
      <c r="A10368" s="338">
        <v>6076</v>
      </c>
      <c r="B10368" s="336" t="s">
        <v>10941</v>
      </c>
      <c r="C10368" s="335" t="s">
        <v>6759</v>
      </c>
      <c r="D10368" s="335">
        <v>52.71</v>
      </c>
    </row>
    <row r="10369" spans="1:4">
      <c r="A10369" s="338">
        <v>13109</v>
      </c>
      <c r="B10369" s="336" t="s">
        <v>10942</v>
      </c>
      <c r="C10369" s="335" t="s">
        <v>6747</v>
      </c>
      <c r="D10369" s="335">
        <v>172.09</v>
      </c>
    </row>
    <row r="10370" spans="1:4">
      <c r="A10370" s="338">
        <v>13110</v>
      </c>
      <c r="B10370" s="336" t="s">
        <v>10943</v>
      </c>
      <c r="C10370" s="335" t="s">
        <v>6747</v>
      </c>
      <c r="D10370" s="335">
        <v>226.48</v>
      </c>
    </row>
    <row r="10371" spans="1:4" ht="25.5">
      <c r="A10371" s="338">
        <v>7581</v>
      </c>
      <c r="B10371" s="336" t="s">
        <v>10944</v>
      </c>
      <c r="C10371" s="335" t="s">
        <v>6747</v>
      </c>
      <c r="D10371" s="335">
        <v>2.21</v>
      </c>
    </row>
    <row r="10372" spans="1:4" ht="38.25">
      <c r="A10372" s="338">
        <v>20206</v>
      </c>
      <c r="B10372" s="336" t="s">
        <v>10945</v>
      </c>
      <c r="C10372" s="335" t="s">
        <v>6807</v>
      </c>
      <c r="D10372" s="335">
        <v>2.39</v>
      </c>
    </row>
    <row r="10373" spans="1:4" ht="38.25">
      <c r="A10373" s="338">
        <v>4460</v>
      </c>
      <c r="B10373" s="336" t="s">
        <v>10946</v>
      </c>
      <c r="C10373" s="335" t="s">
        <v>6807</v>
      </c>
      <c r="D10373" s="335">
        <v>4.68</v>
      </c>
    </row>
    <row r="10374" spans="1:4" ht="38.25">
      <c r="A10374" s="338">
        <v>6204</v>
      </c>
      <c r="B10374" s="336" t="s">
        <v>10947</v>
      </c>
      <c r="C10374" s="335" t="s">
        <v>6807</v>
      </c>
      <c r="D10374" s="335">
        <v>4.66</v>
      </c>
    </row>
    <row r="10375" spans="1:4" ht="38.25">
      <c r="A10375" s="338">
        <v>4417</v>
      </c>
      <c r="B10375" s="336" t="s">
        <v>10948</v>
      </c>
      <c r="C10375" s="335" t="s">
        <v>6807</v>
      </c>
      <c r="D10375" s="335">
        <v>2.69</v>
      </c>
    </row>
    <row r="10376" spans="1:4" ht="38.25">
      <c r="A10376" s="338">
        <v>4415</v>
      </c>
      <c r="B10376" s="336" t="s">
        <v>10949</v>
      </c>
      <c r="C10376" s="335" t="s">
        <v>6807</v>
      </c>
      <c r="D10376" s="335">
        <v>2.25</v>
      </c>
    </row>
    <row r="10377" spans="1:4" ht="25.5">
      <c r="A10377" s="338">
        <v>37373</v>
      </c>
      <c r="B10377" s="336" t="s">
        <v>10950</v>
      </c>
      <c r="C10377" s="335" t="s">
        <v>6749</v>
      </c>
      <c r="D10377" s="335">
        <v>0.02</v>
      </c>
    </row>
    <row r="10378" spans="1:4" ht="25.5">
      <c r="A10378" s="338">
        <v>40864</v>
      </c>
      <c r="B10378" s="336" t="s">
        <v>10951</v>
      </c>
      <c r="C10378" s="335" t="s">
        <v>6939</v>
      </c>
      <c r="D10378" s="335">
        <v>3.94</v>
      </c>
    </row>
    <row r="10379" spans="1:4" ht="25.5">
      <c r="A10379" s="338">
        <v>4734</v>
      </c>
      <c r="B10379" s="336" t="s">
        <v>10952</v>
      </c>
      <c r="C10379" s="335" t="s">
        <v>6759</v>
      </c>
      <c r="D10379" s="335">
        <v>81.59</v>
      </c>
    </row>
    <row r="10380" spans="1:4" ht="25.5">
      <c r="A10380" s="338">
        <v>6085</v>
      </c>
      <c r="B10380" s="336" t="s">
        <v>10953</v>
      </c>
      <c r="C10380" s="335" t="s">
        <v>6813</v>
      </c>
      <c r="D10380" s="335">
        <v>4.3499999999999996</v>
      </c>
    </row>
    <row r="10381" spans="1:4">
      <c r="A10381" s="338">
        <v>38396</v>
      </c>
      <c r="B10381" s="336" t="s">
        <v>10954</v>
      </c>
      <c r="C10381" s="335" t="s">
        <v>6747</v>
      </c>
      <c r="D10381" s="335">
        <v>401.46</v>
      </c>
    </row>
    <row r="10382" spans="1:4">
      <c r="A10382" s="338">
        <v>6090</v>
      </c>
      <c r="B10382" s="336" t="s">
        <v>10955</v>
      </c>
      <c r="C10382" s="335" t="s">
        <v>6813</v>
      </c>
      <c r="D10382" s="335">
        <v>8.26</v>
      </c>
    </row>
    <row r="10383" spans="1:4" ht="25.5">
      <c r="A10383" s="338">
        <v>11622</v>
      </c>
      <c r="B10383" s="336" t="s">
        <v>10956</v>
      </c>
      <c r="C10383" s="335" t="s">
        <v>6811</v>
      </c>
      <c r="D10383" s="335">
        <v>52.6</v>
      </c>
    </row>
    <row r="10384" spans="1:4" ht="25.5">
      <c r="A10384" s="338">
        <v>6094</v>
      </c>
      <c r="B10384" s="336" t="s">
        <v>10957</v>
      </c>
      <c r="C10384" s="335" t="s">
        <v>6811</v>
      </c>
      <c r="D10384" s="335">
        <v>13.97</v>
      </c>
    </row>
    <row r="10385" spans="1:4">
      <c r="A10385" s="338">
        <v>7317</v>
      </c>
      <c r="B10385" s="336" t="s">
        <v>10958</v>
      </c>
      <c r="C10385" s="335" t="s">
        <v>6811</v>
      </c>
      <c r="D10385" s="335">
        <v>30.79</v>
      </c>
    </row>
    <row r="10386" spans="1:4" ht="25.5">
      <c r="A10386" s="338">
        <v>142</v>
      </c>
      <c r="B10386" s="336" t="s">
        <v>10959</v>
      </c>
      <c r="C10386" s="335" t="s">
        <v>10960</v>
      </c>
      <c r="D10386" s="335">
        <v>27.61</v>
      </c>
    </row>
    <row r="10387" spans="1:4" ht="25.5">
      <c r="A10387" s="338">
        <v>38123</v>
      </c>
      <c r="B10387" s="336" t="s">
        <v>10961</v>
      </c>
      <c r="C10387" s="335" t="s">
        <v>6811</v>
      </c>
      <c r="D10387" s="335">
        <v>60.47</v>
      </c>
    </row>
    <row r="10388" spans="1:4" ht="38.25">
      <c r="A10388" s="338">
        <v>37953</v>
      </c>
      <c r="B10388" s="336" t="s">
        <v>10962</v>
      </c>
      <c r="C10388" s="335" t="s">
        <v>6747</v>
      </c>
      <c r="D10388" s="335">
        <v>3.46</v>
      </c>
    </row>
    <row r="10389" spans="1:4" ht="38.25">
      <c r="A10389" s="338">
        <v>37954</v>
      </c>
      <c r="B10389" s="336" t="s">
        <v>10963</v>
      </c>
      <c r="C10389" s="335" t="s">
        <v>6747</v>
      </c>
      <c r="D10389" s="335">
        <v>6.15</v>
      </c>
    </row>
    <row r="10390" spans="1:4" ht="38.25">
      <c r="A10390" s="338">
        <v>37955</v>
      </c>
      <c r="B10390" s="336" t="s">
        <v>10964</v>
      </c>
      <c r="C10390" s="335" t="s">
        <v>6747</v>
      </c>
      <c r="D10390" s="335">
        <v>7.97</v>
      </c>
    </row>
    <row r="10391" spans="1:4" ht="38.25">
      <c r="A10391" s="338">
        <v>6106</v>
      </c>
      <c r="B10391" s="336" t="s">
        <v>10965</v>
      </c>
      <c r="C10391" s="335" t="s">
        <v>6747</v>
      </c>
      <c r="D10391" s="335">
        <v>2.6</v>
      </c>
    </row>
    <row r="10392" spans="1:4" ht="38.25">
      <c r="A10392" s="338">
        <v>6107</v>
      </c>
      <c r="B10392" s="336" t="s">
        <v>10966</v>
      </c>
      <c r="C10392" s="335" t="s">
        <v>6747</v>
      </c>
      <c r="D10392" s="335">
        <v>7.54</v>
      </c>
    </row>
    <row r="10393" spans="1:4" ht="38.25">
      <c r="A10393" s="338">
        <v>6108</v>
      </c>
      <c r="B10393" s="336" t="s">
        <v>10967</v>
      </c>
      <c r="C10393" s="335" t="s">
        <v>6747</v>
      </c>
      <c r="D10393" s="335">
        <v>9.6300000000000008</v>
      </c>
    </row>
    <row r="10394" spans="1:4" ht="38.25">
      <c r="A10394" s="338">
        <v>6109</v>
      </c>
      <c r="B10394" s="336" t="s">
        <v>10968</v>
      </c>
      <c r="C10394" s="335" t="s">
        <v>6747</v>
      </c>
      <c r="D10394" s="335">
        <v>13.68</v>
      </c>
    </row>
    <row r="10395" spans="1:4" ht="51">
      <c r="A10395" s="338">
        <v>37743</v>
      </c>
      <c r="B10395" s="336" t="s">
        <v>10969</v>
      </c>
      <c r="C10395" s="335" t="s">
        <v>6747</v>
      </c>
      <c r="D10395" s="339">
        <v>106160.83</v>
      </c>
    </row>
    <row r="10396" spans="1:4" ht="51">
      <c r="A10396" s="338">
        <v>37744</v>
      </c>
      <c r="B10396" s="336" t="s">
        <v>10970</v>
      </c>
      <c r="C10396" s="335" t="s">
        <v>6747</v>
      </c>
      <c r="D10396" s="339">
        <v>124825.17</v>
      </c>
    </row>
    <row r="10397" spans="1:4" ht="51">
      <c r="A10397" s="338">
        <v>37741</v>
      </c>
      <c r="B10397" s="336" t="s">
        <v>10971</v>
      </c>
      <c r="C10397" s="335" t="s">
        <v>6747</v>
      </c>
      <c r="D10397" s="339">
        <v>96531.46</v>
      </c>
    </row>
    <row r="10398" spans="1:4" ht="51">
      <c r="A10398" s="338">
        <v>39396</v>
      </c>
      <c r="B10398" s="336" t="s">
        <v>10972</v>
      </c>
      <c r="C10398" s="335" t="s">
        <v>6747</v>
      </c>
      <c r="D10398" s="335">
        <v>31.03</v>
      </c>
    </row>
    <row r="10399" spans="1:4" ht="51">
      <c r="A10399" s="338">
        <v>39392</v>
      </c>
      <c r="B10399" s="336" t="s">
        <v>10973</v>
      </c>
      <c r="C10399" s="335" t="s">
        <v>6747</v>
      </c>
      <c r="D10399" s="335">
        <v>35</v>
      </c>
    </row>
    <row r="10400" spans="1:4" ht="51">
      <c r="A10400" s="338">
        <v>39393</v>
      </c>
      <c r="B10400" s="336" t="s">
        <v>10974</v>
      </c>
      <c r="C10400" s="335" t="s">
        <v>6747</v>
      </c>
      <c r="D10400" s="335">
        <v>21.64</v>
      </c>
    </row>
    <row r="10401" spans="1:4" ht="51">
      <c r="A10401" s="338">
        <v>39394</v>
      </c>
      <c r="B10401" s="336" t="s">
        <v>10975</v>
      </c>
      <c r="C10401" s="335" t="s">
        <v>6747</v>
      </c>
      <c r="D10401" s="335">
        <v>24.36</v>
      </c>
    </row>
    <row r="10402" spans="1:4" ht="51">
      <c r="A10402" s="338">
        <v>39395</v>
      </c>
      <c r="B10402" s="336" t="s">
        <v>10976</v>
      </c>
      <c r="C10402" s="335" t="s">
        <v>6747</v>
      </c>
      <c r="D10402" s="335">
        <v>22.65</v>
      </c>
    </row>
    <row r="10403" spans="1:4" ht="38.25">
      <c r="A10403" s="338">
        <v>14618</v>
      </c>
      <c r="B10403" s="336" t="s">
        <v>10977</v>
      </c>
      <c r="C10403" s="335" t="s">
        <v>6747</v>
      </c>
      <c r="D10403" s="335">
        <v>988.6</v>
      </c>
    </row>
    <row r="10404" spans="1:4" ht="51">
      <c r="A10404" s="338">
        <v>40269</v>
      </c>
      <c r="B10404" s="336" t="s">
        <v>10978</v>
      </c>
      <c r="C10404" s="335" t="s">
        <v>6747</v>
      </c>
      <c r="D10404" s="339">
        <v>3983.02</v>
      </c>
    </row>
    <row r="10405" spans="1:4">
      <c r="A10405" s="338">
        <v>6110</v>
      </c>
      <c r="B10405" s="336" t="s">
        <v>10979</v>
      </c>
      <c r="C10405" s="335" t="s">
        <v>6749</v>
      </c>
      <c r="D10405" s="335">
        <v>12.68</v>
      </c>
    </row>
    <row r="10406" spans="1:4">
      <c r="A10406" s="338">
        <v>40910</v>
      </c>
      <c r="B10406" s="336" t="s">
        <v>10980</v>
      </c>
      <c r="C10406" s="335" t="s">
        <v>6939</v>
      </c>
      <c r="D10406" s="339">
        <v>2236.52</v>
      </c>
    </row>
    <row r="10407" spans="1:4">
      <c r="A10407" s="338">
        <v>6111</v>
      </c>
      <c r="B10407" s="336" t="s">
        <v>10981</v>
      </c>
      <c r="C10407" s="335" t="s">
        <v>6749</v>
      </c>
      <c r="D10407" s="335">
        <v>9.44</v>
      </c>
    </row>
    <row r="10408" spans="1:4">
      <c r="A10408" s="338">
        <v>41084</v>
      </c>
      <c r="B10408" s="336" t="s">
        <v>10982</v>
      </c>
      <c r="C10408" s="335" t="s">
        <v>6939</v>
      </c>
      <c r="D10408" s="339">
        <v>1664.08</v>
      </c>
    </row>
    <row r="10409" spans="1:4" ht="25.5">
      <c r="A10409" s="338">
        <v>25950</v>
      </c>
      <c r="B10409" s="336" t="s">
        <v>10983</v>
      </c>
      <c r="C10409" s="335" t="s">
        <v>6759</v>
      </c>
      <c r="D10409" s="335">
        <v>34.729999999999997</v>
      </c>
    </row>
    <row r="10410" spans="1:4" ht="25.5">
      <c r="A10410" s="338">
        <v>38637</v>
      </c>
      <c r="B10410" s="336" t="s">
        <v>10984</v>
      </c>
      <c r="C10410" s="335" t="s">
        <v>6747</v>
      </c>
      <c r="D10410" s="335">
        <v>160.24</v>
      </c>
    </row>
    <row r="10411" spans="1:4" ht="25.5">
      <c r="A10411" s="338">
        <v>6150</v>
      </c>
      <c r="B10411" s="336" t="s">
        <v>10985</v>
      </c>
      <c r="C10411" s="335" t="s">
        <v>6747</v>
      </c>
      <c r="D10411" s="335">
        <v>162.19999999999999</v>
      </c>
    </row>
    <row r="10412" spans="1:4" ht="25.5">
      <c r="A10412" s="338">
        <v>6136</v>
      </c>
      <c r="B10412" s="336" t="s">
        <v>10986</v>
      </c>
      <c r="C10412" s="335" t="s">
        <v>6747</v>
      </c>
      <c r="D10412" s="335">
        <v>127.5</v>
      </c>
    </row>
    <row r="10413" spans="1:4" ht="25.5">
      <c r="A10413" s="338">
        <v>38638</v>
      </c>
      <c r="B10413" s="336" t="s">
        <v>10987</v>
      </c>
      <c r="C10413" s="335" t="s">
        <v>6747</v>
      </c>
      <c r="D10413" s="335">
        <v>135.03</v>
      </c>
    </row>
    <row r="10414" spans="1:4" ht="25.5">
      <c r="A10414" s="338">
        <v>20262</v>
      </c>
      <c r="B10414" s="336" t="s">
        <v>10988</v>
      </c>
      <c r="C10414" s="335" t="s">
        <v>6747</v>
      </c>
      <c r="D10414" s="335">
        <v>10.34</v>
      </c>
    </row>
    <row r="10415" spans="1:4" ht="25.5">
      <c r="A10415" s="338">
        <v>6148</v>
      </c>
      <c r="B10415" s="336" t="s">
        <v>10989</v>
      </c>
      <c r="C10415" s="335" t="s">
        <v>6747</v>
      </c>
      <c r="D10415" s="335">
        <v>6.4</v>
      </c>
    </row>
    <row r="10416" spans="1:4" ht="25.5">
      <c r="A10416" s="338">
        <v>6145</v>
      </c>
      <c r="B10416" s="336" t="s">
        <v>10990</v>
      </c>
      <c r="C10416" s="335" t="s">
        <v>6747</v>
      </c>
      <c r="D10416" s="335">
        <v>11.47</v>
      </c>
    </row>
    <row r="10417" spans="1:4" ht="25.5">
      <c r="A10417" s="338">
        <v>6149</v>
      </c>
      <c r="B10417" s="336" t="s">
        <v>10991</v>
      </c>
      <c r="C10417" s="335" t="s">
        <v>6747</v>
      </c>
      <c r="D10417" s="335">
        <v>10.82</v>
      </c>
    </row>
    <row r="10418" spans="1:4" ht="25.5">
      <c r="A10418" s="338">
        <v>6146</v>
      </c>
      <c r="B10418" s="336" t="s">
        <v>10992</v>
      </c>
      <c r="C10418" s="335" t="s">
        <v>6747</v>
      </c>
      <c r="D10418" s="335">
        <v>11.48</v>
      </c>
    </row>
    <row r="10419" spans="1:4" ht="25.5">
      <c r="A10419" s="338">
        <v>26026</v>
      </c>
      <c r="B10419" s="336" t="s">
        <v>10993</v>
      </c>
      <c r="C10419" s="335" t="s">
        <v>6811</v>
      </c>
      <c r="D10419" s="335">
        <v>2.25</v>
      </c>
    </row>
    <row r="10420" spans="1:4">
      <c r="A10420" s="338">
        <v>39961</v>
      </c>
      <c r="B10420" s="336" t="s">
        <v>10994</v>
      </c>
      <c r="C10420" s="335" t="s">
        <v>6747</v>
      </c>
      <c r="D10420" s="335">
        <v>9.89</v>
      </c>
    </row>
    <row r="10421" spans="1:4" ht="25.5">
      <c r="A10421" s="338">
        <v>38061</v>
      </c>
      <c r="B10421" s="336" t="s">
        <v>10995</v>
      </c>
      <c r="C10421" s="335" t="s">
        <v>6747</v>
      </c>
      <c r="D10421" s="335">
        <v>43.26</v>
      </c>
    </row>
    <row r="10422" spans="1:4">
      <c r="A10422" s="338">
        <v>20250</v>
      </c>
      <c r="B10422" s="336" t="s">
        <v>10996</v>
      </c>
      <c r="C10422" s="335" t="s">
        <v>6811</v>
      </c>
      <c r="D10422" s="335">
        <v>7</v>
      </c>
    </row>
    <row r="10423" spans="1:4" ht="89.25">
      <c r="A10423" s="338">
        <v>39965</v>
      </c>
      <c r="B10423" s="336" t="s">
        <v>10997</v>
      </c>
      <c r="C10423" s="335" t="s">
        <v>6754</v>
      </c>
      <c r="D10423" s="339">
        <v>1201.92</v>
      </c>
    </row>
    <row r="10424" spans="1:4" ht="114.75">
      <c r="A10424" s="338">
        <v>39964</v>
      </c>
      <c r="B10424" s="336" t="s">
        <v>10998</v>
      </c>
      <c r="C10424" s="335" t="s">
        <v>6754</v>
      </c>
      <c r="D10424" s="335">
        <v>988.95</v>
      </c>
    </row>
    <row r="10425" spans="1:4">
      <c r="A10425" s="338">
        <v>7</v>
      </c>
      <c r="B10425" s="336" t="s">
        <v>10999</v>
      </c>
      <c r="C10425" s="335" t="s">
        <v>6811</v>
      </c>
      <c r="D10425" s="335">
        <v>7.21</v>
      </c>
    </row>
    <row r="10426" spans="1:4">
      <c r="A10426" s="338">
        <v>13388</v>
      </c>
      <c r="B10426" s="336" t="s">
        <v>11000</v>
      </c>
      <c r="C10426" s="335" t="s">
        <v>6811</v>
      </c>
      <c r="D10426" s="335">
        <v>58.39</v>
      </c>
    </row>
    <row r="10427" spans="1:4" ht="25.5">
      <c r="A10427" s="338">
        <v>39914</v>
      </c>
      <c r="B10427" s="336" t="s">
        <v>11001</v>
      </c>
      <c r="C10427" s="335" t="s">
        <v>6811</v>
      </c>
      <c r="D10427" s="335">
        <v>98.82</v>
      </c>
    </row>
    <row r="10428" spans="1:4" ht="38.25">
      <c r="A10428" s="338">
        <v>12732</v>
      </c>
      <c r="B10428" s="336" t="s">
        <v>11002</v>
      </c>
      <c r="C10428" s="335" t="s">
        <v>6747</v>
      </c>
      <c r="D10428" s="335">
        <v>114.02</v>
      </c>
    </row>
    <row r="10429" spans="1:4">
      <c r="A10429" s="338">
        <v>6160</v>
      </c>
      <c r="B10429" s="336" t="s">
        <v>11003</v>
      </c>
      <c r="C10429" s="335" t="s">
        <v>6749</v>
      </c>
      <c r="D10429" s="335">
        <v>12.68</v>
      </c>
    </row>
    <row r="10430" spans="1:4">
      <c r="A10430" s="338">
        <v>41087</v>
      </c>
      <c r="B10430" s="336" t="s">
        <v>11004</v>
      </c>
      <c r="C10430" s="335" t="s">
        <v>6939</v>
      </c>
      <c r="D10430" s="339">
        <v>2236.52</v>
      </c>
    </row>
    <row r="10431" spans="1:4" ht="25.5">
      <c r="A10431" s="338">
        <v>6166</v>
      </c>
      <c r="B10431" s="336" t="s">
        <v>11005</v>
      </c>
      <c r="C10431" s="335" t="s">
        <v>6749</v>
      </c>
      <c r="D10431" s="335">
        <v>16.989999999999998</v>
      </c>
    </row>
    <row r="10432" spans="1:4" ht="25.5">
      <c r="A10432" s="338">
        <v>41088</v>
      </c>
      <c r="B10432" s="336" t="s">
        <v>11006</v>
      </c>
      <c r="C10432" s="335" t="s">
        <v>6939</v>
      </c>
      <c r="D10432" s="339">
        <v>2998.27</v>
      </c>
    </row>
    <row r="10433" spans="1:4" ht="51">
      <c r="A10433" s="338">
        <v>20232</v>
      </c>
      <c r="B10433" s="336" t="s">
        <v>11007</v>
      </c>
      <c r="C10433" s="335" t="s">
        <v>6807</v>
      </c>
      <c r="D10433" s="335">
        <v>53.72</v>
      </c>
    </row>
    <row r="10434" spans="1:4" ht="25.5">
      <c r="A10434" s="338">
        <v>10856</v>
      </c>
      <c r="B10434" s="336" t="s">
        <v>11008</v>
      </c>
      <c r="C10434" s="335" t="s">
        <v>6807</v>
      </c>
      <c r="D10434" s="335">
        <v>78.91</v>
      </c>
    </row>
    <row r="10435" spans="1:4" ht="38.25">
      <c r="A10435" s="338">
        <v>4828</v>
      </c>
      <c r="B10435" s="336" t="s">
        <v>11009</v>
      </c>
      <c r="C10435" s="335" t="s">
        <v>6807</v>
      </c>
      <c r="D10435" s="335">
        <v>34.47</v>
      </c>
    </row>
    <row r="10436" spans="1:4" ht="25.5">
      <c r="A10436" s="338">
        <v>20249</v>
      </c>
      <c r="B10436" s="336" t="s">
        <v>11010</v>
      </c>
      <c r="C10436" s="335" t="s">
        <v>6807</v>
      </c>
      <c r="D10436" s="335">
        <v>18.87</v>
      </c>
    </row>
    <row r="10437" spans="1:4" ht="25.5">
      <c r="A10437" s="338">
        <v>11609</v>
      </c>
      <c r="B10437" s="336" t="s">
        <v>11011</v>
      </c>
      <c r="C10437" s="335" t="s">
        <v>6813</v>
      </c>
      <c r="D10437" s="335">
        <v>9.11</v>
      </c>
    </row>
    <row r="10438" spans="1:4" ht="25.5">
      <c r="A10438" s="338">
        <v>20083</v>
      </c>
      <c r="B10438" s="336" t="s">
        <v>11012</v>
      </c>
      <c r="C10438" s="335" t="s">
        <v>6747</v>
      </c>
      <c r="D10438" s="335">
        <v>43.14</v>
      </c>
    </row>
    <row r="10439" spans="1:4" ht="25.5">
      <c r="A10439" s="338">
        <v>20082</v>
      </c>
      <c r="B10439" s="336" t="s">
        <v>11013</v>
      </c>
      <c r="C10439" s="335" t="s">
        <v>6747</v>
      </c>
      <c r="D10439" s="335">
        <v>16.8</v>
      </c>
    </row>
    <row r="10440" spans="1:4">
      <c r="A10440" s="338">
        <v>5318</v>
      </c>
      <c r="B10440" s="336" t="s">
        <v>11014</v>
      </c>
      <c r="C10440" s="335" t="s">
        <v>6813</v>
      </c>
      <c r="D10440" s="335">
        <v>11</v>
      </c>
    </row>
    <row r="10441" spans="1:4" ht="25.5">
      <c r="A10441" s="338">
        <v>10691</v>
      </c>
      <c r="B10441" s="336" t="s">
        <v>11015</v>
      </c>
      <c r="C10441" s="335" t="s">
        <v>6813</v>
      </c>
      <c r="D10441" s="335">
        <v>29.88</v>
      </c>
    </row>
    <row r="10442" spans="1:4" ht="25.5">
      <c r="A10442" s="338">
        <v>12295</v>
      </c>
      <c r="B10442" s="336" t="s">
        <v>11016</v>
      </c>
      <c r="C10442" s="335" t="s">
        <v>6747</v>
      </c>
      <c r="D10442" s="335">
        <v>2.69</v>
      </c>
    </row>
    <row r="10443" spans="1:4" ht="25.5">
      <c r="A10443" s="338">
        <v>12296</v>
      </c>
      <c r="B10443" s="336" t="s">
        <v>11017</v>
      </c>
      <c r="C10443" s="335" t="s">
        <v>6747</v>
      </c>
      <c r="D10443" s="335">
        <v>3.49</v>
      </c>
    </row>
    <row r="10444" spans="1:4" ht="25.5">
      <c r="A10444" s="338">
        <v>12294</v>
      </c>
      <c r="B10444" s="336" t="s">
        <v>11018</v>
      </c>
      <c r="C10444" s="335" t="s">
        <v>6747</v>
      </c>
      <c r="D10444" s="335">
        <v>8.3699999999999992</v>
      </c>
    </row>
    <row r="10445" spans="1:4" ht="25.5">
      <c r="A10445" s="338">
        <v>14543</v>
      </c>
      <c r="B10445" s="336" t="s">
        <v>11019</v>
      </c>
      <c r="C10445" s="335" t="s">
        <v>6747</v>
      </c>
      <c r="D10445" s="335">
        <v>5.98</v>
      </c>
    </row>
    <row r="10446" spans="1:4" ht="25.5">
      <c r="A10446" s="338">
        <v>13329</v>
      </c>
      <c r="B10446" s="336" t="s">
        <v>11020</v>
      </c>
      <c r="C10446" s="335" t="s">
        <v>6747</v>
      </c>
      <c r="D10446" s="335">
        <v>3.51</v>
      </c>
    </row>
    <row r="10447" spans="1:4" ht="38.25">
      <c r="A10447" s="338">
        <v>21044</v>
      </c>
      <c r="B10447" s="336" t="s">
        <v>11021</v>
      </c>
      <c r="C10447" s="335" t="s">
        <v>6747</v>
      </c>
      <c r="D10447" s="335">
        <v>18.649999999999999</v>
      </c>
    </row>
    <row r="10448" spans="1:4" ht="38.25">
      <c r="A10448" s="338">
        <v>21045</v>
      </c>
      <c r="B10448" s="336" t="s">
        <v>11022</v>
      </c>
      <c r="C10448" s="335" t="s">
        <v>6747</v>
      </c>
      <c r="D10448" s="335">
        <v>25.54</v>
      </c>
    </row>
    <row r="10449" spans="1:4" ht="38.25">
      <c r="A10449" s="338">
        <v>21040</v>
      </c>
      <c r="B10449" s="336" t="s">
        <v>11023</v>
      </c>
      <c r="C10449" s="335" t="s">
        <v>6747</v>
      </c>
      <c r="D10449" s="335">
        <v>18.25</v>
      </c>
    </row>
    <row r="10450" spans="1:4" ht="38.25">
      <c r="A10450" s="338">
        <v>21041</v>
      </c>
      <c r="B10450" s="336" t="s">
        <v>11024</v>
      </c>
      <c r="C10450" s="335" t="s">
        <v>6747</v>
      </c>
      <c r="D10450" s="335">
        <v>22.03</v>
      </c>
    </row>
    <row r="10451" spans="1:4" ht="38.25">
      <c r="A10451" s="338">
        <v>21047</v>
      </c>
      <c r="B10451" s="336" t="s">
        <v>11025</v>
      </c>
      <c r="C10451" s="335" t="s">
        <v>6747</v>
      </c>
      <c r="D10451" s="335">
        <v>27.49</v>
      </c>
    </row>
    <row r="10452" spans="1:4" ht="38.25">
      <c r="A10452" s="338">
        <v>21043</v>
      </c>
      <c r="B10452" s="336" t="s">
        <v>11026</v>
      </c>
      <c r="C10452" s="335" t="s">
        <v>6747</v>
      </c>
      <c r="D10452" s="335">
        <v>26.77</v>
      </c>
    </row>
    <row r="10453" spans="1:4" ht="38.25">
      <c r="A10453" s="338">
        <v>21042</v>
      </c>
      <c r="B10453" s="336" t="s">
        <v>11027</v>
      </c>
      <c r="C10453" s="335" t="s">
        <v>6747</v>
      </c>
      <c r="D10453" s="335">
        <v>21.19</v>
      </c>
    </row>
    <row r="10454" spans="1:4" ht="25.5">
      <c r="A10454" s="338">
        <v>11895</v>
      </c>
      <c r="B10454" s="336" t="s">
        <v>11028</v>
      </c>
      <c r="C10454" s="335" t="s">
        <v>6747</v>
      </c>
      <c r="D10454" s="335">
        <v>957.79</v>
      </c>
    </row>
    <row r="10455" spans="1:4" ht="25.5">
      <c r="A10455" s="338">
        <v>11896</v>
      </c>
      <c r="B10455" s="336" t="s">
        <v>11029</v>
      </c>
      <c r="C10455" s="335" t="s">
        <v>6747</v>
      </c>
      <c r="D10455" s="339">
        <v>5020.18</v>
      </c>
    </row>
    <row r="10456" spans="1:4" ht="25.5">
      <c r="A10456" s="338">
        <v>11897</v>
      </c>
      <c r="B10456" s="336" t="s">
        <v>11030</v>
      </c>
      <c r="C10456" s="335" t="s">
        <v>6747</v>
      </c>
      <c r="D10456" s="339">
        <v>6550.45</v>
      </c>
    </row>
    <row r="10457" spans="1:4" ht="25.5">
      <c r="A10457" s="338">
        <v>11898</v>
      </c>
      <c r="B10457" s="336" t="s">
        <v>11031</v>
      </c>
      <c r="C10457" s="335" t="s">
        <v>6747</v>
      </c>
      <c r="D10457" s="339">
        <v>6880.73</v>
      </c>
    </row>
    <row r="10458" spans="1:4" ht="25.5">
      <c r="A10458" s="338">
        <v>3282</v>
      </c>
      <c r="B10458" s="336" t="s">
        <v>11032</v>
      </c>
      <c r="C10458" s="335" t="s">
        <v>6747</v>
      </c>
      <c r="D10458" s="335">
        <v>696.33</v>
      </c>
    </row>
    <row r="10459" spans="1:4" ht="25.5">
      <c r="A10459" s="338">
        <v>11899</v>
      </c>
      <c r="B10459" s="336" t="s">
        <v>11033</v>
      </c>
      <c r="C10459" s="335" t="s">
        <v>6747</v>
      </c>
      <c r="D10459" s="339">
        <v>3396.33</v>
      </c>
    </row>
    <row r="10460" spans="1:4" ht="25.5">
      <c r="A10460" s="338">
        <v>11900</v>
      </c>
      <c r="B10460" s="336" t="s">
        <v>11034</v>
      </c>
      <c r="C10460" s="335" t="s">
        <v>6747</v>
      </c>
      <c r="D10460" s="339">
        <v>4656.88</v>
      </c>
    </row>
    <row r="10461" spans="1:4">
      <c r="A10461" s="338">
        <v>14149</v>
      </c>
      <c r="B10461" s="336" t="s">
        <v>11035</v>
      </c>
      <c r="C10461" s="335" t="s">
        <v>9005</v>
      </c>
      <c r="D10461" s="335">
        <v>204.34</v>
      </c>
    </row>
    <row r="10462" spans="1:4" ht="51">
      <c r="A10462" s="338">
        <v>38099</v>
      </c>
      <c r="B10462" s="336" t="s">
        <v>11036</v>
      </c>
      <c r="C10462" s="335" t="s">
        <v>6747</v>
      </c>
      <c r="D10462" s="335">
        <v>0.87</v>
      </c>
    </row>
    <row r="10463" spans="1:4" ht="51">
      <c r="A10463" s="338">
        <v>38100</v>
      </c>
      <c r="B10463" s="336" t="s">
        <v>11037</v>
      </c>
      <c r="C10463" s="335" t="s">
        <v>6747</v>
      </c>
      <c r="D10463" s="335">
        <v>1.42</v>
      </c>
    </row>
    <row r="10464" spans="1:4" ht="38.25">
      <c r="A10464" s="338">
        <v>20061</v>
      </c>
      <c r="B10464" s="336" t="s">
        <v>11038</v>
      </c>
      <c r="C10464" s="335" t="s">
        <v>6747</v>
      </c>
      <c r="D10464" s="335">
        <v>2.2400000000000002</v>
      </c>
    </row>
    <row r="10465" spans="1:4" ht="38.25">
      <c r="A10465" s="338">
        <v>7576</v>
      </c>
      <c r="B10465" s="336" t="s">
        <v>11039</v>
      </c>
      <c r="C10465" s="335" t="s">
        <v>6747</v>
      </c>
      <c r="D10465" s="335">
        <v>90.71</v>
      </c>
    </row>
    <row r="10466" spans="1:4" ht="25.5">
      <c r="A10466" s="338">
        <v>3384</v>
      </c>
      <c r="B10466" s="336" t="s">
        <v>11040</v>
      </c>
      <c r="C10466" s="335" t="s">
        <v>6747</v>
      </c>
      <c r="D10466" s="335">
        <v>3.57</v>
      </c>
    </row>
    <row r="10467" spans="1:4" ht="25.5">
      <c r="A10467" s="338">
        <v>7572</v>
      </c>
      <c r="B10467" s="336" t="s">
        <v>11041</v>
      </c>
      <c r="C10467" s="335" t="s">
        <v>6747</v>
      </c>
      <c r="D10467" s="335">
        <v>6.91</v>
      </c>
    </row>
    <row r="10468" spans="1:4" ht="25.5">
      <c r="A10468" s="338">
        <v>3396</v>
      </c>
      <c r="B10468" s="336" t="s">
        <v>11042</v>
      </c>
      <c r="C10468" s="335" t="s">
        <v>6747</v>
      </c>
      <c r="D10468" s="335">
        <v>4.9000000000000004</v>
      </c>
    </row>
    <row r="10469" spans="1:4" ht="25.5">
      <c r="A10469" s="338">
        <v>37590</v>
      </c>
      <c r="B10469" s="336" t="s">
        <v>11043</v>
      </c>
      <c r="C10469" s="335" t="s">
        <v>6747</v>
      </c>
      <c r="D10469" s="335">
        <v>23.78</v>
      </c>
    </row>
    <row r="10470" spans="1:4" ht="25.5">
      <c r="A10470" s="338">
        <v>37591</v>
      </c>
      <c r="B10470" s="336" t="s">
        <v>11044</v>
      </c>
      <c r="C10470" s="335" t="s">
        <v>6747</v>
      </c>
      <c r="D10470" s="335">
        <v>33.090000000000003</v>
      </c>
    </row>
    <row r="10471" spans="1:4" ht="38.25">
      <c r="A10471" s="338">
        <v>12626</v>
      </c>
      <c r="B10471" s="336" t="s">
        <v>11045</v>
      </c>
      <c r="C10471" s="335" t="s">
        <v>6747</v>
      </c>
      <c r="D10471" s="335">
        <v>10.76</v>
      </c>
    </row>
    <row r="10472" spans="1:4" ht="25.5">
      <c r="A10472" s="338">
        <v>11033</v>
      </c>
      <c r="B10472" s="336" t="s">
        <v>11046</v>
      </c>
      <c r="C10472" s="335" t="s">
        <v>6747</v>
      </c>
      <c r="D10472" s="335">
        <v>3.92</v>
      </c>
    </row>
    <row r="10473" spans="1:4" ht="25.5">
      <c r="A10473" s="338">
        <v>390</v>
      </c>
      <c r="B10473" s="336" t="s">
        <v>11047</v>
      </c>
      <c r="C10473" s="335" t="s">
        <v>6747</v>
      </c>
      <c r="D10473" s="335">
        <v>9.84</v>
      </c>
    </row>
    <row r="10474" spans="1:4" ht="38.25">
      <c r="A10474" s="338">
        <v>6178</v>
      </c>
      <c r="B10474" s="336" t="s">
        <v>11048</v>
      </c>
      <c r="C10474" s="335" t="s">
        <v>6754</v>
      </c>
      <c r="D10474" s="335">
        <v>166.78</v>
      </c>
    </row>
    <row r="10475" spans="1:4" ht="38.25">
      <c r="A10475" s="338">
        <v>6180</v>
      </c>
      <c r="B10475" s="336" t="s">
        <v>11049</v>
      </c>
      <c r="C10475" s="335" t="s">
        <v>6754</v>
      </c>
      <c r="D10475" s="335">
        <v>180</v>
      </c>
    </row>
    <row r="10476" spans="1:4" ht="38.25">
      <c r="A10476" s="338">
        <v>6182</v>
      </c>
      <c r="B10476" s="336" t="s">
        <v>11050</v>
      </c>
      <c r="C10476" s="335" t="s">
        <v>6754</v>
      </c>
      <c r="D10476" s="335">
        <v>223.42</v>
      </c>
    </row>
    <row r="10477" spans="1:4" ht="38.25">
      <c r="A10477" s="338">
        <v>3993</v>
      </c>
      <c r="B10477" s="336" t="s">
        <v>11051</v>
      </c>
      <c r="C10477" s="335" t="s">
        <v>6754</v>
      </c>
      <c r="D10477" s="335">
        <v>31.06</v>
      </c>
    </row>
    <row r="10478" spans="1:4" ht="38.25">
      <c r="A10478" s="338">
        <v>3990</v>
      </c>
      <c r="B10478" s="336" t="s">
        <v>11052</v>
      </c>
      <c r="C10478" s="335" t="s">
        <v>6807</v>
      </c>
      <c r="D10478" s="335">
        <v>6.86</v>
      </c>
    </row>
    <row r="10479" spans="1:4" ht="38.25">
      <c r="A10479" s="338">
        <v>3992</v>
      </c>
      <c r="B10479" s="336" t="s">
        <v>11053</v>
      </c>
      <c r="C10479" s="335" t="s">
        <v>6807</v>
      </c>
      <c r="D10479" s="335">
        <v>8.42</v>
      </c>
    </row>
    <row r="10480" spans="1:4" ht="25.5">
      <c r="A10480" s="338">
        <v>6193</v>
      </c>
      <c r="B10480" s="336" t="s">
        <v>11054</v>
      </c>
      <c r="C10480" s="335" t="s">
        <v>6807</v>
      </c>
      <c r="D10480" s="335">
        <v>4.17</v>
      </c>
    </row>
    <row r="10481" spans="1:4" ht="25.5">
      <c r="A10481" s="338">
        <v>6189</v>
      </c>
      <c r="B10481" s="336" t="s">
        <v>11055</v>
      </c>
      <c r="C10481" s="335" t="s">
        <v>6807</v>
      </c>
      <c r="D10481" s="335">
        <v>6.26</v>
      </c>
    </row>
    <row r="10482" spans="1:4" ht="25.5">
      <c r="A10482" s="338">
        <v>10567</v>
      </c>
      <c r="B10482" s="336" t="s">
        <v>11056</v>
      </c>
      <c r="C10482" s="335" t="s">
        <v>6807</v>
      </c>
      <c r="D10482" s="335">
        <v>4.25</v>
      </c>
    </row>
    <row r="10483" spans="1:4" ht="25.5">
      <c r="A10483" s="338">
        <v>6212</v>
      </c>
      <c r="B10483" s="336" t="s">
        <v>11057</v>
      </c>
      <c r="C10483" s="335" t="s">
        <v>6807</v>
      </c>
      <c r="D10483" s="335">
        <v>5.95</v>
      </c>
    </row>
    <row r="10484" spans="1:4" ht="25.5">
      <c r="A10484" s="338">
        <v>6188</v>
      </c>
      <c r="B10484" s="336" t="s">
        <v>11058</v>
      </c>
      <c r="C10484" s="335" t="s">
        <v>6754</v>
      </c>
      <c r="D10484" s="335">
        <v>19.829999999999998</v>
      </c>
    </row>
    <row r="10485" spans="1:4" ht="25.5">
      <c r="A10485" s="338">
        <v>6214</v>
      </c>
      <c r="B10485" s="336" t="s">
        <v>11059</v>
      </c>
      <c r="C10485" s="335" t="s">
        <v>6754</v>
      </c>
      <c r="D10485" s="335">
        <v>104.47</v>
      </c>
    </row>
    <row r="10486" spans="1:4" ht="38.25">
      <c r="A10486" s="338">
        <v>36153</v>
      </c>
      <c r="B10486" s="336" t="s">
        <v>11060</v>
      </c>
      <c r="C10486" s="335" t="s">
        <v>6747</v>
      </c>
      <c r="D10486" s="335">
        <v>160.5</v>
      </c>
    </row>
    <row r="10487" spans="1:4" ht="25.5">
      <c r="A10487" s="338">
        <v>10740</v>
      </c>
      <c r="B10487" s="336" t="s">
        <v>11061</v>
      </c>
      <c r="C10487" s="335" t="s">
        <v>6747</v>
      </c>
      <c r="D10487" s="339">
        <v>9466.59</v>
      </c>
    </row>
    <row r="10488" spans="1:4" ht="25.5">
      <c r="A10488" s="338">
        <v>13914</v>
      </c>
      <c r="B10488" s="336" t="s">
        <v>11062</v>
      </c>
      <c r="C10488" s="335" t="s">
        <v>6747</v>
      </c>
      <c r="D10488" s="335">
        <v>684.94</v>
      </c>
    </row>
    <row r="10489" spans="1:4" ht="25.5">
      <c r="A10489" s="338">
        <v>10742</v>
      </c>
      <c r="B10489" s="336" t="s">
        <v>11063</v>
      </c>
      <c r="C10489" s="335" t="s">
        <v>6747</v>
      </c>
      <c r="D10489" s="335">
        <v>999</v>
      </c>
    </row>
    <row r="10490" spans="1:4" ht="25.5">
      <c r="A10490" s="338">
        <v>38465</v>
      </c>
      <c r="B10490" s="336" t="s">
        <v>11064</v>
      </c>
      <c r="C10490" s="335" t="s">
        <v>6747</v>
      </c>
      <c r="D10490" s="335">
        <v>24.24</v>
      </c>
    </row>
    <row r="10491" spans="1:4">
      <c r="A10491" s="338">
        <v>7543</v>
      </c>
      <c r="B10491" s="336" t="s">
        <v>11065</v>
      </c>
      <c r="C10491" s="335" t="s">
        <v>6747</v>
      </c>
      <c r="D10491" s="335">
        <v>3.74</v>
      </c>
    </row>
    <row r="10492" spans="1:4" ht="25.5">
      <c r="A10492" s="338">
        <v>13255</v>
      </c>
      <c r="B10492" s="336" t="s">
        <v>11066</v>
      </c>
      <c r="C10492" s="335" t="s">
        <v>6747</v>
      </c>
      <c r="D10492" s="335">
        <v>40.01</v>
      </c>
    </row>
    <row r="10493" spans="1:4" ht="25.5">
      <c r="A10493" s="338">
        <v>39352</v>
      </c>
      <c r="B10493" s="336" t="s">
        <v>11067</v>
      </c>
      <c r="C10493" s="335" t="s">
        <v>6747</v>
      </c>
      <c r="D10493" s="335">
        <v>2.31</v>
      </c>
    </row>
    <row r="10494" spans="1:4" ht="25.5">
      <c r="A10494" s="338">
        <v>39350</v>
      </c>
      <c r="B10494" s="336" t="s">
        <v>11068</v>
      </c>
      <c r="C10494" s="335" t="s">
        <v>6747</v>
      </c>
      <c r="D10494" s="335">
        <v>2.48</v>
      </c>
    </row>
    <row r="10495" spans="1:4" ht="25.5">
      <c r="A10495" s="338">
        <v>39346</v>
      </c>
      <c r="B10495" s="336" t="s">
        <v>11069</v>
      </c>
      <c r="C10495" s="335" t="s">
        <v>6747</v>
      </c>
      <c r="D10495" s="335">
        <v>2.31</v>
      </c>
    </row>
    <row r="10496" spans="1:4" ht="25.5">
      <c r="A10496" s="338">
        <v>39351</v>
      </c>
      <c r="B10496" s="336" t="s">
        <v>11070</v>
      </c>
      <c r="C10496" s="335" t="s">
        <v>6747</v>
      </c>
      <c r="D10496" s="335">
        <v>2.88</v>
      </c>
    </row>
    <row r="10497" spans="1:4" ht="25.5">
      <c r="A10497" s="338">
        <v>38952</v>
      </c>
      <c r="B10497" s="336" t="s">
        <v>11071</v>
      </c>
      <c r="C10497" s="335" t="s">
        <v>6747</v>
      </c>
      <c r="D10497" s="335">
        <v>2.36</v>
      </c>
    </row>
    <row r="10498" spans="1:4" ht="25.5">
      <c r="A10498" s="338">
        <v>38953</v>
      </c>
      <c r="B10498" s="336" t="s">
        <v>11072</v>
      </c>
      <c r="C10498" s="335" t="s">
        <v>6747</v>
      </c>
      <c r="D10498" s="335">
        <v>3.72</v>
      </c>
    </row>
    <row r="10499" spans="1:4" ht="25.5">
      <c r="A10499" s="338">
        <v>38835</v>
      </c>
      <c r="B10499" s="336" t="s">
        <v>11073</v>
      </c>
      <c r="C10499" s="335" t="s">
        <v>6747</v>
      </c>
      <c r="D10499" s="335">
        <v>3.34</v>
      </c>
    </row>
    <row r="10500" spans="1:4" ht="25.5">
      <c r="A10500" s="338">
        <v>38837</v>
      </c>
      <c r="B10500" s="336" t="s">
        <v>11074</v>
      </c>
      <c r="C10500" s="335" t="s">
        <v>6747</v>
      </c>
      <c r="D10500" s="335">
        <v>8.69</v>
      </c>
    </row>
    <row r="10501" spans="1:4" ht="25.5">
      <c r="A10501" s="338">
        <v>38836</v>
      </c>
      <c r="B10501" s="336" t="s">
        <v>11075</v>
      </c>
      <c r="C10501" s="335" t="s">
        <v>6747</v>
      </c>
      <c r="D10501" s="335">
        <v>4.8099999999999996</v>
      </c>
    </row>
    <row r="10502" spans="1:4" ht="38.25">
      <c r="A10502" s="338">
        <v>2666</v>
      </c>
      <c r="B10502" s="336" t="s">
        <v>11076</v>
      </c>
      <c r="C10502" s="335" t="s">
        <v>6747</v>
      </c>
      <c r="D10502" s="335">
        <v>3.63</v>
      </c>
    </row>
    <row r="10503" spans="1:4" ht="38.25">
      <c r="A10503" s="338">
        <v>2668</v>
      </c>
      <c r="B10503" s="336" t="s">
        <v>11077</v>
      </c>
      <c r="C10503" s="335" t="s">
        <v>6747</v>
      </c>
      <c r="D10503" s="335">
        <v>4.1500000000000004</v>
      </c>
    </row>
    <row r="10504" spans="1:4" ht="38.25">
      <c r="A10504" s="338">
        <v>2664</v>
      </c>
      <c r="B10504" s="336" t="s">
        <v>11078</v>
      </c>
      <c r="C10504" s="335" t="s">
        <v>6747</v>
      </c>
      <c r="D10504" s="335">
        <v>6.12</v>
      </c>
    </row>
    <row r="10505" spans="1:4" ht="38.25">
      <c r="A10505" s="338">
        <v>2662</v>
      </c>
      <c r="B10505" s="336" t="s">
        <v>11079</v>
      </c>
      <c r="C10505" s="335" t="s">
        <v>6747</v>
      </c>
      <c r="D10505" s="335">
        <v>7.5</v>
      </c>
    </row>
    <row r="10506" spans="1:4" ht="38.25">
      <c r="A10506" s="338">
        <v>20964</v>
      </c>
      <c r="B10506" s="336" t="s">
        <v>11080</v>
      </c>
      <c r="C10506" s="335" t="s">
        <v>6747</v>
      </c>
      <c r="D10506" s="335">
        <v>45.47</v>
      </c>
    </row>
    <row r="10507" spans="1:4" ht="38.25">
      <c r="A10507" s="338">
        <v>10905</v>
      </c>
      <c r="B10507" s="336" t="s">
        <v>11081</v>
      </c>
      <c r="C10507" s="335" t="s">
        <v>6747</v>
      </c>
      <c r="D10507" s="335">
        <v>60.99</v>
      </c>
    </row>
    <row r="10508" spans="1:4" ht="25.5">
      <c r="A10508" s="338">
        <v>6249</v>
      </c>
      <c r="B10508" s="336" t="s">
        <v>11082</v>
      </c>
      <c r="C10508" s="335" t="s">
        <v>6747</v>
      </c>
      <c r="D10508" s="335">
        <v>21.17</v>
      </c>
    </row>
    <row r="10509" spans="1:4" ht="25.5">
      <c r="A10509" s="338">
        <v>6251</v>
      </c>
      <c r="B10509" s="336" t="s">
        <v>11083</v>
      </c>
      <c r="C10509" s="335" t="s">
        <v>6747</v>
      </c>
      <c r="D10509" s="335">
        <v>32.479999999999997</v>
      </c>
    </row>
    <row r="10510" spans="1:4" ht="25.5">
      <c r="A10510" s="338">
        <v>6252</v>
      </c>
      <c r="B10510" s="336" t="s">
        <v>11084</v>
      </c>
      <c r="C10510" s="335" t="s">
        <v>6747</v>
      </c>
      <c r="D10510" s="335">
        <v>41.45</v>
      </c>
    </row>
    <row r="10511" spans="1:4" ht="25.5">
      <c r="A10511" s="338">
        <v>6250</v>
      </c>
      <c r="B10511" s="336" t="s">
        <v>11085</v>
      </c>
      <c r="C10511" s="335" t="s">
        <v>6747</v>
      </c>
      <c r="D10511" s="335">
        <v>51.33</v>
      </c>
    </row>
    <row r="10512" spans="1:4" ht="25.5">
      <c r="A10512" s="338">
        <v>11289</v>
      </c>
      <c r="B10512" s="336" t="s">
        <v>11086</v>
      </c>
      <c r="C10512" s="335" t="s">
        <v>6747</v>
      </c>
      <c r="D10512" s="335">
        <v>59.03</v>
      </c>
    </row>
    <row r="10513" spans="1:4" ht="25.5">
      <c r="A10513" s="338">
        <v>11241</v>
      </c>
      <c r="B10513" s="336" t="s">
        <v>11087</v>
      </c>
      <c r="C10513" s="335" t="s">
        <v>6747</v>
      </c>
      <c r="D10513" s="335">
        <v>147.59</v>
      </c>
    </row>
    <row r="10514" spans="1:4" ht="38.25">
      <c r="A10514" s="338">
        <v>11301</v>
      </c>
      <c r="B10514" s="336" t="s">
        <v>11088</v>
      </c>
      <c r="C10514" s="335" t="s">
        <v>6747</v>
      </c>
      <c r="D10514" s="335">
        <v>374.26</v>
      </c>
    </row>
    <row r="10515" spans="1:4" ht="38.25">
      <c r="A10515" s="338">
        <v>21090</v>
      </c>
      <c r="B10515" s="336" t="s">
        <v>11089</v>
      </c>
      <c r="C10515" s="335" t="s">
        <v>6747</v>
      </c>
      <c r="D10515" s="335">
        <v>458.6</v>
      </c>
    </row>
    <row r="10516" spans="1:4" ht="38.25">
      <c r="A10516" s="338">
        <v>14112</v>
      </c>
      <c r="B10516" s="336" t="s">
        <v>11090</v>
      </c>
      <c r="C10516" s="335" t="s">
        <v>6747</v>
      </c>
      <c r="D10516" s="335">
        <v>191.34</v>
      </c>
    </row>
    <row r="10517" spans="1:4" ht="38.25">
      <c r="A10517" s="338">
        <v>11315</v>
      </c>
      <c r="B10517" s="336" t="s">
        <v>11091</v>
      </c>
      <c r="C10517" s="335" t="s">
        <v>6747</v>
      </c>
      <c r="D10517" s="335">
        <v>89.61</v>
      </c>
    </row>
    <row r="10518" spans="1:4" ht="25.5">
      <c r="A10518" s="338">
        <v>11292</v>
      </c>
      <c r="B10518" s="336" t="s">
        <v>11092</v>
      </c>
      <c r="C10518" s="335" t="s">
        <v>6747</v>
      </c>
      <c r="D10518" s="335">
        <v>209.79</v>
      </c>
    </row>
    <row r="10519" spans="1:4" ht="38.25">
      <c r="A10519" s="338">
        <v>21071</v>
      </c>
      <c r="B10519" s="336" t="s">
        <v>11093</v>
      </c>
      <c r="C10519" s="335" t="s">
        <v>6747</v>
      </c>
      <c r="D10519" s="335">
        <v>137.05000000000001</v>
      </c>
    </row>
    <row r="10520" spans="1:4" ht="38.25">
      <c r="A10520" s="338">
        <v>11293</v>
      </c>
      <c r="B10520" s="336" t="s">
        <v>11094</v>
      </c>
      <c r="C10520" s="335" t="s">
        <v>6747</v>
      </c>
      <c r="D10520" s="335">
        <v>231.93</v>
      </c>
    </row>
    <row r="10521" spans="1:4" ht="38.25">
      <c r="A10521" s="338">
        <v>11316</v>
      </c>
      <c r="B10521" s="336" t="s">
        <v>11095</v>
      </c>
      <c r="C10521" s="335" t="s">
        <v>6747</v>
      </c>
      <c r="D10521" s="335">
        <v>295.19</v>
      </c>
    </row>
    <row r="10522" spans="1:4" ht="38.25">
      <c r="A10522" s="338">
        <v>6243</v>
      </c>
      <c r="B10522" s="336" t="s">
        <v>11096</v>
      </c>
      <c r="C10522" s="335" t="s">
        <v>6747</v>
      </c>
      <c r="D10522" s="335">
        <v>340</v>
      </c>
    </row>
    <row r="10523" spans="1:4" ht="38.25">
      <c r="A10523" s="338">
        <v>21079</v>
      </c>
      <c r="B10523" s="336" t="s">
        <v>11097</v>
      </c>
      <c r="C10523" s="335" t="s">
        <v>6747</v>
      </c>
      <c r="D10523" s="335">
        <v>405.36</v>
      </c>
    </row>
    <row r="10524" spans="1:4" ht="38.25">
      <c r="A10524" s="338">
        <v>6240</v>
      </c>
      <c r="B10524" s="336" t="s">
        <v>11098</v>
      </c>
      <c r="C10524" s="335" t="s">
        <v>6747</v>
      </c>
      <c r="D10524" s="335">
        <v>450.17</v>
      </c>
    </row>
    <row r="10525" spans="1:4" ht="38.25">
      <c r="A10525" s="338">
        <v>11296</v>
      </c>
      <c r="B10525" s="336" t="s">
        <v>11099</v>
      </c>
      <c r="C10525" s="335" t="s">
        <v>6747</v>
      </c>
      <c r="D10525" s="339">
        <v>1434.32</v>
      </c>
    </row>
    <row r="10526" spans="1:4" ht="25.5">
      <c r="A10526" s="338">
        <v>11299</v>
      </c>
      <c r="B10526" s="336" t="s">
        <v>11100</v>
      </c>
      <c r="C10526" s="335" t="s">
        <v>6747</v>
      </c>
      <c r="D10526" s="335">
        <v>485.48</v>
      </c>
    </row>
    <row r="10527" spans="1:4" ht="38.25">
      <c r="A10527" s="338">
        <v>11066</v>
      </c>
      <c r="B10527" s="336" t="s">
        <v>11101</v>
      </c>
      <c r="C10527" s="335" t="s">
        <v>6747</v>
      </c>
      <c r="D10527" s="335">
        <v>10.01</v>
      </c>
    </row>
    <row r="10528" spans="1:4" ht="38.25">
      <c r="A10528" s="338">
        <v>11065</v>
      </c>
      <c r="B10528" s="336" t="s">
        <v>11102</v>
      </c>
      <c r="C10528" s="335" t="s">
        <v>6747</v>
      </c>
      <c r="D10528" s="335">
        <v>11.47</v>
      </c>
    </row>
    <row r="10529" spans="1:4" ht="25.5">
      <c r="A10529" s="338">
        <v>11688</v>
      </c>
      <c r="B10529" s="336" t="s">
        <v>11103</v>
      </c>
      <c r="C10529" s="335" t="s">
        <v>6747</v>
      </c>
      <c r="D10529" s="335">
        <v>294.92</v>
      </c>
    </row>
    <row r="10530" spans="1:4" ht="63.75">
      <c r="A10530" s="338">
        <v>37736</v>
      </c>
      <c r="B10530" s="336" t="s">
        <v>11104</v>
      </c>
      <c r="C10530" s="335" t="s">
        <v>6747</v>
      </c>
      <c r="D10530" s="339">
        <v>39500</v>
      </c>
    </row>
    <row r="10531" spans="1:4" ht="38.25">
      <c r="A10531" s="338">
        <v>37739</v>
      </c>
      <c r="B10531" s="336" t="s">
        <v>11105</v>
      </c>
      <c r="C10531" s="335" t="s">
        <v>6747</v>
      </c>
      <c r="D10531" s="339">
        <v>48615.38</v>
      </c>
    </row>
    <row r="10532" spans="1:4" ht="38.25">
      <c r="A10532" s="338">
        <v>37740</v>
      </c>
      <c r="B10532" s="336" t="s">
        <v>11106</v>
      </c>
      <c r="C10532" s="335" t="s">
        <v>6747</v>
      </c>
      <c r="D10532" s="339">
        <v>27742.47</v>
      </c>
    </row>
    <row r="10533" spans="1:4" ht="38.25">
      <c r="A10533" s="338">
        <v>37738</v>
      </c>
      <c r="B10533" s="336" t="s">
        <v>11107</v>
      </c>
      <c r="C10533" s="335" t="s">
        <v>6747</v>
      </c>
      <c r="D10533" s="339">
        <v>32960.699999999997</v>
      </c>
    </row>
    <row r="10534" spans="1:4" ht="38.25">
      <c r="A10534" s="338">
        <v>37737</v>
      </c>
      <c r="B10534" s="336" t="s">
        <v>11108</v>
      </c>
      <c r="C10534" s="335" t="s">
        <v>6747</v>
      </c>
      <c r="D10534" s="339">
        <v>26223.24</v>
      </c>
    </row>
    <row r="10535" spans="1:4" ht="25.5">
      <c r="A10535" s="338">
        <v>25014</v>
      </c>
      <c r="B10535" s="336" t="s">
        <v>11109</v>
      </c>
      <c r="C10535" s="335" t="s">
        <v>6747</v>
      </c>
      <c r="D10535" s="339">
        <v>54923.49</v>
      </c>
    </row>
    <row r="10536" spans="1:4" ht="25.5">
      <c r="A10536" s="338">
        <v>25013</v>
      </c>
      <c r="B10536" s="336" t="s">
        <v>11110</v>
      </c>
      <c r="C10536" s="335" t="s">
        <v>6747</v>
      </c>
      <c r="D10536" s="339">
        <v>57565.63</v>
      </c>
    </row>
    <row r="10537" spans="1:4" ht="25.5">
      <c r="A10537" s="338">
        <v>14405</v>
      </c>
      <c r="B10537" s="336" t="s">
        <v>11111</v>
      </c>
      <c r="C10537" s="335" t="s">
        <v>6747</v>
      </c>
      <c r="D10537" s="339">
        <v>67572.740000000005</v>
      </c>
    </row>
    <row r="10538" spans="1:4" ht="38.25">
      <c r="A10538" s="338">
        <v>6253</v>
      </c>
      <c r="B10538" s="336" t="s">
        <v>11112</v>
      </c>
      <c r="C10538" s="335" t="s">
        <v>6747</v>
      </c>
      <c r="D10538" s="335">
        <v>61.52</v>
      </c>
    </row>
    <row r="10539" spans="1:4" ht="25.5">
      <c r="A10539" s="338">
        <v>36790</v>
      </c>
      <c r="B10539" s="336" t="s">
        <v>11113</v>
      </c>
      <c r="C10539" s="335" t="s">
        <v>6747</v>
      </c>
      <c r="D10539" s="335">
        <v>175.67</v>
      </c>
    </row>
    <row r="10540" spans="1:4">
      <c r="A10540" s="338">
        <v>20271</v>
      </c>
      <c r="B10540" s="336" t="s">
        <v>11114</v>
      </c>
      <c r="C10540" s="335" t="s">
        <v>6747</v>
      </c>
      <c r="D10540" s="335">
        <v>480.28</v>
      </c>
    </row>
    <row r="10541" spans="1:4">
      <c r="A10541" s="338">
        <v>10423</v>
      </c>
      <c r="B10541" s="336" t="s">
        <v>11115</v>
      </c>
      <c r="C10541" s="335" t="s">
        <v>6747</v>
      </c>
      <c r="D10541" s="335">
        <v>297.88</v>
      </c>
    </row>
    <row r="10542" spans="1:4" ht="25.5">
      <c r="A10542" s="338">
        <v>37589</v>
      </c>
      <c r="B10542" s="336" t="s">
        <v>11116</v>
      </c>
      <c r="C10542" s="335" t="s">
        <v>6747</v>
      </c>
      <c r="D10542" s="335">
        <v>215.24</v>
      </c>
    </row>
    <row r="10543" spans="1:4" ht="38.25">
      <c r="A10543" s="338">
        <v>11690</v>
      </c>
      <c r="B10543" s="336" t="s">
        <v>11117</v>
      </c>
      <c r="C10543" s="335" t="s">
        <v>6747</v>
      </c>
      <c r="D10543" s="335">
        <v>114.34</v>
      </c>
    </row>
    <row r="10544" spans="1:4" ht="25.5">
      <c r="A10544" s="338">
        <v>20234</v>
      </c>
      <c r="B10544" s="336" t="s">
        <v>11118</v>
      </c>
      <c r="C10544" s="335" t="s">
        <v>6747</v>
      </c>
      <c r="D10544" s="335">
        <v>144.69999999999999</v>
      </c>
    </row>
    <row r="10545" spans="1:4">
      <c r="A10545" s="338">
        <v>4763</v>
      </c>
      <c r="B10545" s="336" t="s">
        <v>11119</v>
      </c>
      <c r="C10545" s="335" t="s">
        <v>6749</v>
      </c>
      <c r="D10545" s="335">
        <v>15.55</v>
      </c>
    </row>
    <row r="10546" spans="1:4">
      <c r="A10546" s="338">
        <v>41070</v>
      </c>
      <c r="B10546" s="336" t="s">
        <v>11120</v>
      </c>
      <c r="C10546" s="335" t="s">
        <v>6939</v>
      </c>
      <c r="D10546" s="339">
        <v>2744.52</v>
      </c>
    </row>
    <row r="10547" spans="1:4" ht="25.5">
      <c r="A10547" s="338">
        <v>14583</v>
      </c>
      <c r="B10547" s="336" t="s">
        <v>11121</v>
      </c>
      <c r="C10547" s="335" t="s">
        <v>6759</v>
      </c>
      <c r="D10547" s="335">
        <v>8.89</v>
      </c>
    </row>
    <row r="10548" spans="1:4" ht="25.5">
      <c r="A10548" s="338">
        <v>11457</v>
      </c>
      <c r="B10548" s="336" t="s">
        <v>11122</v>
      </c>
      <c r="C10548" s="335" t="s">
        <v>6747</v>
      </c>
      <c r="D10548" s="335">
        <v>24.9</v>
      </c>
    </row>
    <row r="10549" spans="1:4" ht="25.5">
      <c r="A10549" s="338">
        <v>21121</v>
      </c>
      <c r="B10549" s="336" t="s">
        <v>11123</v>
      </c>
      <c r="C10549" s="335" t="s">
        <v>6747</v>
      </c>
      <c r="D10549" s="335">
        <v>2.84</v>
      </c>
    </row>
    <row r="10550" spans="1:4" ht="25.5">
      <c r="A10550" s="338">
        <v>38010</v>
      </c>
      <c r="B10550" s="336" t="s">
        <v>11124</v>
      </c>
      <c r="C10550" s="335" t="s">
        <v>6747</v>
      </c>
      <c r="D10550" s="335">
        <v>4.6500000000000004</v>
      </c>
    </row>
    <row r="10551" spans="1:4" ht="25.5">
      <c r="A10551" s="338">
        <v>38011</v>
      </c>
      <c r="B10551" s="336" t="s">
        <v>11125</v>
      </c>
      <c r="C10551" s="335" t="s">
        <v>6747</v>
      </c>
      <c r="D10551" s="335">
        <v>8.59</v>
      </c>
    </row>
    <row r="10552" spans="1:4" ht="25.5">
      <c r="A10552" s="338">
        <v>38012</v>
      </c>
      <c r="B10552" s="336" t="s">
        <v>11126</v>
      </c>
      <c r="C10552" s="335" t="s">
        <v>6747</v>
      </c>
      <c r="D10552" s="335">
        <v>29.35</v>
      </c>
    </row>
    <row r="10553" spans="1:4" ht="25.5">
      <c r="A10553" s="338">
        <v>38013</v>
      </c>
      <c r="B10553" s="336" t="s">
        <v>11127</v>
      </c>
      <c r="C10553" s="335" t="s">
        <v>6747</v>
      </c>
      <c r="D10553" s="335">
        <v>38.1</v>
      </c>
    </row>
    <row r="10554" spans="1:4" ht="25.5">
      <c r="A10554" s="338">
        <v>38014</v>
      </c>
      <c r="B10554" s="336" t="s">
        <v>11128</v>
      </c>
      <c r="C10554" s="335" t="s">
        <v>6747</v>
      </c>
      <c r="D10554" s="335">
        <v>62</v>
      </c>
    </row>
    <row r="10555" spans="1:4" ht="25.5">
      <c r="A10555" s="338">
        <v>38015</v>
      </c>
      <c r="B10555" s="336" t="s">
        <v>11129</v>
      </c>
      <c r="C10555" s="335" t="s">
        <v>6747</v>
      </c>
      <c r="D10555" s="335">
        <v>149.71</v>
      </c>
    </row>
    <row r="10556" spans="1:4" ht="25.5">
      <c r="A10556" s="338">
        <v>38016</v>
      </c>
      <c r="B10556" s="336" t="s">
        <v>11130</v>
      </c>
      <c r="C10556" s="335" t="s">
        <v>6747</v>
      </c>
      <c r="D10556" s="335">
        <v>182.16</v>
      </c>
    </row>
    <row r="10557" spans="1:4" ht="25.5">
      <c r="A10557" s="338">
        <v>12741</v>
      </c>
      <c r="B10557" s="336" t="s">
        <v>11131</v>
      </c>
      <c r="C10557" s="335" t="s">
        <v>6747</v>
      </c>
      <c r="D10557" s="335">
        <v>547.5</v>
      </c>
    </row>
    <row r="10558" spans="1:4" ht="25.5">
      <c r="A10558" s="338">
        <v>12733</v>
      </c>
      <c r="B10558" s="336" t="s">
        <v>11132</v>
      </c>
      <c r="C10558" s="335" t="s">
        <v>6747</v>
      </c>
      <c r="D10558" s="335">
        <v>2.75</v>
      </c>
    </row>
    <row r="10559" spans="1:4" ht="25.5">
      <c r="A10559" s="338">
        <v>12734</v>
      </c>
      <c r="B10559" s="336" t="s">
        <v>11133</v>
      </c>
      <c r="C10559" s="335" t="s">
        <v>6747</v>
      </c>
      <c r="D10559" s="335">
        <v>5.87</v>
      </c>
    </row>
    <row r="10560" spans="1:4" ht="25.5">
      <c r="A10560" s="338">
        <v>12735</v>
      </c>
      <c r="B10560" s="336" t="s">
        <v>11134</v>
      </c>
      <c r="C10560" s="335" t="s">
        <v>6747</v>
      </c>
      <c r="D10560" s="335">
        <v>9.66</v>
      </c>
    </row>
    <row r="10561" spans="1:4" ht="25.5">
      <c r="A10561" s="338">
        <v>12736</v>
      </c>
      <c r="B10561" s="336" t="s">
        <v>11135</v>
      </c>
      <c r="C10561" s="335" t="s">
        <v>6747</v>
      </c>
      <c r="D10561" s="335">
        <v>22.08</v>
      </c>
    </row>
    <row r="10562" spans="1:4" ht="25.5">
      <c r="A10562" s="338">
        <v>12737</v>
      </c>
      <c r="B10562" s="336" t="s">
        <v>11136</v>
      </c>
      <c r="C10562" s="335" t="s">
        <v>6747</v>
      </c>
      <c r="D10562" s="335">
        <v>28.44</v>
      </c>
    </row>
    <row r="10563" spans="1:4" ht="25.5">
      <c r="A10563" s="338">
        <v>12738</v>
      </c>
      <c r="B10563" s="336" t="s">
        <v>11137</v>
      </c>
      <c r="C10563" s="335" t="s">
        <v>6747</v>
      </c>
      <c r="D10563" s="335">
        <v>56.22</v>
      </c>
    </row>
    <row r="10564" spans="1:4" ht="25.5">
      <c r="A10564" s="338">
        <v>12739</v>
      </c>
      <c r="B10564" s="336" t="s">
        <v>11138</v>
      </c>
      <c r="C10564" s="335" t="s">
        <v>6747</v>
      </c>
      <c r="D10564" s="335">
        <v>160.05000000000001</v>
      </c>
    </row>
    <row r="10565" spans="1:4" ht="25.5">
      <c r="A10565" s="338">
        <v>12740</v>
      </c>
      <c r="B10565" s="336" t="s">
        <v>11139</v>
      </c>
      <c r="C10565" s="335" t="s">
        <v>6747</v>
      </c>
      <c r="D10565" s="335">
        <v>250.41</v>
      </c>
    </row>
    <row r="10566" spans="1:4">
      <c r="A10566" s="338">
        <v>6297</v>
      </c>
      <c r="B10566" s="336" t="s">
        <v>11140</v>
      </c>
      <c r="C10566" s="335" t="s">
        <v>6747</v>
      </c>
      <c r="D10566" s="335">
        <v>21.18</v>
      </c>
    </row>
    <row r="10567" spans="1:4">
      <c r="A10567" s="338">
        <v>6296</v>
      </c>
      <c r="B10567" s="336" t="s">
        <v>11141</v>
      </c>
      <c r="C10567" s="335" t="s">
        <v>6747</v>
      </c>
      <c r="D10567" s="335">
        <v>16.71</v>
      </c>
    </row>
    <row r="10568" spans="1:4">
      <c r="A10568" s="338">
        <v>6294</v>
      </c>
      <c r="B10568" s="336" t="s">
        <v>11142</v>
      </c>
      <c r="C10568" s="335" t="s">
        <v>6747</v>
      </c>
      <c r="D10568" s="335">
        <v>4.76</v>
      </c>
    </row>
    <row r="10569" spans="1:4">
      <c r="A10569" s="338">
        <v>6323</v>
      </c>
      <c r="B10569" s="336" t="s">
        <v>11143</v>
      </c>
      <c r="C10569" s="335" t="s">
        <v>6747</v>
      </c>
      <c r="D10569" s="335">
        <v>10.92</v>
      </c>
    </row>
    <row r="10570" spans="1:4">
      <c r="A10570" s="338">
        <v>6299</v>
      </c>
      <c r="B10570" s="336" t="s">
        <v>11144</v>
      </c>
      <c r="C10570" s="335" t="s">
        <v>6747</v>
      </c>
      <c r="D10570" s="335">
        <v>63.7</v>
      </c>
    </row>
    <row r="10571" spans="1:4">
      <c r="A10571" s="338">
        <v>6298</v>
      </c>
      <c r="B10571" s="336" t="s">
        <v>11145</v>
      </c>
      <c r="C10571" s="335" t="s">
        <v>6747</v>
      </c>
      <c r="D10571" s="335">
        <v>33.54</v>
      </c>
    </row>
    <row r="10572" spans="1:4">
      <c r="A10572" s="338">
        <v>6295</v>
      </c>
      <c r="B10572" s="336" t="s">
        <v>11146</v>
      </c>
      <c r="C10572" s="335" t="s">
        <v>6747</v>
      </c>
      <c r="D10572" s="335">
        <v>6.78</v>
      </c>
    </row>
    <row r="10573" spans="1:4">
      <c r="A10573" s="338">
        <v>6322</v>
      </c>
      <c r="B10573" s="336" t="s">
        <v>11147</v>
      </c>
      <c r="C10573" s="335" t="s">
        <v>6747</v>
      </c>
      <c r="D10573" s="335">
        <v>85.31</v>
      </c>
    </row>
    <row r="10574" spans="1:4">
      <c r="A10574" s="338">
        <v>6300</v>
      </c>
      <c r="B10574" s="336" t="s">
        <v>11148</v>
      </c>
      <c r="C10574" s="335" t="s">
        <v>6747</v>
      </c>
      <c r="D10574" s="335">
        <v>157.29</v>
      </c>
    </row>
    <row r="10575" spans="1:4">
      <c r="A10575" s="338">
        <v>6321</v>
      </c>
      <c r="B10575" s="336" t="s">
        <v>11149</v>
      </c>
      <c r="C10575" s="335" t="s">
        <v>6747</v>
      </c>
      <c r="D10575" s="335">
        <v>224.68</v>
      </c>
    </row>
    <row r="10576" spans="1:4">
      <c r="A10576" s="338">
        <v>6301</v>
      </c>
      <c r="B10576" s="336" t="s">
        <v>11150</v>
      </c>
      <c r="C10576" s="335" t="s">
        <v>6747</v>
      </c>
      <c r="D10576" s="335">
        <v>526.63</v>
      </c>
    </row>
    <row r="10577" spans="1:4" ht="25.5">
      <c r="A10577" s="338">
        <v>7105</v>
      </c>
      <c r="B10577" s="336" t="s">
        <v>11151</v>
      </c>
      <c r="C10577" s="335" t="s">
        <v>6747</v>
      </c>
      <c r="D10577" s="335">
        <v>27.09</v>
      </c>
    </row>
    <row r="10578" spans="1:4" ht="25.5">
      <c r="A10578" s="338">
        <v>20183</v>
      </c>
      <c r="B10578" s="336" t="s">
        <v>11152</v>
      </c>
      <c r="C10578" s="335" t="s">
        <v>6747</v>
      </c>
      <c r="D10578" s="335">
        <v>28.2</v>
      </c>
    </row>
    <row r="10579" spans="1:4" ht="25.5">
      <c r="A10579" s="338">
        <v>38448</v>
      </c>
      <c r="B10579" s="336" t="s">
        <v>11153</v>
      </c>
      <c r="C10579" s="335" t="s">
        <v>6747</v>
      </c>
      <c r="D10579" s="335">
        <v>149.65</v>
      </c>
    </row>
    <row r="10580" spans="1:4" ht="25.5">
      <c r="A10580" s="338">
        <v>20182</v>
      </c>
      <c r="B10580" s="336" t="s">
        <v>11154</v>
      </c>
      <c r="C10580" s="335" t="s">
        <v>6747</v>
      </c>
      <c r="D10580" s="335">
        <v>20.8</v>
      </c>
    </row>
    <row r="10581" spans="1:4" ht="25.5">
      <c r="A10581" s="338">
        <v>7119</v>
      </c>
      <c r="B10581" s="336" t="s">
        <v>11155</v>
      </c>
      <c r="C10581" s="335" t="s">
        <v>6747</v>
      </c>
      <c r="D10581" s="335">
        <v>5.97</v>
      </c>
    </row>
    <row r="10582" spans="1:4" ht="25.5">
      <c r="A10582" s="338">
        <v>7120</v>
      </c>
      <c r="B10582" s="336" t="s">
        <v>11156</v>
      </c>
      <c r="C10582" s="335" t="s">
        <v>6747</v>
      </c>
      <c r="D10582" s="335">
        <v>3.54</v>
      </c>
    </row>
    <row r="10583" spans="1:4" ht="25.5">
      <c r="A10583" s="338">
        <v>6319</v>
      </c>
      <c r="B10583" s="336" t="s">
        <v>11157</v>
      </c>
      <c r="C10583" s="335" t="s">
        <v>6747</v>
      </c>
      <c r="D10583" s="335">
        <v>24.88</v>
      </c>
    </row>
    <row r="10584" spans="1:4" ht="25.5">
      <c r="A10584" s="338">
        <v>6304</v>
      </c>
      <c r="B10584" s="336" t="s">
        <v>11158</v>
      </c>
      <c r="C10584" s="335" t="s">
        <v>6747</v>
      </c>
      <c r="D10584" s="335">
        <v>24.88</v>
      </c>
    </row>
    <row r="10585" spans="1:4" ht="25.5">
      <c r="A10585" s="338">
        <v>21116</v>
      </c>
      <c r="B10585" s="336" t="s">
        <v>11159</v>
      </c>
      <c r="C10585" s="335" t="s">
        <v>6747</v>
      </c>
      <c r="D10585" s="335">
        <v>18.84</v>
      </c>
    </row>
    <row r="10586" spans="1:4" ht="25.5">
      <c r="A10586" s="338">
        <v>6320</v>
      </c>
      <c r="B10586" s="336" t="s">
        <v>11160</v>
      </c>
      <c r="C10586" s="335" t="s">
        <v>6747</v>
      </c>
      <c r="D10586" s="335">
        <v>12.81</v>
      </c>
    </row>
    <row r="10587" spans="1:4" ht="25.5">
      <c r="A10587" s="338">
        <v>6303</v>
      </c>
      <c r="B10587" s="336" t="s">
        <v>11161</v>
      </c>
      <c r="C10587" s="335" t="s">
        <v>6747</v>
      </c>
      <c r="D10587" s="335">
        <v>12.81</v>
      </c>
    </row>
    <row r="10588" spans="1:4" ht="25.5">
      <c r="A10588" s="338">
        <v>6308</v>
      </c>
      <c r="B10588" s="336" t="s">
        <v>11162</v>
      </c>
      <c r="C10588" s="335" t="s">
        <v>6747</v>
      </c>
      <c r="D10588" s="335">
        <v>68.849999999999994</v>
      </c>
    </row>
    <row r="10589" spans="1:4" ht="25.5">
      <c r="A10589" s="338">
        <v>6317</v>
      </c>
      <c r="B10589" s="336" t="s">
        <v>11163</v>
      </c>
      <c r="C10589" s="335" t="s">
        <v>6747</v>
      </c>
      <c r="D10589" s="335">
        <v>68.849999999999994</v>
      </c>
    </row>
    <row r="10590" spans="1:4" ht="25.5">
      <c r="A10590" s="338">
        <v>6307</v>
      </c>
      <c r="B10590" s="336" t="s">
        <v>11164</v>
      </c>
      <c r="C10590" s="335" t="s">
        <v>6747</v>
      </c>
      <c r="D10590" s="335">
        <v>68.849999999999994</v>
      </c>
    </row>
    <row r="10591" spans="1:4" ht="25.5">
      <c r="A10591" s="338">
        <v>6309</v>
      </c>
      <c r="B10591" s="336" t="s">
        <v>11165</v>
      </c>
      <c r="C10591" s="335" t="s">
        <v>6747</v>
      </c>
      <c r="D10591" s="335">
        <v>70.849999999999994</v>
      </c>
    </row>
    <row r="10592" spans="1:4" ht="25.5">
      <c r="A10592" s="338">
        <v>6318</v>
      </c>
      <c r="B10592" s="336" t="s">
        <v>11166</v>
      </c>
      <c r="C10592" s="335" t="s">
        <v>6747</v>
      </c>
      <c r="D10592" s="335">
        <v>37.14</v>
      </c>
    </row>
    <row r="10593" spans="1:4" ht="25.5">
      <c r="A10593" s="338">
        <v>6306</v>
      </c>
      <c r="B10593" s="336" t="s">
        <v>11167</v>
      </c>
      <c r="C10593" s="335" t="s">
        <v>6747</v>
      </c>
      <c r="D10593" s="335">
        <v>37.14</v>
      </c>
    </row>
    <row r="10594" spans="1:4" ht="25.5">
      <c r="A10594" s="338">
        <v>6305</v>
      </c>
      <c r="B10594" s="336" t="s">
        <v>11168</v>
      </c>
      <c r="C10594" s="335" t="s">
        <v>6747</v>
      </c>
      <c r="D10594" s="335">
        <v>37.14</v>
      </c>
    </row>
    <row r="10595" spans="1:4" ht="25.5">
      <c r="A10595" s="338">
        <v>6302</v>
      </c>
      <c r="B10595" s="336" t="s">
        <v>11169</v>
      </c>
      <c r="C10595" s="335" t="s">
        <v>6747</v>
      </c>
      <c r="D10595" s="335">
        <v>7.87</v>
      </c>
    </row>
    <row r="10596" spans="1:4" ht="25.5">
      <c r="A10596" s="338">
        <v>6312</v>
      </c>
      <c r="B10596" s="336" t="s">
        <v>11170</v>
      </c>
      <c r="C10596" s="335" t="s">
        <v>6747</v>
      </c>
      <c r="D10596" s="335">
        <v>99.03</v>
      </c>
    </row>
    <row r="10597" spans="1:4" ht="25.5">
      <c r="A10597" s="338">
        <v>6311</v>
      </c>
      <c r="B10597" s="336" t="s">
        <v>11171</v>
      </c>
      <c r="C10597" s="335" t="s">
        <v>6747</v>
      </c>
      <c r="D10597" s="335">
        <v>99.03</v>
      </c>
    </row>
    <row r="10598" spans="1:4" ht="25.5">
      <c r="A10598" s="338">
        <v>6310</v>
      </c>
      <c r="B10598" s="336" t="s">
        <v>11172</v>
      </c>
      <c r="C10598" s="335" t="s">
        <v>6747</v>
      </c>
      <c r="D10598" s="335">
        <v>99.03</v>
      </c>
    </row>
    <row r="10599" spans="1:4" ht="25.5">
      <c r="A10599" s="338">
        <v>6314</v>
      </c>
      <c r="B10599" s="336" t="s">
        <v>11173</v>
      </c>
      <c r="C10599" s="335" t="s">
        <v>6747</v>
      </c>
      <c r="D10599" s="335">
        <v>99.03</v>
      </c>
    </row>
    <row r="10600" spans="1:4" ht="25.5">
      <c r="A10600" s="338">
        <v>6313</v>
      </c>
      <c r="B10600" s="336" t="s">
        <v>11174</v>
      </c>
      <c r="C10600" s="335" t="s">
        <v>6747</v>
      </c>
      <c r="D10600" s="335">
        <v>99.03</v>
      </c>
    </row>
    <row r="10601" spans="1:4" ht="25.5">
      <c r="A10601" s="338">
        <v>6315</v>
      </c>
      <c r="B10601" s="336" t="s">
        <v>11175</v>
      </c>
      <c r="C10601" s="335" t="s">
        <v>6747</v>
      </c>
      <c r="D10601" s="335">
        <v>187.51</v>
      </c>
    </row>
    <row r="10602" spans="1:4" ht="25.5">
      <c r="A10602" s="338">
        <v>6316</v>
      </c>
      <c r="B10602" s="336" t="s">
        <v>11176</v>
      </c>
      <c r="C10602" s="335" t="s">
        <v>6747</v>
      </c>
      <c r="D10602" s="335">
        <v>187.51</v>
      </c>
    </row>
    <row r="10603" spans="1:4" ht="38.25">
      <c r="A10603" s="338">
        <v>38878</v>
      </c>
      <c r="B10603" s="336" t="s">
        <v>11177</v>
      </c>
      <c r="C10603" s="335" t="s">
        <v>6747</v>
      </c>
      <c r="D10603" s="335">
        <v>12.23</v>
      </c>
    </row>
    <row r="10604" spans="1:4" ht="38.25">
      <c r="A10604" s="338">
        <v>38879</v>
      </c>
      <c r="B10604" s="336" t="s">
        <v>11178</v>
      </c>
      <c r="C10604" s="335" t="s">
        <v>6747</v>
      </c>
      <c r="D10604" s="335">
        <v>22.93</v>
      </c>
    </row>
    <row r="10605" spans="1:4" ht="38.25">
      <c r="A10605" s="338">
        <v>38881</v>
      </c>
      <c r="B10605" s="336" t="s">
        <v>11179</v>
      </c>
      <c r="C10605" s="335" t="s">
        <v>6747</v>
      </c>
      <c r="D10605" s="335">
        <v>11.99</v>
      </c>
    </row>
    <row r="10606" spans="1:4" ht="38.25">
      <c r="A10606" s="338">
        <v>38880</v>
      </c>
      <c r="B10606" s="336" t="s">
        <v>11180</v>
      </c>
      <c r="C10606" s="335" t="s">
        <v>6747</v>
      </c>
      <c r="D10606" s="335">
        <v>12.57</v>
      </c>
    </row>
    <row r="10607" spans="1:4" ht="38.25">
      <c r="A10607" s="338">
        <v>38882</v>
      </c>
      <c r="B10607" s="336" t="s">
        <v>11181</v>
      </c>
      <c r="C10607" s="335" t="s">
        <v>6747</v>
      </c>
      <c r="D10607" s="335">
        <v>13.02</v>
      </c>
    </row>
    <row r="10608" spans="1:4" ht="38.25">
      <c r="A10608" s="338">
        <v>38883</v>
      </c>
      <c r="B10608" s="336" t="s">
        <v>11182</v>
      </c>
      <c r="C10608" s="335" t="s">
        <v>6747</v>
      </c>
      <c r="D10608" s="335">
        <v>19.25</v>
      </c>
    </row>
    <row r="10609" spans="1:4" ht="38.25">
      <c r="A10609" s="338">
        <v>38884</v>
      </c>
      <c r="B10609" s="336" t="s">
        <v>11183</v>
      </c>
      <c r="C10609" s="335" t="s">
        <v>6747</v>
      </c>
      <c r="D10609" s="335">
        <v>20.9</v>
      </c>
    </row>
    <row r="10610" spans="1:4" ht="38.25">
      <c r="A10610" s="338">
        <v>38885</v>
      </c>
      <c r="B10610" s="336" t="s">
        <v>11184</v>
      </c>
      <c r="C10610" s="335" t="s">
        <v>6747</v>
      </c>
      <c r="D10610" s="335">
        <v>20.22</v>
      </c>
    </row>
    <row r="10611" spans="1:4" ht="38.25">
      <c r="A10611" s="338">
        <v>38886</v>
      </c>
      <c r="B10611" s="336" t="s">
        <v>11185</v>
      </c>
      <c r="C10611" s="335" t="s">
        <v>6747</v>
      </c>
      <c r="D10611" s="335">
        <v>21.82</v>
      </c>
    </row>
    <row r="10612" spans="1:4" ht="38.25">
      <c r="A10612" s="338">
        <v>38887</v>
      </c>
      <c r="B10612" s="336" t="s">
        <v>11186</v>
      </c>
      <c r="C10612" s="335" t="s">
        <v>6747</v>
      </c>
      <c r="D10612" s="335">
        <v>19.600000000000001</v>
      </c>
    </row>
    <row r="10613" spans="1:4" ht="38.25">
      <c r="A10613" s="338">
        <v>38888</v>
      </c>
      <c r="B10613" s="336" t="s">
        <v>11187</v>
      </c>
      <c r="C10613" s="335" t="s">
        <v>6747</v>
      </c>
      <c r="D10613" s="335">
        <v>23.3</v>
      </c>
    </row>
    <row r="10614" spans="1:4" ht="38.25">
      <c r="A10614" s="338">
        <v>38890</v>
      </c>
      <c r="B10614" s="336" t="s">
        <v>11188</v>
      </c>
      <c r="C10614" s="335" t="s">
        <v>6747</v>
      </c>
      <c r="D10614" s="335">
        <v>34.64</v>
      </c>
    </row>
    <row r="10615" spans="1:4" ht="38.25">
      <c r="A10615" s="338">
        <v>38893</v>
      </c>
      <c r="B10615" s="336" t="s">
        <v>11189</v>
      </c>
      <c r="C10615" s="335" t="s">
        <v>6747</v>
      </c>
      <c r="D10615" s="335">
        <v>27.85</v>
      </c>
    </row>
    <row r="10616" spans="1:4" ht="38.25">
      <c r="A10616" s="338">
        <v>38894</v>
      </c>
      <c r="B10616" s="336" t="s">
        <v>11190</v>
      </c>
      <c r="C10616" s="335" t="s">
        <v>6747</v>
      </c>
      <c r="D10616" s="335">
        <v>35.369999999999997</v>
      </c>
    </row>
    <row r="10617" spans="1:4" ht="38.25">
      <c r="A10617" s="338">
        <v>38896</v>
      </c>
      <c r="B10617" s="336" t="s">
        <v>11191</v>
      </c>
      <c r="C10617" s="335" t="s">
        <v>6747</v>
      </c>
      <c r="D10617" s="335">
        <v>36.07</v>
      </c>
    </row>
    <row r="10618" spans="1:4" ht="25.5">
      <c r="A10618" s="338">
        <v>39324</v>
      </c>
      <c r="B10618" s="336" t="s">
        <v>11192</v>
      </c>
      <c r="C10618" s="335" t="s">
        <v>6747</v>
      </c>
      <c r="D10618" s="335">
        <v>6.31</v>
      </c>
    </row>
    <row r="10619" spans="1:4" ht="25.5">
      <c r="A10619" s="338">
        <v>39325</v>
      </c>
      <c r="B10619" s="336" t="s">
        <v>11193</v>
      </c>
      <c r="C10619" s="335" t="s">
        <v>6747</v>
      </c>
      <c r="D10619" s="335">
        <v>9.5500000000000007</v>
      </c>
    </row>
    <row r="10620" spans="1:4" ht="25.5">
      <c r="A10620" s="338">
        <v>39326</v>
      </c>
      <c r="B10620" s="336" t="s">
        <v>11194</v>
      </c>
      <c r="C10620" s="335" t="s">
        <v>6747</v>
      </c>
      <c r="D10620" s="335">
        <v>24.59</v>
      </c>
    </row>
    <row r="10621" spans="1:4" ht="25.5">
      <c r="A10621" s="338">
        <v>39327</v>
      </c>
      <c r="B10621" s="336" t="s">
        <v>11195</v>
      </c>
      <c r="C10621" s="335" t="s">
        <v>6747</v>
      </c>
      <c r="D10621" s="335">
        <v>37.25</v>
      </c>
    </row>
    <row r="10622" spans="1:4" ht="38.25">
      <c r="A10622" s="338">
        <v>20176</v>
      </c>
      <c r="B10622" s="336" t="s">
        <v>11196</v>
      </c>
      <c r="C10622" s="335" t="s">
        <v>6747</v>
      </c>
      <c r="D10622" s="335">
        <v>54.92</v>
      </c>
    </row>
    <row r="10623" spans="1:4" ht="25.5">
      <c r="A10623" s="338">
        <v>11378</v>
      </c>
      <c r="B10623" s="336" t="s">
        <v>11197</v>
      </c>
      <c r="C10623" s="335" t="s">
        <v>6747</v>
      </c>
      <c r="D10623" s="335">
        <v>69.760000000000005</v>
      </c>
    </row>
    <row r="10624" spans="1:4" ht="25.5">
      <c r="A10624" s="338">
        <v>11379</v>
      </c>
      <c r="B10624" s="336" t="s">
        <v>11198</v>
      </c>
      <c r="C10624" s="335" t="s">
        <v>6747</v>
      </c>
      <c r="D10624" s="335">
        <v>76.19</v>
      </c>
    </row>
    <row r="10625" spans="1:4" ht="25.5">
      <c r="A10625" s="338">
        <v>11493</v>
      </c>
      <c r="B10625" s="336" t="s">
        <v>11199</v>
      </c>
      <c r="C10625" s="335" t="s">
        <v>6747</v>
      </c>
      <c r="D10625" s="335">
        <v>38.56</v>
      </c>
    </row>
    <row r="10626" spans="1:4" ht="38.25">
      <c r="A10626" s="338">
        <v>41896</v>
      </c>
      <c r="B10626" s="336" t="s">
        <v>11200</v>
      </c>
      <c r="C10626" s="335" t="s">
        <v>6747</v>
      </c>
      <c r="D10626" s="335">
        <v>211.73</v>
      </c>
    </row>
    <row r="10627" spans="1:4" ht="38.25">
      <c r="A10627" s="338">
        <v>7068</v>
      </c>
      <c r="B10627" s="336" t="s">
        <v>11201</v>
      </c>
      <c r="C10627" s="335" t="s">
        <v>6747</v>
      </c>
      <c r="D10627" s="335">
        <v>374.27</v>
      </c>
    </row>
    <row r="10628" spans="1:4" ht="25.5">
      <c r="A10628" s="338">
        <v>7106</v>
      </c>
      <c r="B10628" s="336" t="s">
        <v>11202</v>
      </c>
      <c r="C10628" s="335" t="s">
        <v>6747</v>
      </c>
      <c r="D10628" s="335">
        <v>80.88</v>
      </c>
    </row>
    <row r="10629" spans="1:4" ht="25.5">
      <c r="A10629" s="338">
        <v>7104</v>
      </c>
      <c r="B10629" s="336" t="s">
        <v>11203</v>
      </c>
      <c r="C10629" s="335" t="s">
        <v>6747</v>
      </c>
      <c r="D10629" s="335">
        <v>2.2200000000000002</v>
      </c>
    </row>
    <row r="10630" spans="1:4" ht="25.5">
      <c r="A10630" s="338">
        <v>7136</v>
      </c>
      <c r="B10630" s="336" t="s">
        <v>11204</v>
      </c>
      <c r="C10630" s="335" t="s">
        <v>6747</v>
      </c>
      <c r="D10630" s="335">
        <v>4.32</v>
      </c>
    </row>
    <row r="10631" spans="1:4" ht="25.5">
      <c r="A10631" s="338">
        <v>7128</v>
      </c>
      <c r="B10631" s="336" t="s">
        <v>11205</v>
      </c>
      <c r="C10631" s="335" t="s">
        <v>6747</v>
      </c>
      <c r="D10631" s="335">
        <v>5.9</v>
      </c>
    </row>
    <row r="10632" spans="1:4" ht="25.5">
      <c r="A10632" s="338">
        <v>7108</v>
      </c>
      <c r="B10632" s="336" t="s">
        <v>11206</v>
      </c>
      <c r="C10632" s="335" t="s">
        <v>6747</v>
      </c>
      <c r="D10632" s="335">
        <v>6.53</v>
      </c>
    </row>
    <row r="10633" spans="1:4" ht="25.5">
      <c r="A10633" s="338">
        <v>7129</v>
      </c>
      <c r="B10633" s="336" t="s">
        <v>11207</v>
      </c>
      <c r="C10633" s="335" t="s">
        <v>6747</v>
      </c>
      <c r="D10633" s="335">
        <v>6.56</v>
      </c>
    </row>
    <row r="10634" spans="1:4" ht="25.5">
      <c r="A10634" s="338">
        <v>7130</v>
      </c>
      <c r="B10634" s="336" t="s">
        <v>11208</v>
      </c>
      <c r="C10634" s="335" t="s">
        <v>6747</v>
      </c>
      <c r="D10634" s="335">
        <v>8.89</v>
      </c>
    </row>
    <row r="10635" spans="1:4" ht="25.5">
      <c r="A10635" s="338">
        <v>7131</v>
      </c>
      <c r="B10635" s="336" t="s">
        <v>11209</v>
      </c>
      <c r="C10635" s="335" t="s">
        <v>6747</v>
      </c>
      <c r="D10635" s="335">
        <v>10.23</v>
      </c>
    </row>
    <row r="10636" spans="1:4" ht="25.5">
      <c r="A10636" s="338">
        <v>7132</v>
      </c>
      <c r="B10636" s="336" t="s">
        <v>11210</v>
      </c>
      <c r="C10636" s="335" t="s">
        <v>6747</v>
      </c>
      <c r="D10636" s="335">
        <v>30.48</v>
      </c>
    </row>
    <row r="10637" spans="1:4" ht="25.5">
      <c r="A10637" s="338">
        <v>7133</v>
      </c>
      <c r="B10637" s="336" t="s">
        <v>11211</v>
      </c>
      <c r="C10637" s="335" t="s">
        <v>6747</v>
      </c>
      <c r="D10637" s="335">
        <v>48.37</v>
      </c>
    </row>
    <row r="10638" spans="1:4" ht="38.25">
      <c r="A10638" s="338">
        <v>37420</v>
      </c>
      <c r="B10638" s="336" t="s">
        <v>11212</v>
      </c>
      <c r="C10638" s="335" t="s">
        <v>6747</v>
      </c>
      <c r="D10638" s="335">
        <v>29.96</v>
      </c>
    </row>
    <row r="10639" spans="1:4" ht="38.25">
      <c r="A10639" s="338">
        <v>37421</v>
      </c>
      <c r="B10639" s="336" t="s">
        <v>11213</v>
      </c>
      <c r="C10639" s="335" t="s">
        <v>6747</v>
      </c>
      <c r="D10639" s="335">
        <v>40.950000000000003</v>
      </c>
    </row>
    <row r="10640" spans="1:4" ht="38.25">
      <c r="A10640" s="338">
        <v>37422</v>
      </c>
      <c r="B10640" s="336" t="s">
        <v>11214</v>
      </c>
      <c r="C10640" s="335" t="s">
        <v>6747</v>
      </c>
      <c r="D10640" s="335">
        <v>38.33</v>
      </c>
    </row>
    <row r="10641" spans="1:4" ht="25.5">
      <c r="A10641" s="338">
        <v>37443</v>
      </c>
      <c r="B10641" s="336" t="s">
        <v>11215</v>
      </c>
      <c r="C10641" s="335" t="s">
        <v>6747</v>
      </c>
      <c r="D10641" s="335">
        <v>116.31</v>
      </c>
    </row>
    <row r="10642" spans="1:4" ht="25.5">
      <c r="A10642" s="338">
        <v>37444</v>
      </c>
      <c r="B10642" s="336" t="s">
        <v>11216</v>
      </c>
      <c r="C10642" s="335" t="s">
        <v>6747</v>
      </c>
      <c r="D10642" s="335">
        <v>118.29</v>
      </c>
    </row>
    <row r="10643" spans="1:4" ht="25.5">
      <c r="A10643" s="338">
        <v>37445</v>
      </c>
      <c r="B10643" s="336" t="s">
        <v>11217</v>
      </c>
      <c r="C10643" s="335" t="s">
        <v>6747</v>
      </c>
      <c r="D10643" s="335">
        <v>179.29</v>
      </c>
    </row>
    <row r="10644" spans="1:4" ht="25.5">
      <c r="A10644" s="338">
        <v>37446</v>
      </c>
      <c r="B10644" s="336" t="s">
        <v>11218</v>
      </c>
      <c r="C10644" s="335" t="s">
        <v>6747</v>
      </c>
      <c r="D10644" s="335">
        <v>195.46</v>
      </c>
    </row>
    <row r="10645" spans="1:4" ht="25.5">
      <c r="A10645" s="338">
        <v>37447</v>
      </c>
      <c r="B10645" s="336" t="s">
        <v>11219</v>
      </c>
      <c r="C10645" s="335" t="s">
        <v>6747</v>
      </c>
      <c r="D10645" s="335">
        <v>198.52</v>
      </c>
    </row>
    <row r="10646" spans="1:4" ht="25.5">
      <c r="A10646" s="338">
        <v>37448</v>
      </c>
      <c r="B10646" s="336" t="s">
        <v>11220</v>
      </c>
      <c r="C10646" s="335" t="s">
        <v>6747</v>
      </c>
      <c r="D10646" s="335">
        <v>272.3</v>
      </c>
    </row>
    <row r="10647" spans="1:4" ht="25.5">
      <c r="A10647" s="338">
        <v>37440</v>
      </c>
      <c r="B10647" s="336" t="s">
        <v>11221</v>
      </c>
      <c r="C10647" s="335" t="s">
        <v>6747</v>
      </c>
      <c r="D10647" s="335">
        <v>92.32</v>
      </c>
    </row>
    <row r="10648" spans="1:4" ht="25.5">
      <c r="A10648" s="338">
        <v>37441</v>
      </c>
      <c r="B10648" s="336" t="s">
        <v>11222</v>
      </c>
      <c r="C10648" s="335" t="s">
        <v>6747</v>
      </c>
      <c r="D10648" s="335">
        <v>92.32</v>
      </c>
    </row>
    <row r="10649" spans="1:4" ht="25.5">
      <c r="A10649" s="338">
        <v>37442</v>
      </c>
      <c r="B10649" s="336" t="s">
        <v>11223</v>
      </c>
      <c r="C10649" s="335" t="s">
        <v>6747</v>
      </c>
      <c r="D10649" s="335">
        <v>111.2</v>
      </c>
    </row>
    <row r="10650" spans="1:4" ht="25.5">
      <c r="A10650" s="338">
        <v>38017</v>
      </c>
      <c r="B10650" s="336" t="s">
        <v>11224</v>
      </c>
      <c r="C10650" s="335" t="s">
        <v>6747</v>
      </c>
      <c r="D10650" s="335">
        <v>8.9700000000000006</v>
      </c>
    </row>
    <row r="10651" spans="1:4" ht="25.5">
      <c r="A10651" s="338">
        <v>38018</v>
      </c>
      <c r="B10651" s="336" t="s">
        <v>11225</v>
      </c>
      <c r="C10651" s="335" t="s">
        <v>6747</v>
      </c>
      <c r="D10651" s="335">
        <v>9.9</v>
      </c>
    </row>
    <row r="10652" spans="1:4" ht="38.25">
      <c r="A10652" s="338">
        <v>39895</v>
      </c>
      <c r="B10652" s="336" t="s">
        <v>11226</v>
      </c>
      <c r="C10652" s="335" t="s">
        <v>6747</v>
      </c>
      <c r="D10652" s="335">
        <v>19.89</v>
      </c>
    </row>
    <row r="10653" spans="1:4" ht="38.25">
      <c r="A10653" s="338">
        <v>39896</v>
      </c>
      <c r="B10653" s="336" t="s">
        <v>11227</v>
      </c>
      <c r="C10653" s="335" t="s">
        <v>6747</v>
      </c>
      <c r="D10653" s="335">
        <v>29.15</v>
      </c>
    </row>
    <row r="10654" spans="1:4" ht="25.5">
      <c r="A10654" s="338">
        <v>38873</v>
      </c>
      <c r="B10654" s="336" t="s">
        <v>11228</v>
      </c>
      <c r="C10654" s="335" t="s">
        <v>6747</v>
      </c>
      <c r="D10654" s="335">
        <v>10.85</v>
      </c>
    </row>
    <row r="10655" spans="1:4" ht="25.5">
      <c r="A10655" s="338">
        <v>38874</v>
      </c>
      <c r="B10655" s="336" t="s">
        <v>11229</v>
      </c>
      <c r="C10655" s="335" t="s">
        <v>6747</v>
      </c>
      <c r="D10655" s="335">
        <v>13.19</v>
      </c>
    </row>
    <row r="10656" spans="1:4" ht="25.5">
      <c r="A10656" s="338">
        <v>38875</v>
      </c>
      <c r="B10656" s="336" t="s">
        <v>11230</v>
      </c>
      <c r="C10656" s="335" t="s">
        <v>6747</v>
      </c>
      <c r="D10656" s="335">
        <v>23.31</v>
      </c>
    </row>
    <row r="10657" spans="1:4" ht="25.5">
      <c r="A10657" s="338">
        <v>38876</v>
      </c>
      <c r="B10657" s="336" t="s">
        <v>11231</v>
      </c>
      <c r="C10657" s="335" t="s">
        <v>6747</v>
      </c>
      <c r="D10657" s="335">
        <v>31.37</v>
      </c>
    </row>
    <row r="10658" spans="1:4" ht="38.25">
      <c r="A10658" s="338">
        <v>39000</v>
      </c>
      <c r="B10658" s="336" t="s">
        <v>11232</v>
      </c>
      <c r="C10658" s="335" t="s">
        <v>6747</v>
      </c>
      <c r="D10658" s="335">
        <v>20.07</v>
      </c>
    </row>
    <row r="10659" spans="1:4" ht="25.5">
      <c r="A10659" s="338">
        <v>38674</v>
      </c>
      <c r="B10659" s="336" t="s">
        <v>11233</v>
      </c>
      <c r="C10659" s="335" t="s">
        <v>6747</v>
      </c>
      <c r="D10659" s="335">
        <v>31.2</v>
      </c>
    </row>
    <row r="10660" spans="1:4" ht="25.5">
      <c r="A10660" s="338">
        <v>38911</v>
      </c>
      <c r="B10660" s="336" t="s">
        <v>11234</v>
      </c>
      <c r="C10660" s="335" t="s">
        <v>6747</v>
      </c>
      <c r="D10660" s="335">
        <v>38.9</v>
      </c>
    </row>
    <row r="10661" spans="1:4" ht="25.5">
      <c r="A10661" s="338">
        <v>38912</v>
      </c>
      <c r="B10661" s="336" t="s">
        <v>11235</v>
      </c>
      <c r="C10661" s="335" t="s">
        <v>6747</v>
      </c>
      <c r="D10661" s="335">
        <v>49.44</v>
      </c>
    </row>
    <row r="10662" spans="1:4" ht="25.5">
      <c r="A10662" s="338">
        <v>38019</v>
      </c>
      <c r="B10662" s="336" t="s">
        <v>11236</v>
      </c>
      <c r="C10662" s="335" t="s">
        <v>6747</v>
      </c>
      <c r="D10662" s="335">
        <v>7.82</v>
      </c>
    </row>
    <row r="10663" spans="1:4" ht="25.5">
      <c r="A10663" s="338">
        <v>38020</v>
      </c>
      <c r="B10663" s="336" t="s">
        <v>11237</v>
      </c>
      <c r="C10663" s="335" t="s">
        <v>6747</v>
      </c>
      <c r="D10663" s="335">
        <v>9.9</v>
      </c>
    </row>
    <row r="10664" spans="1:4" ht="25.5">
      <c r="A10664" s="338">
        <v>38454</v>
      </c>
      <c r="B10664" s="336" t="s">
        <v>11238</v>
      </c>
      <c r="C10664" s="335" t="s">
        <v>6747</v>
      </c>
      <c r="D10664" s="335">
        <v>3.66</v>
      </c>
    </row>
    <row r="10665" spans="1:4" ht="25.5">
      <c r="A10665" s="338">
        <v>38455</v>
      </c>
      <c r="B10665" s="336" t="s">
        <v>11239</v>
      </c>
      <c r="C10665" s="335" t="s">
        <v>6747</v>
      </c>
      <c r="D10665" s="335">
        <v>3.35</v>
      </c>
    </row>
    <row r="10666" spans="1:4" ht="25.5">
      <c r="A10666" s="338">
        <v>38462</v>
      </c>
      <c r="B10666" s="336" t="s">
        <v>11240</v>
      </c>
      <c r="C10666" s="335" t="s">
        <v>6747</v>
      </c>
      <c r="D10666" s="335">
        <v>94.64</v>
      </c>
    </row>
    <row r="10667" spans="1:4" ht="25.5">
      <c r="A10667" s="338">
        <v>36362</v>
      </c>
      <c r="B10667" s="336" t="s">
        <v>11241</v>
      </c>
      <c r="C10667" s="335" t="s">
        <v>6747</v>
      </c>
      <c r="D10667" s="335">
        <v>1.44</v>
      </c>
    </row>
    <row r="10668" spans="1:4" ht="25.5">
      <c r="A10668" s="338">
        <v>36298</v>
      </c>
      <c r="B10668" s="336" t="s">
        <v>11242</v>
      </c>
      <c r="C10668" s="335" t="s">
        <v>6747</v>
      </c>
      <c r="D10668" s="335">
        <v>2.13</v>
      </c>
    </row>
    <row r="10669" spans="1:4" ht="25.5">
      <c r="A10669" s="338">
        <v>38456</v>
      </c>
      <c r="B10669" s="336" t="s">
        <v>11243</v>
      </c>
      <c r="C10669" s="335" t="s">
        <v>6747</v>
      </c>
      <c r="D10669" s="335">
        <v>3.48</v>
      </c>
    </row>
    <row r="10670" spans="1:4" ht="25.5">
      <c r="A10670" s="338">
        <v>38457</v>
      </c>
      <c r="B10670" s="336" t="s">
        <v>11244</v>
      </c>
      <c r="C10670" s="335" t="s">
        <v>6747</v>
      </c>
      <c r="D10670" s="335">
        <v>7.84</v>
      </c>
    </row>
    <row r="10671" spans="1:4" ht="25.5">
      <c r="A10671" s="338">
        <v>38458</v>
      </c>
      <c r="B10671" s="336" t="s">
        <v>11245</v>
      </c>
      <c r="C10671" s="335" t="s">
        <v>6747</v>
      </c>
      <c r="D10671" s="335">
        <v>10.51</v>
      </c>
    </row>
    <row r="10672" spans="1:4" ht="25.5">
      <c r="A10672" s="338">
        <v>38459</v>
      </c>
      <c r="B10672" s="336" t="s">
        <v>11246</v>
      </c>
      <c r="C10672" s="335" t="s">
        <v>6747</v>
      </c>
      <c r="D10672" s="335">
        <v>18.559999999999999</v>
      </c>
    </row>
    <row r="10673" spans="1:4" ht="25.5">
      <c r="A10673" s="338">
        <v>38460</v>
      </c>
      <c r="B10673" s="336" t="s">
        <v>11247</v>
      </c>
      <c r="C10673" s="335" t="s">
        <v>6747</v>
      </c>
      <c r="D10673" s="335">
        <v>38.770000000000003</v>
      </c>
    </row>
    <row r="10674" spans="1:4" ht="25.5">
      <c r="A10674" s="338">
        <v>38461</v>
      </c>
      <c r="B10674" s="336" t="s">
        <v>11248</v>
      </c>
      <c r="C10674" s="335" t="s">
        <v>6747</v>
      </c>
      <c r="D10674" s="335">
        <v>59.14</v>
      </c>
    </row>
    <row r="10675" spans="1:4" ht="25.5">
      <c r="A10675" s="338">
        <v>7094</v>
      </c>
      <c r="B10675" s="336" t="s">
        <v>11249</v>
      </c>
      <c r="C10675" s="335" t="s">
        <v>6747</v>
      </c>
      <c r="D10675" s="335">
        <v>6.17</v>
      </c>
    </row>
    <row r="10676" spans="1:4" ht="25.5">
      <c r="A10676" s="338">
        <v>7116</v>
      </c>
      <c r="B10676" s="336" t="s">
        <v>11250</v>
      </c>
      <c r="C10676" s="335" t="s">
        <v>6747</v>
      </c>
      <c r="D10676" s="335">
        <v>2.0099999999999998</v>
      </c>
    </row>
    <row r="10677" spans="1:4" ht="25.5">
      <c r="A10677" s="338">
        <v>7118</v>
      </c>
      <c r="B10677" s="336" t="s">
        <v>11251</v>
      </c>
      <c r="C10677" s="335" t="s">
        <v>6747</v>
      </c>
      <c r="D10677" s="335">
        <v>13.37</v>
      </c>
    </row>
    <row r="10678" spans="1:4" ht="25.5">
      <c r="A10678" s="338">
        <v>7117</v>
      </c>
      <c r="B10678" s="336" t="s">
        <v>11252</v>
      </c>
      <c r="C10678" s="335" t="s">
        <v>6747</v>
      </c>
      <c r="D10678" s="335">
        <v>10.17</v>
      </c>
    </row>
    <row r="10679" spans="1:4" ht="25.5">
      <c r="A10679" s="338">
        <v>7098</v>
      </c>
      <c r="B10679" s="336" t="s">
        <v>11253</v>
      </c>
      <c r="C10679" s="335" t="s">
        <v>6747</v>
      </c>
      <c r="D10679" s="335">
        <v>1.68</v>
      </c>
    </row>
    <row r="10680" spans="1:4" ht="25.5">
      <c r="A10680" s="338">
        <v>7110</v>
      </c>
      <c r="B10680" s="336" t="s">
        <v>11254</v>
      </c>
      <c r="C10680" s="335" t="s">
        <v>6747</v>
      </c>
      <c r="D10680" s="335">
        <v>24.16</v>
      </c>
    </row>
    <row r="10681" spans="1:4" ht="25.5">
      <c r="A10681" s="338">
        <v>7123</v>
      </c>
      <c r="B10681" s="336" t="s">
        <v>11255</v>
      </c>
      <c r="C10681" s="335" t="s">
        <v>6747</v>
      </c>
      <c r="D10681" s="335">
        <v>2.23</v>
      </c>
    </row>
    <row r="10682" spans="1:4" ht="38.25">
      <c r="A10682" s="338">
        <v>7121</v>
      </c>
      <c r="B10682" s="336" t="s">
        <v>11256</v>
      </c>
      <c r="C10682" s="335" t="s">
        <v>6747</v>
      </c>
      <c r="D10682" s="335">
        <v>6.44</v>
      </c>
    </row>
    <row r="10683" spans="1:4" ht="38.25">
      <c r="A10683" s="338">
        <v>7137</v>
      </c>
      <c r="B10683" s="336" t="s">
        <v>11257</v>
      </c>
      <c r="C10683" s="335" t="s">
        <v>6747</v>
      </c>
      <c r="D10683" s="335">
        <v>7.05</v>
      </c>
    </row>
    <row r="10684" spans="1:4" ht="38.25">
      <c r="A10684" s="338">
        <v>7122</v>
      </c>
      <c r="B10684" s="336" t="s">
        <v>11258</v>
      </c>
      <c r="C10684" s="335" t="s">
        <v>6747</v>
      </c>
      <c r="D10684" s="335">
        <v>7.26</v>
      </c>
    </row>
    <row r="10685" spans="1:4" ht="38.25">
      <c r="A10685" s="338">
        <v>7114</v>
      </c>
      <c r="B10685" s="336" t="s">
        <v>11259</v>
      </c>
      <c r="C10685" s="335" t="s">
        <v>6747</v>
      </c>
      <c r="D10685" s="335">
        <v>12.12</v>
      </c>
    </row>
    <row r="10686" spans="1:4" ht="38.25">
      <c r="A10686" s="338">
        <v>7109</v>
      </c>
      <c r="B10686" s="336" t="s">
        <v>11260</v>
      </c>
      <c r="C10686" s="335" t="s">
        <v>6747</v>
      </c>
      <c r="D10686" s="335">
        <v>1.72</v>
      </c>
    </row>
    <row r="10687" spans="1:4" ht="38.25">
      <c r="A10687" s="338">
        <v>7135</v>
      </c>
      <c r="B10687" s="336" t="s">
        <v>11261</v>
      </c>
      <c r="C10687" s="335" t="s">
        <v>6747</v>
      </c>
      <c r="D10687" s="335">
        <v>2.73</v>
      </c>
    </row>
    <row r="10688" spans="1:4" ht="38.25">
      <c r="A10688" s="338">
        <v>37947</v>
      </c>
      <c r="B10688" s="336" t="s">
        <v>11262</v>
      </c>
      <c r="C10688" s="335" t="s">
        <v>6747</v>
      </c>
      <c r="D10688" s="335">
        <v>2.66</v>
      </c>
    </row>
    <row r="10689" spans="1:4" ht="38.25">
      <c r="A10689" s="338">
        <v>7103</v>
      </c>
      <c r="B10689" s="336" t="s">
        <v>11263</v>
      </c>
      <c r="C10689" s="335" t="s">
        <v>6747</v>
      </c>
      <c r="D10689" s="335">
        <v>12.12</v>
      </c>
    </row>
    <row r="10690" spans="1:4">
      <c r="A10690" s="338">
        <v>40419</v>
      </c>
      <c r="B10690" s="336" t="s">
        <v>11264</v>
      </c>
      <c r="C10690" s="335" t="s">
        <v>6747</v>
      </c>
      <c r="D10690" s="335">
        <v>26.45</v>
      </c>
    </row>
    <row r="10691" spans="1:4" ht="25.5">
      <c r="A10691" s="338">
        <v>40420</v>
      </c>
      <c r="B10691" s="336" t="s">
        <v>11265</v>
      </c>
      <c r="C10691" s="335" t="s">
        <v>6747</v>
      </c>
      <c r="D10691" s="335">
        <v>38.590000000000003</v>
      </c>
    </row>
    <row r="10692" spans="1:4">
      <c r="A10692" s="338">
        <v>40421</v>
      </c>
      <c r="B10692" s="336" t="s">
        <v>11266</v>
      </c>
      <c r="C10692" s="335" t="s">
        <v>6747</v>
      </c>
      <c r="D10692" s="335">
        <v>41.08</v>
      </c>
    </row>
    <row r="10693" spans="1:4" ht="25.5">
      <c r="A10693" s="338">
        <v>7126</v>
      </c>
      <c r="B10693" s="336" t="s">
        <v>11267</v>
      </c>
      <c r="C10693" s="335" t="s">
        <v>6747</v>
      </c>
      <c r="D10693" s="335">
        <v>10.7</v>
      </c>
    </row>
    <row r="10694" spans="1:4" ht="38.25">
      <c r="A10694" s="338">
        <v>38905</v>
      </c>
      <c r="B10694" s="336" t="s">
        <v>11268</v>
      </c>
      <c r="C10694" s="335" t="s">
        <v>6747</v>
      </c>
      <c r="D10694" s="335">
        <v>12.19</v>
      </c>
    </row>
    <row r="10695" spans="1:4" ht="38.25">
      <c r="A10695" s="338">
        <v>38907</v>
      </c>
      <c r="B10695" s="336" t="s">
        <v>11269</v>
      </c>
      <c r="C10695" s="335" t="s">
        <v>6747</v>
      </c>
      <c r="D10695" s="335">
        <v>12.97</v>
      </c>
    </row>
    <row r="10696" spans="1:4" ht="38.25">
      <c r="A10696" s="338">
        <v>38908</v>
      </c>
      <c r="B10696" s="336" t="s">
        <v>11270</v>
      </c>
      <c r="C10696" s="335" t="s">
        <v>6747</v>
      </c>
      <c r="D10696" s="335">
        <v>14.59</v>
      </c>
    </row>
    <row r="10697" spans="1:4" ht="38.25">
      <c r="A10697" s="338">
        <v>38909</v>
      </c>
      <c r="B10697" s="336" t="s">
        <v>11271</v>
      </c>
      <c r="C10697" s="335" t="s">
        <v>6747</v>
      </c>
      <c r="D10697" s="335">
        <v>20.98</v>
      </c>
    </row>
    <row r="10698" spans="1:4" ht="38.25">
      <c r="A10698" s="338">
        <v>38910</v>
      </c>
      <c r="B10698" s="336" t="s">
        <v>11272</v>
      </c>
      <c r="C10698" s="335" t="s">
        <v>6747</v>
      </c>
      <c r="D10698" s="335">
        <v>22.66</v>
      </c>
    </row>
    <row r="10699" spans="1:4" ht="38.25">
      <c r="A10699" s="338">
        <v>38897</v>
      </c>
      <c r="B10699" s="336" t="s">
        <v>11273</v>
      </c>
      <c r="C10699" s="335" t="s">
        <v>6747</v>
      </c>
      <c r="D10699" s="335">
        <v>12.24</v>
      </c>
    </row>
    <row r="10700" spans="1:4" ht="38.25">
      <c r="A10700" s="338">
        <v>38899</v>
      </c>
      <c r="B10700" s="336" t="s">
        <v>11274</v>
      </c>
      <c r="C10700" s="335" t="s">
        <v>6747</v>
      </c>
      <c r="D10700" s="335">
        <v>13.77</v>
      </c>
    </row>
    <row r="10701" spans="1:4" ht="38.25">
      <c r="A10701" s="338">
        <v>38900</v>
      </c>
      <c r="B10701" s="336" t="s">
        <v>11275</v>
      </c>
      <c r="C10701" s="335" t="s">
        <v>6747</v>
      </c>
      <c r="D10701" s="335">
        <v>14.35</v>
      </c>
    </row>
    <row r="10702" spans="1:4" ht="38.25">
      <c r="A10702" s="338">
        <v>38901</v>
      </c>
      <c r="B10702" s="336" t="s">
        <v>11276</v>
      </c>
      <c r="C10702" s="335" t="s">
        <v>6747</v>
      </c>
      <c r="D10702" s="335">
        <v>23.48</v>
      </c>
    </row>
    <row r="10703" spans="1:4" ht="38.25">
      <c r="A10703" s="338">
        <v>38904</v>
      </c>
      <c r="B10703" s="336" t="s">
        <v>11277</v>
      </c>
      <c r="C10703" s="335" t="s">
        <v>6747</v>
      </c>
      <c r="D10703" s="335">
        <v>38.15</v>
      </c>
    </row>
    <row r="10704" spans="1:4" ht="38.25">
      <c r="A10704" s="338">
        <v>38903</v>
      </c>
      <c r="B10704" s="336" t="s">
        <v>11278</v>
      </c>
      <c r="C10704" s="335" t="s">
        <v>6747</v>
      </c>
      <c r="D10704" s="335">
        <v>37.909999999999997</v>
      </c>
    </row>
    <row r="10705" spans="1:4" ht="25.5">
      <c r="A10705" s="338">
        <v>7091</v>
      </c>
      <c r="B10705" s="336" t="s">
        <v>11279</v>
      </c>
      <c r="C10705" s="335" t="s">
        <v>6747</v>
      </c>
      <c r="D10705" s="335">
        <v>10.92</v>
      </c>
    </row>
    <row r="10706" spans="1:4" ht="25.5">
      <c r="A10706" s="338">
        <v>11655</v>
      </c>
      <c r="B10706" s="336" t="s">
        <v>11280</v>
      </c>
      <c r="C10706" s="335" t="s">
        <v>6747</v>
      </c>
      <c r="D10706" s="335">
        <v>9.77</v>
      </c>
    </row>
    <row r="10707" spans="1:4" ht="25.5">
      <c r="A10707" s="338">
        <v>11656</v>
      </c>
      <c r="B10707" s="336" t="s">
        <v>11281</v>
      </c>
      <c r="C10707" s="335" t="s">
        <v>6747</v>
      </c>
      <c r="D10707" s="335">
        <v>10.06</v>
      </c>
    </row>
    <row r="10708" spans="1:4" ht="25.5">
      <c r="A10708" s="338">
        <v>37948</v>
      </c>
      <c r="B10708" s="336" t="s">
        <v>11282</v>
      </c>
      <c r="C10708" s="335" t="s">
        <v>6747</v>
      </c>
      <c r="D10708" s="335">
        <v>2.17</v>
      </c>
    </row>
    <row r="10709" spans="1:4" ht="25.5">
      <c r="A10709" s="338">
        <v>7097</v>
      </c>
      <c r="B10709" s="336" t="s">
        <v>11283</v>
      </c>
      <c r="C10709" s="335" t="s">
        <v>6747</v>
      </c>
      <c r="D10709" s="335">
        <v>4.8499999999999996</v>
      </c>
    </row>
    <row r="10710" spans="1:4" ht="25.5">
      <c r="A10710" s="338">
        <v>11657</v>
      </c>
      <c r="B10710" s="336" t="s">
        <v>11284</v>
      </c>
      <c r="C10710" s="335" t="s">
        <v>6747</v>
      </c>
      <c r="D10710" s="335">
        <v>8.49</v>
      </c>
    </row>
    <row r="10711" spans="1:4" ht="25.5">
      <c r="A10711" s="338">
        <v>11658</v>
      </c>
      <c r="B10711" s="336" t="s">
        <v>11285</v>
      </c>
      <c r="C10711" s="335" t="s">
        <v>6747</v>
      </c>
      <c r="D10711" s="335">
        <v>9.59</v>
      </c>
    </row>
    <row r="10712" spans="1:4" ht="25.5">
      <c r="A10712" s="338">
        <v>7146</v>
      </c>
      <c r="B10712" s="336" t="s">
        <v>11286</v>
      </c>
      <c r="C10712" s="335" t="s">
        <v>6747</v>
      </c>
      <c r="D10712" s="335">
        <v>109.53</v>
      </c>
    </row>
    <row r="10713" spans="1:4" ht="25.5">
      <c r="A10713" s="338">
        <v>7138</v>
      </c>
      <c r="B10713" s="336" t="s">
        <v>11287</v>
      </c>
      <c r="C10713" s="335" t="s">
        <v>6747</v>
      </c>
      <c r="D10713" s="335">
        <v>0.68</v>
      </c>
    </row>
    <row r="10714" spans="1:4" ht="25.5">
      <c r="A10714" s="338">
        <v>7139</v>
      </c>
      <c r="B10714" s="336" t="s">
        <v>11288</v>
      </c>
      <c r="C10714" s="335" t="s">
        <v>6747</v>
      </c>
      <c r="D10714" s="335">
        <v>0.93</v>
      </c>
    </row>
    <row r="10715" spans="1:4" ht="25.5">
      <c r="A10715" s="338">
        <v>7140</v>
      </c>
      <c r="B10715" s="336" t="s">
        <v>11289</v>
      </c>
      <c r="C10715" s="335" t="s">
        <v>6747</v>
      </c>
      <c r="D10715" s="335">
        <v>2.33</v>
      </c>
    </row>
    <row r="10716" spans="1:4" ht="25.5">
      <c r="A10716" s="338">
        <v>7141</v>
      </c>
      <c r="B10716" s="336" t="s">
        <v>11290</v>
      </c>
      <c r="C10716" s="335" t="s">
        <v>6747</v>
      </c>
      <c r="D10716" s="335">
        <v>6</v>
      </c>
    </row>
    <row r="10717" spans="1:4" ht="25.5">
      <c r="A10717" s="338">
        <v>7143</v>
      </c>
      <c r="B10717" s="336" t="s">
        <v>11291</v>
      </c>
      <c r="C10717" s="335" t="s">
        <v>6747</v>
      </c>
      <c r="D10717" s="335">
        <v>19.47</v>
      </c>
    </row>
    <row r="10718" spans="1:4" ht="25.5">
      <c r="A10718" s="338">
        <v>7144</v>
      </c>
      <c r="B10718" s="336" t="s">
        <v>11292</v>
      </c>
      <c r="C10718" s="335" t="s">
        <v>6747</v>
      </c>
      <c r="D10718" s="335">
        <v>37.33</v>
      </c>
    </row>
    <row r="10719" spans="1:4" ht="25.5">
      <c r="A10719" s="338">
        <v>7145</v>
      </c>
      <c r="B10719" s="336" t="s">
        <v>11293</v>
      </c>
      <c r="C10719" s="335" t="s">
        <v>6747</v>
      </c>
      <c r="D10719" s="335">
        <v>58.55</v>
      </c>
    </row>
    <row r="10720" spans="1:4" ht="25.5">
      <c r="A10720" s="338">
        <v>7142</v>
      </c>
      <c r="B10720" s="336" t="s">
        <v>11294</v>
      </c>
      <c r="C10720" s="335" t="s">
        <v>6747</v>
      </c>
      <c r="D10720" s="335">
        <v>6.79</v>
      </c>
    </row>
    <row r="10721" spans="1:4" ht="25.5">
      <c r="A10721" s="338">
        <v>3593</v>
      </c>
      <c r="B10721" s="336" t="s">
        <v>11295</v>
      </c>
      <c r="C10721" s="335" t="s">
        <v>6747</v>
      </c>
      <c r="D10721" s="335">
        <v>45.96</v>
      </c>
    </row>
    <row r="10722" spans="1:4" ht="25.5">
      <c r="A10722" s="338">
        <v>3588</v>
      </c>
      <c r="B10722" s="336" t="s">
        <v>11296</v>
      </c>
      <c r="C10722" s="335" t="s">
        <v>6747</v>
      </c>
      <c r="D10722" s="335">
        <v>35.43</v>
      </c>
    </row>
    <row r="10723" spans="1:4" ht="25.5">
      <c r="A10723" s="338">
        <v>3585</v>
      </c>
      <c r="B10723" s="336" t="s">
        <v>11297</v>
      </c>
      <c r="C10723" s="335" t="s">
        <v>6747</v>
      </c>
      <c r="D10723" s="335">
        <v>10.94</v>
      </c>
    </row>
    <row r="10724" spans="1:4" ht="25.5">
      <c r="A10724" s="338">
        <v>3587</v>
      </c>
      <c r="B10724" s="336" t="s">
        <v>11298</v>
      </c>
      <c r="C10724" s="335" t="s">
        <v>6747</v>
      </c>
      <c r="D10724" s="335">
        <v>21.98</v>
      </c>
    </row>
    <row r="10725" spans="1:4" ht="25.5">
      <c r="A10725" s="338">
        <v>3590</v>
      </c>
      <c r="B10725" s="336" t="s">
        <v>11299</v>
      </c>
      <c r="C10725" s="335" t="s">
        <v>6747</v>
      </c>
      <c r="D10725" s="335">
        <v>130.51</v>
      </c>
    </row>
    <row r="10726" spans="1:4" ht="25.5">
      <c r="A10726" s="338">
        <v>3589</v>
      </c>
      <c r="B10726" s="336" t="s">
        <v>11300</v>
      </c>
      <c r="C10726" s="335" t="s">
        <v>6747</v>
      </c>
      <c r="D10726" s="335">
        <v>70.05</v>
      </c>
    </row>
    <row r="10727" spans="1:4" ht="25.5">
      <c r="A10727" s="338">
        <v>3586</v>
      </c>
      <c r="B10727" s="336" t="s">
        <v>11301</v>
      </c>
      <c r="C10727" s="335" t="s">
        <v>6747</v>
      </c>
      <c r="D10727" s="335">
        <v>14.33</v>
      </c>
    </row>
    <row r="10728" spans="1:4" ht="25.5">
      <c r="A10728" s="338">
        <v>3592</v>
      </c>
      <c r="B10728" s="336" t="s">
        <v>11302</v>
      </c>
      <c r="C10728" s="335" t="s">
        <v>6747</v>
      </c>
      <c r="D10728" s="335">
        <v>206.3</v>
      </c>
    </row>
    <row r="10729" spans="1:4" ht="25.5">
      <c r="A10729" s="338">
        <v>3591</v>
      </c>
      <c r="B10729" s="336" t="s">
        <v>11303</v>
      </c>
      <c r="C10729" s="335" t="s">
        <v>6747</v>
      </c>
      <c r="D10729" s="335">
        <v>330.71</v>
      </c>
    </row>
    <row r="10730" spans="1:4" ht="25.5">
      <c r="A10730" s="338">
        <v>40392</v>
      </c>
      <c r="B10730" s="336" t="s">
        <v>11304</v>
      </c>
      <c r="C10730" s="335" t="s">
        <v>6747</v>
      </c>
      <c r="D10730" s="335">
        <v>12.21</v>
      </c>
    </row>
    <row r="10731" spans="1:4" ht="25.5">
      <c r="A10731" s="338">
        <v>40393</v>
      </c>
      <c r="B10731" s="336" t="s">
        <v>11305</v>
      </c>
      <c r="C10731" s="335" t="s">
        <v>6747</v>
      </c>
      <c r="D10731" s="335">
        <v>15.73</v>
      </c>
    </row>
    <row r="10732" spans="1:4" ht="25.5">
      <c r="A10732" s="338">
        <v>40394</v>
      </c>
      <c r="B10732" s="336" t="s">
        <v>11306</v>
      </c>
      <c r="C10732" s="335" t="s">
        <v>6747</v>
      </c>
      <c r="D10732" s="335">
        <v>24.71</v>
      </c>
    </row>
    <row r="10733" spans="1:4" ht="25.5">
      <c r="A10733" s="338">
        <v>40395</v>
      </c>
      <c r="B10733" s="336" t="s">
        <v>11307</v>
      </c>
      <c r="C10733" s="335" t="s">
        <v>6747</v>
      </c>
      <c r="D10733" s="335">
        <v>37.96</v>
      </c>
    </row>
    <row r="10734" spans="1:4" ht="25.5">
      <c r="A10734" s="338">
        <v>40396</v>
      </c>
      <c r="B10734" s="336" t="s">
        <v>11308</v>
      </c>
      <c r="C10734" s="335" t="s">
        <v>6747</v>
      </c>
      <c r="D10734" s="335">
        <v>49.47</v>
      </c>
    </row>
    <row r="10735" spans="1:4" ht="25.5">
      <c r="A10735" s="338">
        <v>40397</v>
      </c>
      <c r="B10735" s="336" t="s">
        <v>11309</v>
      </c>
      <c r="C10735" s="335" t="s">
        <v>6747</v>
      </c>
      <c r="D10735" s="335">
        <v>81.27</v>
      </c>
    </row>
    <row r="10736" spans="1:4" ht="25.5">
      <c r="A10736" s="338">
        <v>40398</v>
      </c>
      <c r="B10736" s="336" t="s">
        <v>11310</v>
      </c>
      <c r="C10736" s="335" t="s">
        <v>6747</v>
      </c>
      <c r="D10736" s="335">
        <v>158.71</v>
      </c>
    </row>
    <row r="10737" spans="1:4" ht="25.5">
      <c r="A10737" s="338">
        <v>40399</v>
      </c>
      <c r="B10737" s="336" t="s">
        <v>11311</v>
      </c>
      <c r="C10737" s="335" t="s">
        <v>6747</v>
      </c>
      <c r="D10737" s="335">
        <v>259.64999999999998</v>
      </c>
    </row>
    <row r="10738" spans="1:4" ht="25.5">
      <c r="A10738" s="338">
        <v>39322</v>
      </c>
      <c r="B10738" s="336" t="s">
        <v>11312</v>
      </c>
      <c r="C10738" s="335" t="s">
        <v>6747</v>
      </c>
      <c r="D10738" s="335">
        <v>14.79</v>
      </c>
    </row>
    <row r="10739" spans="1:4" ht="25.5">
      <c r="A10739" s="338">
        <v>39289</v>
      </c>
      <c r="B10739" s="336" t="s">
        <v>11313</v>
      </c>
      <c r="C10739" s="335" t="s">
        <v>6747</v>
      </c>
      <c r="D10739" s="335">
        <v>17.71</v>
      </c>
    </row>
    <row r="10740" spans="1:4" ht="25.5">
      <c r="A10740" s="338">
        <v>39290</v>
      </c>
      <c r="B10740" s="336" t="s">
        <v>11314</v>
      </c>
      <c r="C10740" s="335" t="s">
        <v>6747</v>
      </c>
      <c r="D10740" s="335">
        <v>30.07</v>
      </c>
    </row>
    <row r="10741" spans="1:4" ht="25.5">
      <c r="A10741" s="338">
        <v>39291</v>
      </c>
      <c r="B10741" s="336" t="s">
        <v>11315</v>
      </c>
      <c r="C10741" s="335" t="s">
        <v>6747</v>
      </c>
      <c r="D10741" s="335">
        <v>45.02</v>
      </c>
    </row>
    <row r="10742" spans="1:4" ht="25.5">
      <c r="A10742" s="338">
        <v>20174</v>
      </c>
      <c r="B10742" s="336" t="s">
        <v>11316</v>
      </c>
      <c r="C10742" s="335" t="s">
        <v>6747</v>
      </c>
      <c r="D10742" s="335">
        <v>47.11</v>
      </c>
    </row>
    <row r="10743" spans="1:4" ht="25.5">
      <c r="A10743" s="338">
        <v>41892</v>
      </c>
      <c r="B10743" s="336" t="s">
        <v>11317</v>
      </c>
      <c r="C10743" s="335" t="s">
        <v>6747</v>
      </c>
      <c r="D10743" s="335">
        <v>86.11</v>
      </c>
    </row>
    <row r="10744" spans="1:4" ht="25.5">
      <c r="A10744" s="338">
        <v>7048</v>
      </c>
      <c r="B10744" s="336" t="s">
        <v>11318</v>
      </c>
      <c r="C10744" s="335" t="s">
        <v>6747</v>
      </c>
      <c r="D10744" s="335">
        <v>18.5</v>
      </c>
    </row>
    <row r="10745" spans="1:4" ht="25.5">
      <c r="A10745" s="338">
        <v>7088</v>
      </c>
      <c r="B10745" s="336" t="s">
        <v>11319</v>
      </c>
      <c r="C10745" s="335" t="s">
        <v>6747</v>
      </c>
      <c r="D10745" s="335">
        <v>46.36</v>
      </c>
    </row>
    <row r="10746" spans="1:4" ht="25.5">
      <c r="A10746" s="338">
        <v>20179</v>
      </c>
      <c r="B10746" s="336" t="s">
        <v>11320</v>
      </c>
      <c r="C10746" s="335" t="s">
        <v>6747</v>
      </c>
      <c r="D10746" s="335">
        <v>29.74</v>
      </c>
    </row>
    <row r="10747" spans="1:4" ht="25.5">
      <c r="A10747" s="338">
        <v>20178</v>
      </c>
      <c r="B10747" s="336" t="s">
        <v>11321</v>
      </c>
      <c r="C10747" s="335" t="s">
        <v>6747</v>
      </c>
      <c r="D10747" s="335">
        <v>21.6</v>
      </c>
    </row>
    <row r="10748" spans="1:4" ht="25.5">
      <c r="A10748" s="338">
        <v>20180</v>
      </c>
      <c r="B10748" s="336" t="s">
        <v>11322</v>
      </c>
      <c r="C10748" s="335" t="s">
        <v>6747</v>
      </c>
      <c r="D10748" s="335">
        <v>50.78</v>
      </c>
    </row>
    <row r="10749" spans="1:4" ht="25.5">
      <c r="A10749" s="338">
        <v>20181</v>
      </c>
      <c r="B10749" s="336" t="s">
        <v>11323</v>
      </c>
      <c r="C10749" s="335" t="s">
        <v>6747</v>
      </c>
      <c r="D10749" s="335">
        <v>74.84</v>
      </c>
    </row>
    <row r="10750" spans="1:4" ht="25.5">
      <c r="A10750" s="338">
        <v>20177</v>
      </c>
      <c r="B10750" s="336" t="s">
        <v>11324</v>
      </c>
      <c r="C10750" s="335" t="s">
        <v>6747</v>
      </c>
      <c r="D10750" s="335">
        <v>17.09</v>
      </c>
    </row>
    <row r="10751" spans="1:4" ht="25.5">
      <c r="A10751" s="338">
        <v>7082</v>
      </c>
      <c r="B10751" s="336" t="s">
        <v>11325</v>
      </c>
      <c r="C10751" s="335" t="s">
        <v>6747</v>
      </c>
      <c r="D10751" s="335">
        <v>64.47</v>
      </c>
    </row>
    <row r="10752" spans="1:4" ht="25.5">
      <c r="A10752" s="338">
        <v>7069</v>
      </c>
      <c r="B10752" s="336" t="s">
        <v>11326</v>
      </c>
      <c r="C10752" s="335" t="s">
        <v>6747</v>
      </c>
      <c r="D10752" s="335">
        <v>106.25</v>
      </c>
    </row>
    <row r="10753" spans="1:4" ht="25.5">
      <c r="A10753" s="338">
        <v>7070</v>
      </c>
      <c r="B10753" s="336" t="s">
        <v>11327</v>
      </c>
      <c r="C10753" s="335" t="s">
        <v>6747</v>
      </c>
      <c r="D10753" s="335">
        <v>180.64</v>
      </c>
    </row>
    <row r="10754" spans="1:4" ht="25.5">
      <c r="A10754" s="338">
        <v>41893</v>
      </c>
      <c r="B10754" s="336" t="s">
        <v>11328</v>
      </c>
      <c r="C10754" s="335" t="s">
        <v>6747</v>
      </c>
      <c r="D10754" s="335">
        <v>689.32</v>
      </c>
    </row>
    <row r="10755" spans="1:4" ht="25.5">
      <c r="A10755" s="338">
        <v>41894</v>
      </c>
      <c r="B10755" s="336" t="s">
        <v>11329</v>
      </c>
      <c r="C10755" s="335" t="s">
        <v>6747</v>
      </c>
      <c r="D10755" s="339">
        <v>1057.79</v>
      </c>
    </row>
    <row r="10756" spans="1:4" ht="25.5">
      <c r="A10756" s="338">
        <v>41895</v>
      </c>
      <c r="B10756" s="336" t="s">
        <v>11330</v>
      </c>
      <c r="C10756" s="335" t="s">
        <v>6747</v>
      </c>
      <c r="D10756" s="339">
        <v>1169.6500000000001</v>
      </c>
    </row>
    <row r="10757" spans="1:4" ht="25.5">
      <c r="A10757" s="338">
        <v>20172</v>
      </c>
      <c r="B10757" s="336" t="s">
        <v>11331</v>
      </c>
      <c r="C10757" s="335" t="s">
        <v>6747</v>
      </c>
      <c r="D10757" s="335">
        <v>25.79</v>
      </c>
    </row>
    <row r="10758" spans="1:4">
      <c r="A10758" s="338">
        <v>40945</v>
      </c>
      <c r="B10758" s="336" t="s">
        <v>11332</v>
      </c>
      <c r="C10758" s="335" t="s">
        <v>6749</v>
      </c>
      <c r="D10758" s="335">
        <v>16.14</v>
      </c>
    </row>
    <row r="10759" spans="1:4">
      <c r="A10759" s="338">
        <v>40946</v>
      </c>
      <c r="B10759" s="336" t="s">
        <v>11333</v>
      </c>
      <c r="C10759" s="335" t="s">
        <v>6939</v>
      </c>
      <c r="D10759" s="339">
        <v>2845.89</v>
      </c>
    </row>
    <row r="10760" spans="1:4" ht="25.5">
      <c r="A10760" s="338">
        <v>7153</v>
      </c>
      <c r="B10760" s="336" t="s">
        <v>11334</v>
      </c>
      <c r="C10760" s="335" t="s">
        <v>6749</v>
      </c>
      <c r="D10760" s="335">
        <v>18.25</v>
      </c>
    </row>
    <row r="10761" spans="1:4" ht="25.5">
      <c r="A10761" s="338">
        <v>41089</v>
      </c>
      <c r="B10761" s="336" t="s">
        <v>11335</v>
      </c>
      <c r="C10761" s="335" t="s">
        <v>6939</v>
      </c>
      <c r="D10761" s="339">
        <v>3219.96</v>
      </c>
    </row>
    <row r="10762" spans="1:4">
      <c r="A10762" s="338">
        <v>40943</v>
      </c>
      <c r="B10762" s="336" t="s">
        <v>11336</v>
      </c>
      <c r="C10762" s="335" t="s">
        <v>6749</v>
      </c>
      <c r="D10762" s="335">
        <v>19.21</v>
      </c>
    </row>
    <row r="10763" spans="1:4" ht="25.5">
      <c r="A10763" s="338">
        <v>40944</v>
      </c>
      <c r="B10763" s="336" t="s">
        <v>11337</v>
      </c>
      <c r="C10763" s="335" t="s">
        <v>6939</v>
      </c>
      <c r="D10763" s="339">
        <v>3391.04</v>
      </c>
    </row>
    <row r="10764" spans="1:4">
      <c r="A10764" s="338">
        <v>6175</v>
      </c>
      <c r="B10764" s="336" t="s">
        <v>11338</v>
      </c>
      <c r="C10764" s="335" t="s">
        <v>6749</v>
      </c>
      <c r="D10764" s="335">
        <v>16.82</v>
      </c>
    </row>
    <row r="10765" spans="1:4">
      <c r="A10765" s="338">
        <v>41092</v>
      </c>
      <c r="B10765" s="336" t="s">
        <v>11339</v>
      </c>
      <c r="C10765" s="335" t="s">
        <v>6939</v>
      </c>
      <c r="D10765" s="339">
        <v>2966.23</v>
      </c>
    </row>
    <row r="10766" spans="1:4" ht="38.25">
      <c r="A10766" s="338">
        <v>37712</v>
      </c>
      <c r="B10766" s="336" t="s">
        <v>11340</v>
      </c>
      <c r="C10766" s="335" t="s">
        <v>6754</v>
      </c>
      <c r="D10766" s="335">
        <v>50</v>
      </c>
    </row>
    <row r="10767" spans="1:4" ht="38.25">
      <c r="A10767" s="338">
        <v>34547</v>
      </c>
      <c r="B10767" s="336" t="s">
        <v>11341</v>
      </c>
      <c r="C10767" s="335" t="s">
        <v>6807</v>
      </c>
      <c r="D10767" s="335">
        <v>1.97</v>
      </c>
    </row>
    <row r="10768" spans="1:4" ht="38.25">
      <c r="A10768" s="338">
        <v>34548</v>
      </c>
      <c r="B10768" s="336" t="s">
        <v>11342</v>
      </c>
      <c r="C10768" s="335" t="s">
        <v>6807</v>
      </c>
      <c r="D10768" s="335">
        <v>1.92</v>
      </c>
    </row>
    <row r="10769" spans="1:7" ht="38.25">
      <c r="A10769" s="338">
        <v>37411</v>
      </c>
      <c r="B10769" s="336" t="s">
        <v>11343</v>
      </c>
      <c r="C10769" s="335" t="s">
        <v>6754</v>
      </c>
      <c r="D10769" s="335">
        <v>9.67</v>
      </c>
    </row>
    <row r="10770" spans="1:7" ht="38.25">
      <c r="A10770" s="338">
        <v>34558</v>
      </c>
      <c r="B10770" s="336" t="s">
        <v>11344</v>
      </c>
      <c r="C10770" s="335" t="s">
        <v>6807</v>
      </c>
      <c r="D10770" s="335">
        <v>1.29</v>
      </c>
    </row>
    <row r="10771" spans="1:7" ht="38.25">
      <c r="A10771" s="338">
        <v>34550</v>
      </c>
      <c r="B10771" s="336" t="s">
        <v>11345</v>
      </c>
      <c r="C10771" s="335" t="s">
        <v>6807</v>
      </c>
      <c r="D10771" s="335">
        <v>0.68</v>
      </c>
    </row>
    <row r="10772" spans="1:7" ht="38.25">
      <c r="A10772" s="338">
        <v>34557</v>
      </c>
      <c r="B10772" s="336" t="s">
        <v>11346</v>
      </c>
      <c r="C10772" s="335" t="s">
        <v>6807</v>
      </c>
      <c r="D10772" s="335">
        <v>1.21</v>
      </c>
    </row>
    <row r="10773" spans="1:7" ht="51">
      <c r="A10773" s="338">
        <v>7155</v>
      </c>
      <c r="B10773" s="336" t="s">
        <v>11347</v>
      </c>
      <c r="C10773" s="335" t="s">
        <v>6754</v>
      </c>
      <c r="D10773" s="335">
        <v>11.15</v>
      </c>
    </row>
    <row r="10774" spans="1:7" ht="51">
      <c r="A10774" s="338">
        <v>7154</v>
      </c>
      <c r="B10774" s="336" t="s">
        <v>11348</v>
      </c>
      <c r="C10774" s="335" t="s">
        <v>6811</v>
      </c>
      <c r="D10774" s="335">
        <v>5.01</v>
      </c>
    </row>
    <row r="10775" spans="1:7" ht="81" customHeight="1">
      <c r="A10775" s="338">
        <v>10915</v>
      </c>
      <c r="B10775" s="336" t="s">
        <v>11349</v>
      </c>
      <c r="C10775" s="335" t="s">
        <v>6811</v>
      </c>
      <c r="D10775" s="335">
        <v>5.21</v>
      </c>
      <c r="E10775" s="400" t="s">
        <v>11350</v>
      </c>
      <c r="F10775" s="400"/>
      <c r="G10775" s="400"/>
    </row>
    <row r="10776" spans="1:7" ht="51">
      <c r="A10776" s="338">
        <v>10917</v>
      </c>
      <c r="B10776" s="336" t="s">
        <v>11351</v>
      </c>
      <c r="C10776" s="335" t="s">
        <v>6754</v>
      </c>
      <c r="D10776" s="335">
        <v>5.0599999999999996</v>
      </c>
    </row>
    <row r="10777" spans="1:7" ht="51">
      <c r="A10777" s="338">
        <v>21141</v>
      </c>
      <c r="B10777" s="336" t="s">
        <v>11352</v>
      </c>
      <c r="C10777" s="335" t="s">
        <v>6754</v>
      </c>
      <c r="D10777" s="335">
        <v>7.49</v>
      </c>
    </row>
    <row r="10778" spans="1:7" ht="51">
      <c r="A10778" s="338">
        <v>10916</v>
      </c>
      <c r="B10778" s="336" t="s">
        <v>11353</v>
      </c>
      <c r="C10778" s="335" t="s">
        <v>6811</v>
      </c>
      <c r="D10778" s="335">
        <v>5.0599999999999996</v>
      </c>
    </row>
    <row r="10779" spans="1:7" ht="51">
      <c r="A10779" s="338">
        <v>39508</v>
      </c>
      <c r="B10779" s="336" t="s">
        <v>11354</v>
      </c>
      <c r="C10779" s="335" t="s">
        <v>6754</v>
      </c>
      <c r="D10779" s="335">
        <v>8.9</v>
      </c>
    </row>
    <row r="10780" spans="1:7" ht="51">
      <c r="A10780" s="338">
        <v>39507</v>
      </c>
      <c r="B10780" s="336" t="s">
        <v>11355</v>
      </c>
      <c r="C10780" s="335" t="s">
        <v>6754</v>
      </c>
      <c r="D10780" s="335">
        <v>8.7200000000000006</v>
      </c>
    </row>
    <row r="10781" spans="1:7" ht="51">
      <c r="A10781" s="338">
        <v>7156</v>
      </c>
      <c r="B10781" s="336" t="s">
        <v>11356</v>
      </c>
      <c r="C10781" s="335" t="s">
        <v>6754</v>
      </c>
      <c r="D10781" s="335">
        <v>15.07</v>
      </c>
    </row>
    <row r="10782" spans="1:7" ht="51">
      <c r="A10782" s="338">
        <v>39509</v>
      </c>
      <c r="B10782" s="336" t="s">
        <v>11357</v>
      </c>
      <c r="C10782" s="335" t="s">
        <v>6754</v>
      </c>
      <c r="D10782" s="335">
        <v>7.02</v>
      </c>
    </row>
    <row r="10783" spans="1:7">
      <c r="A10783" s="338">
        <v>25988</v>
      </c>
      <c r="B10783" s="336" t="s">
        <v>11358</v>
      </c>
      <c r="C10783" s="335" t="s">
        <v>6754</v>
      </c>
      <c r="D10783" s="335">
        <v>6.28</v>
      </c>
    </row>
    <row r="10784" spans="1:7" ht="38.25">
      <c r="A10784" s="338">
        <v>10928</v>
      </c>
      <c r="B10784" s="336" t="s">
        <v>11359</v>
      </c>
      <c r="C10784" s="335" t="s">
        <v>6754</v>
      </c>
      <c r="D10784" s="335">
        <v>12.51</v>
      </c>
    </row>
    <row r="10785" spans="1:4" ht="38.25">
      <c r="A10785" s="338">
        <v>7167</v>
      </c>
      <c r="B10785" s="336" t="s">
        <v>11360</v>
      </c>
      <c r="C10785" s="335" t="s">
        <v>6754</v>
      </c>
      <c r="D10785" s="335">
        <v>17.09</v>
      </c>
    </row>
    <row r="10786" spans="1:4" ht="38.25">
      <c r="A10786" s="338">
        <v>10933</v>
      </c>
      <c r="B10786" s="336" t="s">
        <v>11361</v>
      </c>
      <c r="C10786" s="335" t="s">
        <v>6754</v>
      </c>
      <c r="D10786" s="335">
        <v>15.28</v>
      </c>
    </row>
    <row r="10787" spans="1:4" ht="38.25">
      <c r="A10787" s="338">
        <v>10927</v>
      </c>
      <c r="B10787" s="336" t="s">
        <v>11362</v>
      </c>
      <c r="C10787" s="335" t="s">
        <v>6754</v>
      </c>
      <c r="D10787" s="335">
        <v>18.45</v>
      </c>
    </row>
    <row r="10788" spans="1:4" ht="38.25">
      <c r="A10788" s="338">
        <v>7158</v>
      </c>
      <c r="B10788" s="336" t="s">
        <v>11363</v>
      </c>
      <c r="C10788" s="335" t="s">
        <v>6754</v>
      </c>
      <c r="D10788" s="335">
        <v>25.75</v>
      </c>
    </row>
    <row r="10789" spans="1:4" ht="38.25">
      <c r="A10789" s="338">
        <v>7162</v>
      </c>
      <c r="B10789" s="336" t="s">
        <v>11364</v>
      </c>
      <c r="C10789" s="335" t="s">
        <v>6754</v>
      </c>
      <c r="D10789" s="335">
        <v>38.72</v>
      </c>
    </row>
    <row r="10790" spans="1:4" ht="38.25">
      <c r="A10790" s="338">
        <v>10932</v>
      </c>
      <c r="B10790" s="336" t="s">
        <v>11365</v>
      </c>
      <c r="C10790" s="335" t="s">
        <v>6754</v>
      </c>
      <c r="D10790" s="335">
        <v>68.56</v>
      </c>
    </row>
    <row r="10791" spans="1:4" ht="51">
      <c r="A10791" s="338">
        <v>40706</v>
      </c>
      <c r="B10791" s="336" t="s">
        <v>11366</v>
      </c>
      <c r="C10791" s="335" t="s">
        <v>6754</v>
      </c>
      <c r="D10791" s="335">
        <v>41.11</v>
      </c>
    </row>
    <row r="10792" spans="1:4" ht="51">
      <c r="A10792" s="338">
        <v>10937</v>
      </c>
      <c r="B10792" s="336" t="s">
        <v>11367</v>
      </c>
      <c r="C10792" s="335" t="s">
        <v>6754</v>
      </c>
      <c r="D10792" s="335">
        <v>26.94</v>
      </c>
    </row>
    <row r="10793" spans="1:4" ht="51">
      <c r="A10793" s="338">
        <v>10935</v>
      </c>
      <c r="B10793" s="336" t="s">
        <v>11368</v>
      </c>
      <c r="C10793" s="335" t="s">
        <v>6754</v>
      </c>
      <c r="D10793" s="335">
        <v>35.49</v>
      </c>
    </row>
    <row r="10794" spans="1:4" ht="38.25">
      <c r="A10794" s="338">
        <v>40707</v>
      </c>
      <c r="B10794" s="336" t="s">
        <v>11369</v>
      </c>
      <c r="C10794" s="335" t="s">
        <v>6754</v>
      </c>
      <c r="D10794" s="335">
        <v>81.7</v>
      </c>
    </row>
    <row r="10795" spans="1:4" ht="25.5">
      <c r="A10795" s="338">
        <v>10931</v>
      </c>
      <c r="B10795" s="336" t="s">
        <v>11370</v>
      </c>
      <c r="C10795" s="335" t="s">
        <v>6754</v>
      </c>
      <c r="D10795" s="335">
        <v>11.42</v>
      </c>
    </row>
    <row r="10796" spans="1:4" ht="25.5">
      <c r="A10796" s="338">
        <v>7164</v>
      </c>
      <c r="B10796" s="336" t="s">
        <v>11371</v>
      </c>
      <c r="C10796" s="335" t="s">
        <v>6754</v>
      </c>
      <c r="D10796" s="335">
        <v>31.99</v>
      </c>
    </row>
    <row r="10797" spans="1:4" ht="25.5">
      <c r="A10797" s="338">
        <v>36887</v>
      </c>
      <c r="B10797" s="336" t="s">
        <v>11372</v>
      </c>
      <c r="C10797" s="335" t="s">
        <v>6754</v>
      </c>
      <c r="D10797" s="335">
        <v>14.07</v>
      </c>
    </row>
    <row r="10798" spans="1:4" ht="63.75">
      <c r="A10798" s="338">
        <v>34630</v>
      </c>
      <c r="B10798" s="336" t="s">
        <v>11373</v>
      </c>
      <c r="C10798" s="335" t="s">
        <v>6747</v>
      </c>
      <c r="D10798" s="335">
        <v>812.72</v>
      </c>
    </row>
    <row r="10799" spans="1:4">
      <c r="A10799" s="338">
        <v>7161</v>
      </c>
      <c r="B10799" s="336" t="s">
        <v>11374</v>
      </c>
      <c r="C10799" s="335" t="s">
        <v>6754</v>
      </c>
      <c r="D10799" s="335">
        <v>4.8499999999999996</v>
      </c>
    </row>
    <row r="10800" spans="1:4" ht="38.25">
      <c r="A10800" s="338">
        <v>7170</v>
      </c>
      <c r="B10800" s="336" t="s">
        <v>11375</v>
      </c>
      <c r="C10800" s="335" t="s">
        <v>6754</v>
      </c>
      <c r="D10800" s="335">
        <v>2</v>
      </c>
    </row>
    <row r="10801" spans="1:4" ht="38.25">
      <c r="A10801" s="338">
        <v>37524</v>
      </c>
      <c r="B10801" s="336" t="s">
        <v>11376</v>
      </c>
      <c r="C10801" s="335" t="s">
        <v>6807</v>
      </c>
      <c r="D10801" s="335">
        <v>1.91</v>
      </c>
    </row>
    <row r="10802" spans="1:4" ht="51">
      <c r="A10802" s="338">
        <v>37525</v>
      </c>
      <c r="B10802" s="336" t="s">
        <v>11377</v>
      </c>
      <c r="C10802" s="335" t="s">
        <v>6807</v>
      </c>
      <c r="D10802" s="335">
        <v>2.2799999999999998</v>
      </c>
    </row>
    <row r="10803" spans="1:4" ht="25.5">
      <c r="A10803" s="338">
        <v>10920</v>
      </c>
      <c r="B10803" s="336" t="s">
        <v>11378</v>
      </c>
      <c r="C10803" s="335" t="s">
        <v>6754</v>
      </c>
      <c r="D10803" s="335">
        <v>10.039999999999999</v>
      </c>
    </row>
    <row r="10804" spans="1:4" ht="25.5">
      <c r="A10804" s="338">
        <v>7238</v>
      </c>
      <c r="B10804" s="336" t="s">
        <v>11379</v>
      </c>
      <c r="C10804" s="335" t="s">
        <v>6754</v>
      </c>
      <c r="D10804" s="335">
        <v>58.35</v>
      </c>
    </row>
    <row r="10805" spans="1:4" ht="25.5">
      <c r="A10805" s="338">
        <v>7239</v>
      </c>
      <c r="B10805" s="336" t="s">
        <v>11380</v>
      </c>
      <c r="C10805" s="335" t="s">
        <v>6754</v>
      </c>
      <c r="D10805" s="335">
        <v>72.540000000000006</v>
      </c>
    </row>
    <row r="10806" spans="1:4" ht="25.5">
      <c r="A10806" s="338">
        <v>7240</v>
      </c>
      <c r="B10806" s="336" t="s">
        <v>11381</v>
      </c>
      <c r="C10806" s="335" t="s">
        <v>6754</v>
      </c>
      <c r="D10806" s="335">
        <v>83.29</v>
      </c>
    </row>
    <row r="10807" spans="1:4" ht="38.25">
      <c r="A10807" s="338">
        <v>36789</v>
      </c>
      <c r="B10807" s="336" t="s">
        <v>11382</v>
      </c>
      <c r="C10807" s="335" t="s">
        <v>6747</v>
      </c>
      <c r="D10807" s="335">
        <v>2.94</v>
      </c>
    </row>
    <row r="10808" spans="1:4" ht="25.5">
      <c r="A10808" s="338">
        <v>7173</v>
      </c>
      <c r="B10808" s="336" t="s">
        <v>11383</v>
      </c>
      <c r="C10808" s="335" t="s">
        <v>7262</v>
      </c>
      <c r="D10808" s="339">
        <v>1900</v>
      </c>
    </row>
    <row r="10809" spans="1:4" ht="25.5">
      <c r="A10809" s="338">
        <v>7176</v>
      </c>
      <c r="B10809" s="336" t="s">
        <v>11383</v>
      </c>
      <c r="C10809" s="335" t="s">
        <v>6747</v>
      </c>
      <c r="D10809" s="335">
        <v>1.9</v>
      </c>
    </row>
    <row r="10810" spans="1:4" ht="38.25">
      <c r="A10810" s="338">
        <v>7183</v>
      </c>
      <c r="B10810" s="336" t="s">
        <v>11384</v>
      </c>
      <c r="C10810" s="335" t="s">
        <v>6747</v>
      </c>
      <c r="D10810" s="335">
        <v>3.05</v>
      </c>
    </row>
    <row r="10811" spans="1:4" ht="25.5">
      <c r="A10811" s="338">
        <v>7180</v>
      </c>
      <c r="B10811" s="336" t="s">
        <v>11385</v>
      </c>
      <c r="C10811" s="335" t="s">
        <v>6747</v>
      </c>
      <c r="D10811" s="335">
        <v>1.81</v>
      </c>
    </row>
    <row r="10812" spans="1:4" ht="25.5">
      <c r="A10812" s="338">
        <v>11088</v>
      </c>
      <c r="B10812" s="336" t="s">
        <v>11386</v>
      </c>
      <c r="C10812" s="335" t="s">
        <v>6747</v>
      </c>
      <c r="D10812" s="335">
        <v>1.72</v>
      </c>
    </row>
    <row r="10813" spans="1:4" ht="38.25">
      <c r="A10813" s="338">
        <v>36788</v>
      </c>
      <c r="B10813" s="336" t="s">
        <v>11387</v>
      </c>
      <c r="C10813" s="335" t="s">
        <v>6747</v>
      </c>
      <c r="D10813" s="335">
        <v>1.95</v>
      </c>
    </row>
    <row r="10814" spans="1:4" ht="25.5">
      <c r="A10814" s="338">
        <v>7175</v>
      </c>
      <c r="B10814" s="336" t="s">
        <v>11388</v>
      </c>
      <c r="C10814" s="335" t="s">
        <v>6747</v>
      </c>
      <c r="D10814" s="335">
        <v>2.15</v>
      </c>
    </row>
    <row r="10815" spans="1:4" ht="25.5">
      <c r="A10815" s="338">
        <v>25007</v>
      </c>
      <c r="B10815" s="336" t="s">
        <v>11389</v>
      </c>
      <c r="C10815" s="335" t="s">
        <v>6754</v>
      </c>
      <c r="D10815" s="335">
        <v>28.23</v>
      </c>
    </row>
    <row r="10816" spans="1:4" ht="38.25">
      <c r="A10816" s="338">
        <v>14171</v>
      </c>
      <c r="B10816" s="336" t="s">
        <v>11390</v>
      </c>
      <c r="C10816" s="335" t="s">
        <v>6754</v>
      </c>
      <c r="D10816" s="335">
        <v>75.48</v>
      </c>
    </row>
    <row r="10817" spans="1:4" ht="38.25">
      <c r="A10817" s="338">
        <v>14170</v>
      </c>
      <c r="B10817" s="336" t="s">
        <v>11391</v>
      </c>
      <c r="C10817" s="335" t="s">
        <v>6754</v>
      </c>
      <c r="D10817" s="335">
        <v>66.69</v>
      </c>
    </row>
    <row r="10818" spans="1:4" ht="38.25">
      <c r="A10818" s="338">
        <v>14173</v>
      </c>
      <c r="B10818" s="336" t="s">
        <v>11392</v>
      </c>
      <c r="C10818" s="335" t="s">
        <v>6754</v>
      </c>
      <c r="D10818" s="335">
        <v>87.93</v>
      </c>
    </row>
    <row r="10819" spans="1:4" ht="38.25">
      <c r="A10819" s="338">
        <v>14172</v>
      </c>
      <c r="B10819" s="336" t="s">
        <v>11393</v>
      </c>
      <c r="C10819" s="335" t="s">
        <v>6754</v>
      </c>
      <c r="D10819" s="335">
        <v>71.17</v>
      </c>
    </row>
    <row r="10820" spans="1:4" ht="25.5">
      <c r="A10820" s="338">
        <v>7243</v>
      </c>
      <c r="B10820" s="336" t="s">
        <v>11394</v>
      </c>
      <c r="C10820" s="335" t="s">
        <v>6754</v>
      </c>
      <c r="D10820" s="335">
        <v>27.92</v>
      </c>
    </row>
    <row r="10821" spans="1:4" ht="38.25">
      <c r="A10821" s="338">
        <v>11067</v>
      </c>
      <c r="B10821" s="336" t="s">
        <v>11395</v>
      </c>
      <c r="C10821" s="335" t="s">
        <v>6747</v>
      </c>
      <c r="D10821" s="335">
        <v>290.19</v>
      </c>
    </row>
    <row r="10822" spans="1:4" ht="38.25">
      <c r="A10822" s="338">
        <v>11068</v>
      </c>
      <c r="B10822" s="336" t="s">
        <v>11396</v>
      </c>
      <c r="C10822" s="335" t="s">
        <v>6747</v>
      </c>
      <c r="D10822" s="335">
        <v>409.86</v>
      </c>
    </row>
    <row r="10823" spans="1:4" ht="38.25">
      <c r="A10823" s="338">
        <v>40865</v>
      </c>
      <c r="B10823" s="336" t="s">
        <v>11397</v>
      </c>
      <c r="C10823" s="335" t="s">
        <v>6747</v>
      </c>
      <c r="D10823" s="335">
        <v>3.12</v>
      </c>
    </row>
    <row r="10824" spans="1:4" ht="25.5">
      <c r="A10824" s="338">
        <v>7184</v>
      </c>
      <c r="B10824" s="336" t="s">
        <v>11398</v>
      </c>
      <c r="C10824" s="335" t="s">
        <v>6754</v>
      </c>
      <c r="D10824" s="335">
        <v>29.56</v>
      </c>
    </row>
    <row r="10825" spans="1:4" ht="25.5">
      <c r="A10825" s="338">
        <v>34458</v>
      </c>
      <c r="B10825" s="336" t="s">
        <v>11399</v>
      </c>
      <c r="C10825" s="335" t="s">
        <v>6747</v>
      </c>
      <c r="D10825" s="335">
        <v>96.66</v>
      </c>
    </row>
    <row r="10826" spans="1:4" ht="25.5">
      <c r="A10826" s="338">
        <v>34464</v>
      </c>
      <c r="B10826" s="336" t="s">
        <v>11400</v>
      </c>
      <c r="C10826" s="335" t="s">
        <v>6747</v>
      </c>
      <c r="D10826" s="335">
        <v>129.66999999999999</v>
      </c>
    </row>
    <row r="10827" spans="1:4" ht="25.5">
      <c r="A10827" s="338">
        <v>34468</v>
      </c>
      <c r="B10827" s="336" t="s">
        <v>11401</v>
      </c>
      <c r="C10827" s="335" t="s">
        <v>6747</v>
      </c>
      <c r="D10827" s="335">
        <v>149.66</v>
      </c>
    </row>
    <row r="10828" spans="1:4" ht="25.5">
      <c r="A10828" s="338">
        <v>34473</v>
      </c>
      <c r="B10828" s="336" t="s">
        <v>11402</v>
      </c>
      <c r="C10828" s="335" t="s">
        <v>6747</v>
      </c>
      <c r="D10828" s="335">
        <v>122.4</v>
      </c>
    </row>
    <row r="10829" spans="1:4" ht="25.5">
      <c r="A10829" s="338">
        <v>34480</v>
      </c>
      <c r="B10829" s="336" t="s">
        <v>11403</v>
      </c>
      <c r="C10829" s="335" t="s">
        <v>6747</v>
      </c>
      <c r="D10829" s="335">
        <v>166.91</v>
      </c>
    </row>
    <row r="10830" spans="1:4" ht="25.5">
      <c r="A10830" s="338">
        <v>34486</v>
      </c>
      <c r="B10830" s="336" t="s">
        <v>11404</v>
      </c>
      <c r="C10830" s="335" t="s">
        <v>6747</v>
      </c>
      <c r="D10830" s="335">
        <v>186.94</v>
      </c>
    </row>
    <row r="10831" spans="1:4" ht="25.5">
      <c r="A10831" s="338">
        <v>7202</v>
      </c>
      <c r="B10831" s="336" t="s">
        <v>11405</v>
      </c>
      <c r="C10831" s="335" t="s">
        <v>6754</v>
      </c>
      <c r="D10831" s="335">
        <v>38.31</v>
      </c>
    </row>
    <row r="10832" spans="1:4" ht="25.5">
      <c r="A10832" s="338">
        <v>7190</v>
      </c>
      <c r="B10832" s="336" t="s">
        <v>11406</v>
      </c>
      <c r="C10832" s="335" t="s">
        <v>6747</v>
      </c>
      <c r="D10832" s="335">
        <v>6.57</v>
      </c>
    </row>
    <row r="10833" spans="1:4" ht="25.5">
      <c r="A10833" s="338">
        <v>34417</v>
      </c>
      <c r="B10833" s="336" t="s">
        <v>11407</v>
      </c>
      <c r="C10833" s="335" t="s">
        <v>6747</v>
      </c>
      <c r="D10833" s="335">
        <v>11.42</v>
      </c>
    </row>
    <row r="10834" spans="1:4" ht="25.5">
      <c r="A10834" s="338">
        <v>7213</v>
      </c>
      <c r="B10834" s="336" t="s">
        <v>11408</v>
      </c>
      <c r="C10834" s="335" t="s">
        <v>6754</v>
      </c>
      <c r="D10834" s="335">
        <v>10.85</v>
      </c>
    </row>
    <row r="10835" spans="1:4" ht="25.5">
      <c r="A10835" s="338">
        <v>7191</v>
      </c>
      <c r="B10835" s="336" t="s">
        <v>11408</v>
      </c>
      <c r="C10835" s="335" t="s">
        <v>6747</v>
      </c>
      <c r="D10835" s="335">
        <v>13.24</v>
      </c>
    </row>
    <row r="10836" spans="1:4" ht="25.5">
      <c r="A10836" s="338">
        <v>7195</v>
      </c>
      <c r="B10836" s="336" t="s">
        <v>11409</v>
      </c>
      <c r="C10836" s="335" t="s">
        <v>6747</v>
      </c>
      <c r="D10836" s="335">
        <v>31.54</v>
      </c>
    </row>
    <row r="10837" spans="1:4" ht="25.5">
      <c r="A10837" s="338">
        <v>7186</v>
      </c>
      <c r="B10837" s="336" t="s">
        <v>11410</v>
      </c>
      <c r="C10837" s="335" t="s">
        <v>6747</v>
      </c>
      <c r="D10837" s="335">
        <v>37.74</v>
      </c>
    </row>
    <row r="10838" spans="1:4" ht="25.5">
      <c r="A10838" s="338">
        <v>7207</v>
      </c>
      <c r="B10838" s="336" t="s">
        <v>11411</v>
      </c>
      <c r="C10838" s="335" t="s">
        <v>6747</v>
      </c>
      <c r="D10838" s="335">
        <v>50.23</v>
      </c>
    </row>
    <row r="10839" spans="1:4" ht="25.5">
      <c r="A10839" s="338">
        <v>7194</v>
      </c>
      <c r="B10839" s="336" t="s">
        <v>11411</v>
      </c>
      <c r="C10839" s="335" t="s">
        <v>6754</v>
      </c>
      <c r="D10839" s="335">
        <v>18.71</v>
      </c>
    </row>
    <row r="10840" spans="1:4" ht="25.5">
      <c r="A10840" s="338">
        <v>7197</v>
      </c>
      <c r="B10840" s="336" t="s">
        <v>11412</v>
      </c>
      <c r="C10840" s="335" t="s">
        <v>6747</v>
      </c>
      <c r="D10840" s="335">
        <v>75.459999999999994</v>
      </c>
    </row>
    <row r="10841" spans="1:4" ht="25.5">
      <c r="A10841" s="338">
        <v>7192</v>
      </c>
      <c r="B10841" s="336" t="s">
        <v>11413</v>
      </c>
      <c r="C10841" s="335" t="s">
        <v>6747</v>
      </c>
      <c r="D10841" s="335">
        <v>41.5</v>
      </c>
    </row>
    <row r="10842" spans="1:4" ht="25.5">
      <c r="A10842" s="338">
        <v>7193</v>
      </c>
      <c r="B10842" s="336" t="s">
        <v>11414</v>
      </c>
      <c r="C10842" s="335" t="s">
        <v>6747</v>
      </c>
      <c r="D10842" s="335">
        <v>49.54</v>
      </c>
    </row>
    <row r="10843" spans="1:4" ht="25.5">
      <c r="A10843" s="338">
        <v>7189</v>
      </c>
      <c r="B10843" s="336" t="s">
        <v>11415</v>
      </c>
      <c r="C10843" s="335" t="s">
        <v>6747</v>
      </c>
      <c r="D10843" s="335">
        <v>69.59</v>
      </c>
    </row>
    <row r="10844" spans="1:4" ht="25.5">
      <c r="A10844" s="338">
        <v>7198</v>
      </c>
      <c r="B10844" s="336" t="s">
        <v>11416</v>
      </c>
      <c r="C10844" s="335" t="s">
        <v>6754</v>
      </c>
      <c r="D10844" s="335">
        <v>25.9</v>
      </c>
    </row>
    <row r="10845" spans="1:4" ht="25.5">
      <c r="A10845" s="338">
        <v>34402</v>
      </c>
      <c r="B10845" s="336" t="s">
        <v>11416</v>
      </c>
      <c r="C10845" s="335" t="s">
        <v>6747</v>
      </c>
      <c r="D10845" s="335">
        <v>104.31</v>
      </c>
    </row>
    <row r="10846" spans="1:4">
      <c r="A10846" s="338">
        <v>7245</v>
      </c>
      <c r="B10846" s="336" t="s">
        <v>11417</v>
      </c>
      <c r="C10846" s="335" t="s">
        <v>6747</v>
      </c>
      <c r="D10846" s="335">
        <v>34.020000000000003</v>
      </c>
    </row>
    <row r="10847" spans="1:4" ht="25.5">
      <c r="A10847" s="338">
        <v>34425</v>
      </c>
      <c r="B10847" s="336" t="s">
        <v>11418</v>
      </c>
      <c r="C10847" s="335" t="s">
        <v>6747</v>
      </c>
      <c r="D10847" s="335">
        <v>64.5</v>
      </c>
    </row>
    <row r="10848" spans="1:4" ht="25.5">
      <c r="A10848" s="338">
        <v>7223</v>
      </c>
      <c r="B10848" s="336" t="s">
        <v>11419</v>
      </c>
      <c r="C10848" s="335" t="s">
        <v>6747</v>
      </c>
      <c r="D10848" s="335">
        <v>75.17</v>
      </c>
    </row>
    <row r="10849" spans="1:4" ht="25.5">
      <c r="A10849" s="338">
        <v>7234</v>
      </c>
      <c r="B10849" s="336" t="s">
        <v>11420</v>
      </c>
      <c r="C10849" s="335" t="s">
        <v>6747</v>
      </c>
      <c r="D10849" s="335">
        <v>108.43</v>
      </c>
    </row>
    <row r="10850" spans="1:4" ht="25.5">
      <c r="A10850" s="338">
        <v>7224</v>
      </c>
      <c r="B10850" s="336" t="s">
        <v>11421</v>
      </c>
      <c r="C10850" s="335" t="s">
        <v>6747</v>
      </c>
      <c r="D10850" s="335">
        <v>119.76</v>
      </c>
    </row>
    <row r="10851" spans="1:4" ht="25.5">
      <c r="A10851" s="338">
        <v>7221</v>
      </c>
      <c r="B10851" s="336" t="s">
        <v>11422</v>
      </c>
      <c r="C10851" s="335" t="s">
        <v>6754</v>
      </c>
      <c r="D10851" s="335">
        <v>58.23</v>
      </c>
    </row>
    <row r="10852" spans="1:4" ht="25.5">
      <c r="A10852" s="338">
        <v>7210</v>
      </c>
      <c r="B10852" s="336" t="s">
        <v>11422</v>
      </c>
      <c r="C10852" s="335" t="s">
        <v>6747</v>
      </c>
      <c r="D10852" s="335">
        <v>136.26</v>
      </c>
    </row>
    <row r="10853" spans="1:4" ht="25.5">
      <c r="A10853" s="338">
        <v>7225</v>
      </c>
      <c r="B10853" s="336" t="s">
        <v>11423</v>
      </c>
      <c r="C10853" s="335" t="s">
        <v>6747</v>
      </c>
      <c r="D10853" s="335">
        <v>151.41</v>
      </c>
    </row>
    <row r="10854" spans="1:4" ht="25.5">
      <c r="A10854" s="338">
        <v>7226</v>
      </c>
      <c r="B10854" s="336" t="s">
        <v>11424</v>
      </c>
      <c r="C10854" s="335" t="s">
        <v>6747</v>
      </c>
      <c r="D10854" s="335">
        <v>166.62</v>
      </c>
    </row>
    <row r="10855" spans="1:4" ht="25.5">
      <c r="A10855" s="338">
        <v>7236</v>
      </c>
      <c r="B10855" s="336" t="s">
        <v>11425</v>
      </c>
      <c r="C10855" s="335" t="s">
        <v>6747</v>
      </c>
      <c r="D10855" s="335">
        <v>181.72</v>
      </c>
    </row>
    <row r="10856" spans="1:4" ht="25.5">
      <c r="A10856" s="338">
        <v>7227</v>
      </c>
      <c r="B10856" s="336" t="s">
        <v>11426</v>
      </c>
      <c r="C10856" s="335" t="s">
        <v>6747</v>
      </c>
      <c r="D10856" s="335">
        <v>196.87</v>
      </c>
    </row>
    <row r="10857" spans="1:4" ht="25.5">
      <c r="A10857" s="338">
        <v>7212</v>
      </c>
      <c r="B10857" s="336" t="s">
        <v>11427</v>
      </c>
      <c r="C10857" s="335" t="s">
        <v>6747</v>
      </c>
      <c r="D10857" s="335">
        <v>217.98</v>
      </c>
    </row>
    <row r="10858" spans="1:4" ht="25.5">
      <c r="A10858" s="338">
        <v>7229</v>
      </c>
      <c r="B10858" s="336" t="s">
        <v>11428</v>
      </c>
      <c r="C10858" s="335" t="s">
        <v>6747</v>
      </c>
      <c r="D10858" s="335">
        <v>144.15</v>
      </c>
    </row>
    <row r="10859" spans="1:4" ht="25.5">
      <c r="A10859" s="338">
        <v>7230</v>
      </c>
      <c r="B10859" s="336" t="s">
        <v>11429</v>
      </c>
      <c r="C10859" s="335" t="s">
        <v>6747</v>
      </c>
      <c r="D10859" s="335">
        <v>229.71</v>
      </c>
    </row>
    <row r="10860" spans="1:4" ht="25.5">
      <c r="A10860" s="338">
        <v>7231</v>
      </c>
      <c r="B10860" s="336" t="s">
        <v>11430</v>
      </c>
      <c r="C10860" s="335" t="s">
        <v>6747</v>
      </c>
      <c r="D10860" s="335">
        <v>301.69</v>
      </c>
    </row>
    <row r="10861" spans="1:4" ht="25.5">
      <c r="A10861" s="338">
        <v>7220</v>
      </c>
      <c r="B10861" s="336" t="s">
        <v>11431</v>
      </c>
      <c r="C10861" s="335" t="s">
        <v>6747</v>
      </c>
      <c r="D10861" s="335">
        <v>370.9</v>
      </c>
    </row>
    <row r="10862" spans="1:4" ht="25.5">
      <c r="A10862" s="338">
        <v>34447</v>
      </c>
      <c r="B10862" s="336" t="s">
        <v>11432</v>
      </c>
      <c r="C10862" s="335" t="s">
        <v>6747</v>
      </c>
      <c r="D10862" s="335">
        <v>412.82</v>
      </c>
    </row>
    <row r="10863" spans="1:4" ht="25.5">
      <c r="A10863" s="338">
        <v>7233</v>
      </c>
      <c r="B10863" s="336" t="s">
        <v>11433</v>
      </c>
      <c r="C10863" s="335" t="s">
        <v>6747</v>
      </c>
      <c r="D10863" s="335">
        <v>462.17</v>
      </c>
    </row>
    <row r="10864" spans="1:4" ht="76.5">
      <c r="A10864" s="338">
        <v>42172</v>
      </c>
      <c r="B10864" s="336" t="s">
        <v>11434</v>
      </c>
      <c r="C10864" s="335" t="s">
        <v>6754</v>
      </c>
      <c r="D10864" s="335">
        <v>201.91</v>
      </c>
    </row>
    <row r="10865" spans="1:4" ht="76.5">
      <c r="A10865" s="338">
        <v>39520</v>
      </c>
      <c r="B10865" s="336" t="s">
        <v>11435</v>
      </c>
      <c r="C10865" s="335" t="s">
        <v>6754</v>
      </c>
      <c r="D10865" s="335">
        <v>112.7</v>
      </c>
    </row>
    <row r="10866" spans="1:4" ht="76.5">
      <c r="A10866" s="338">
        <v>39521</v>
      </c>
      <c r="B10866" s="336" t="s">
        <v>11436</v>
      </c>
      <c r="C10866" s="335" t="s">
        <v>6754</v>
      </c>
      <c r="D10866" s="335">
        <v>120.71</v>
      </c>
    </row>
    <row r="10867" spans="1:4" ht="63.75">
      <c r="A10867" s="338">
        <v>39522</v>
      </c>
      <c r="B10867" s="336" t="s">
        <v>11437</v>
      </c>
      <c r="C10867" s="335" t="s">
        <v>6754</v>
      </c>
      <c r="D10867" s="335">
        <v>96.51</v>
      </c>
    </row>
    <row r="10868" spans="1:4" ht="25.5">
      <c r="A10868" s="338">
        <v>7246</v>
      </c>
      <c r="B10868" s="336" t="s">
        <v>11438</v>
      </c>
      <c r="C10868" s="335" t="s">
        <v>6747</v>
      </c>
      <c r="D10868" s="335">
        <v>31.66</v>
      </c>
    </row>
    <row r="10869" spans="1:4">
      <c r="A10869" s="338">
        <v>12869</v>
      </c>
      <c r="B10869" s="336" t="s">
        <v>11439</v>
      </c>
      <c r="C10869" s="335" t="s">
        <v>6749</v>
      </c>
      <c r="D10869" s="335">
        <v>13.83</v>
      </c>
    </row>
    <row r="10870" spans="1:4">
      <c r="A10870" s="338">
        <v>41097</v>
      </c>
      <c r="B10870" s="336" t="s">
        <v>11440</v>
      </c>
      <c r="C10870" s="335" t="s">
        <v>6939</v>
      </c>
      <c r="D10870" s="339">
        <v>2442.09</v>
      </c>
    </row>
    <row r="10871" spans="1:4" ht="38.25">
      <c r="A10871" s="338">
        <v>1574</v>
      </c>
      <c r="B10871" s="336" t="s">
        <v>11441</v>
      </c>
      <c r="C10871" s="335" t="s">
        <v>6747</v>
      </c>
      <c r="D10871" s="335">
        <v>0.87</v>
      </c>
    </row>
    <row r="10872" spans="1:4" ht="51">
      <c r="A10872" s="338">
        <v>1581</v>
      </c>
      <c r="B10872" s="336" t="s">
        <v>11442</v>
      </c>
      <c r="C10872" s="335" t="s">
        <v>6747</v>
      </c>
      <c r="D10872" s="335">
        <v>6.03</v>
      </c>
    </row>
    <row r="10873" spans="1:4" ht="38.25">
      <c r="A10873" s="338">
        <v>1575</v>
      </c>
      <c r="B10873" s="336" t="s">
        <v>11443</v>
      </c>
      <c r="C10873" s="335" t="s">
        <v>6747</v>
      </c>
      <c r="D10873" s="335">
        <v>1.03</v>
      </c>
    </row>
    <row r="10874" spans="1:4" ht="38.25">
      <c r="A10874" s="338">
        <v>1570</v>
      </c>
      <c r="B10874" s="336" t="s">
        <v>11444</v>
      </c>
      <c r="C10874" s="335" t="s">
        <v>6747</v>
      </c>
      <c r="D10874" s="335">
        <v>0.52</v>
      </c>
    </row>
    <row r="10875" spans="1:4" ht="38.25">
      <c r="A10875" s="338">
        <v>1576</v>
      </c>
      <c r="B10875" s="336" t="s">
        <v>11445</v>
      </c>
      <c r="C10875" s="335" t="s">
        <v>6747</v>
      </c>
      <c r="D10875" s="335">
        <v>1.43</v>
      </c>
    </row>
    <row r="10876" spans="1:4" ht="38.25">
      <c r="A10876" s="338">
        <v>1577</v>
      </c>
      <c r="B10876" s="336" t="s">
        <v>11446</v>
      </c>
      <c r="C10876" s="335" t="s">
        <v>6747</v>
      </c>
      <c r="D10876" s="335">
        <v>1.61</v>
      </c>
    </row>
    <row r="10877" spans="1:4" ht="38.25">
      <c r="A10877" s="338">
        <v>1571</v>
      </c>
      <c r="B10877" s="336" t="s">
        <v>11447</v>
      </c>
      <c r="C10877" s="335" t="s">
        <v>6747</v>
      </c>
      <c r="D10877" s="335">
        <v>0.67</v>
      </c>
    </row>
    <row r="10878" spans="1:4" ht="38.25">
      <c r="A10878" s="338">
        <v>1578</v>
      </c>
      <c r="B10878" s="336" t="s">
        <v>11448</v>
      </c>
      <c r="C10878" s="335" t="s">
        <v>6747</v>
      </c>
      <c r="D10878" s="335">
        <v>2.79</v>
      </c>
    </row>
    <row r="10879" spans="1:4" ht="38.25">
      <c r="A10879" s="338">
        <v>1573</v>
      </c>
      <c r="B10879" s="336" t="s">
        <v>11449</v>
      </c>
      <c r="C10879" s="335" t="s">
        <v>6747</v>
      </c>
      <c r="D10879" s="335">
        <v>0.8</v>
      </c>
    </row>
    <row r="10880" spans="1:4" ht="51">
      <c r="A10880" s="338">
        <v>1579</v>
      </c>
      <c r="B10880" s="336" t="s">
        <v>11450</v>
      </c>
      <c r="C10880" s="335" t="s">
        <v>6747</v>
      </c>
      <c r="D10880" s="335">
        <v>3.48</v>
      </c>
    </row>
    <row r="10881" spans="1:4" ht="51">
      <c r="A10881" s="338">
        <v>1580</v>
      </c>
      <c r="B10881" s="336" t="s">
        <v>11451</v>
      </c>
      <c r="C10881" s="335" t="s">
        <v>6747</v>
      </c>
      <c r="D10881" s="335">
        <v>4.29</v>
      </c>
    </row>
    <row r="10882" spans="1:4" ht="38.25">
      <c r="A10882" s="338">
        <v>7571</v>
      </c>
      <c r="B10882" s="336" t="s">
        <v>11452</v>
      </c>
      <c r="C10882" s="335" t="s">
        <v>6747</v>
      </c>
      <c r="D10882" s="335">
        <v>8.43</v>
      </c>
    </row>
    <row r="10883" spans="1:4" ht="25.5">
      <c r="A10883" s="338">
        <v>39321</v>
      </c>
      <c r="B10883" s="336" t="s">
        <v>11453</v>
      </c>
      <c r="C10883" s="335" t="s">
        <v>6747</v>
      </c>
      <c r="D10883" s="335">
        <v>6.62</v>
      </c>
    </row>
    <row r="10884" spans="1:4" ht="25.5">
      <c r="A10884" s="338">
        <v>39319</v>
      </c>
      <c r="B10884" s="336" t="s">
        <v>11454</v>
      </c>
      <c r="C10884" s="335" t="s">
        <v>6747</v>
      </c>
      <c r="D10884" s="335">
        <v>4.05</v>
      </c>
    </row>
    <row r="10885" spans="1:4" ht="25.5">
      <c r="A10885" s="338">
        <v>39320</v>
      </c>
      <c r="B10885" s="336" t="s">
        <v>11455</v>
      </c>
      <c r="C10885" s="335" t="s">
        <v>6747</v>
      </c>
      <c r="D10885" s="335">
        <v>4.84</v>
      </c>
    </row>
    <row r="10886" spans="1:4" ht="25.5">
      <c r="A10886" s="338">
        <v>1591</v>
      </c>
      <c r="B10886" s="336" t="s">
        <v>11456</v>
      </c>
      <c r="C10886" s="335" t="s">
        <v>6747</v>
      </c>
      <c r="D10886" s="335">
        <v>13.31</v>
      </c>
    </row>
    <row r="10887" spans="1:4" ht="25.5">
      <c r="A10887" s="338">
        <v>1547</v>
      </c>
      <c r="B10887" s="336" t="s">
        <v>11457</v>
      </c>
      <c r="C10887" s="335" t="s">
        <v>6747</v>
      </c>
      <c r="D10887" s="335">
        <v>69.760000000000005</v>
      </c>
    </row>
    <row r="10888" spans="1:4" ht="25.5">
      <c r="A10888" s="338">
        <v>38196</v>
      </c>
      <c r="B10888" s="336" t="s">
        <v>11458</v>
      </c>
      <c r="C10888" s="335" t="s">
        <v>6747</v>
      </c>
      <c r="D10888" s="335">
        <v>13.58</v>
      </c>
    </row>
    <row r="10889" spans="1:4" ht="25.5">
      <c r="A10889" s="338">
        <v>1543</v>
      </c>
      <c r="B10889" s="336" t="s">
        <v>11459</v>
      </c>
      <c r="C10889" s="335" t="s">
        <v>6747</v>
      </c>
      <c r="D10889" s="335">
        <v>14.44</v>
      </c>
    </row>
    <row r="10890" spans="1:4" ht="25.5">
      <c r="A10890" s="338">
        <v>1585</v>
      </c>
      <c r="B10890" s="336" t="s">
        <v>11460</v>
      </c>
      <c r="C10890" s="335" t="s">
        <v>6747</v>
      </c>
      <c r="D10890" s="335">
        <v>2.79</v>
      </c>
    </row>
    <row r="10891" spans="1:4" ht="25.5">
      <c r="A10891" s="338">
        <v>1593</v>
      </c>
      <c r="B10891" s="336" t="s">
        <v>11461</v>
      </c>
      <c r="C10891" s="335" t="s">
        <v>6747</v>
      </c>
      <c r="D10891" s="335">
        <v>14.85</v>
      </c>
    </row>
    <row r="10892" spans="1:4" ht="25.5">
      <c r="A10892" s="338">
        <v>11838</v>
      </c>
      <c r="B10892" s="336" t="s">
        <v>11462</v>
      </c>
      <c r="C10892" s="335" t="s">
        <v>6747</v>
      </c>
      <c r="D10892" s="335">
        <v>19.59</v>
      </c>
    </row>
    <row r="10893" spans="1:4" ht="25.5">
      <c r="A10893" s="338">
        <v>1594</v>
      </c>
      <c r="B10893" s="336" t="s">
        <v>11463</v>
      </c>
      <c r="C10893" s="335" t="s">
        <v>6747</v>
      </c>
      <c r="D10893" s="335">
        <v>19.8</v>
      </c>
    </row>
    <row r="10894" spans="1:4" ht="25.5">
      <c r="A10894" s="338">
        <v>1586</v>
      </c>
      <c r="B10894" s="336" t="s">
        <v>11464</v>
      </c>
      <c r="C10894" s="335" t="s">
        <v>6747</v>
      </c>
      <c r="D10894" s="335">
        <v>3.54</v>
      </c>
    </row>
    <row r="10895" spans="1:4" ht="25.5">
      <c r="A10895" s="338">
        <v>11839</v>
      </c>
      <c r="B10895" s="336" t="s">
        <v>11465</v>
      </c>
      <c r="C10895" s="335" t="s">
        <v>6747</v>
      </c>
      <c r="D10895" s="335">
        <v>28.5</v>
      </c>
    </row>
    <row r="10896" spans="1:4" ht="25.5">
      <c r="A10896" s="338">
        <v>1587</v>
      </c>
      <c r="B10896" s="336" t="s">
        <v>11466</v>
      </c>
      <c r="C10896" s="335" t="s">
        <v>6747</v>
      </c>
      <c r="D10896" s="335">
        <v>3.6</v>
      </c>
    </row>
    <row r="10897" spans="1:4" ht="25.5">
      <c r="A10897" s="338">
        <v>1545</v>
      </c>
      <c r="B10897" s="336" t="s">
        <v>11467</v>
      </c>
      <c r="C10897" s="335" t="s">
        <v>6747</v>
      </c>
      <c r="D10897" s="335">
        <v>34.21</v>
      </c>
    </row>
    <row r="10898" spans="1:4" ht="25.5">
      <c r="A10898" s="338">
        <v>1588</v>
      </c>
      <c r="B10898" s="336" t="s">
        <v>11468</v>
      </c>
      <c r="C10898" s="335" t="s">
        <v>6747</v>
      </c>
      <c r="D10898" s="335">
        <v>4.9400000000000004</v>
      </c>
    </row>
    <row r="10899" spans="1:4" ht="25.5">
      <c r="A10899" s="338">
        <v>1535</v>
      </c>
      <c r="B10899" s="336" t="s">
        <v>11469</v>
      </c>
      <c r="C10899" s="335" t="s">
        <v>6747</v>
      </c>
      <c r="D10899" s="335">
        <v>2.85</v>
      </c>
    </row>
    <row r="10900" spans="1:4" ht="25.5">
      <c r="A10900" s="338">
        <v>1589</v>
      </c>
      <c r="B10900" s="336" t="s">
        <v>11470</v>
      </c>
      <c r="C10900" s="335" t="s">
        <v>6747</v>
      </c>
      <c r="D10900" s="335">
        <v>5.0999999999999996</v>
      </c>
    </row>
    <row r="10901" spans="1:4" ht="25.5">
      <c r="A10901" s="338">
        <v>1546</v>
      </c>
      <c r="B10901" s="336" t="s">
        <v>11471</v>
      </c>
      <c r="C10901" s="335" t="s">
        <v>6747</v>
      </c>
      <c r="D10901" s="335">
        <v>57.72</v>
      </c>
    </row>
    <row r="10902" spans="1:4" ht="25.5">
      <c r="A10902" s="338">
        <v>1590</v>
      </c>
      <c r="B10902" s="336" t="s">
        <v>11472</v>
      </c>
      <c r="C10902" s="335" t="s">
        <v>6747</v>
      </c>
      <c r="D10902" s="335">
        <v>8.98</v>
      </c>
    </row>
    <row r="10903" spans="1:4" ht="38.25">
      <c r="A10903" s="338">
        <v>1542</v>
      </c>
      <c r="B10903" s="336" t="s">
        <v>11473</v>
      </c>
      <c r="C10903" s="335" t="s">
        <v>6747</v>
      </c>
      <c r="D10903" s="335">
        <v>11.89</v>
      </c>
    </row>
    <row r="10904" spans="1:4" ht="38.25">
      <c r="A10904" s="338">
        <v>38415</v>
      </c>
      <c r="B10904" s="336" t="s">
        <v>11474</v>
      </c>
      <c r="C10904" s="335" t="s">
        <v>6747</v>
      </c>
      <c r="D10904" s="335">
        <v>733.09</v>
      </c>
    </row>
    <row r="10905" spans="1:4" ht="38.25">
      <c r="A10905" s="338">
        <v>38414</v>
      </c>
      <c r="B10905" s="336" t="s">
        <v>11475</v>
      </c>
      <c r="C10905" s="335" t="s">
        <v>6747</v>
      </c>
      <c r="D10905" s="339">
        <v>1028.9000000000001</v>
      </c>
    </row>
    <row r="10906" spans="1:4">
      <c r="A10906" s="338">
        <v>38128</v>
      </c>
      <c r="B10906" s="336" t="s">
        <v>11476</v>
      </c>
      <c r="C10906" s="335" t="s">
        <v>6811</v>
      </c>
      <c r="D10906" s="335">
        <v>0.34</v>
      </c>
    </row>
    <row r="10907" spans="1:4">
      <c r="A10907" s="338">
        <v>7253</v>
      </c>
      <c r="B10907" s="336" t="s">
        <v>11477</v>
      </c>
      <c r="C10907" s="335" t="s">
        <v>6759</v>
      </c>
      <c r="D10907" s="335">
        <v>72.849999999999994</v>
      </c>
    </row>
    <row r="10908" spans="1:4" ht="25.5">
      <c r="A10908" s="338">
        <v>4806</v>
      </c>
      <c r="B10908" s="336" t="s">
        <v>11478</v>
      </c>
      <c r="C10908" s="335" t="s">
        <v>6807</v>
      </c>
      <c r="D10908" s="335">
        <v>11.12</v>
      </c>
    </row>
    <row r="10909" spans="1:4">
      <c r="A10909" s="338">
        <v>34401</v>
      </c>
      <c r="B10909" s="336" t="s">
        <v>11479</v>
      </c>
      <c r="C10909" s="335" t="s">
        <v>6747</v>
      </c>
      <c r="D10909" s="335">
        <v>1.06</v>
      </c>
    </row>
    <row r="10910" spans="1:4">
      <c r="A10910" s="338">
        <v>7258</v>
      </c>
      <c r="B10910" s="336" t="s">
        <v>11480</v>
      </c>
      <c r="C10910" s="335" t="s">
        <v>6747</v>
      </c>
      <c r="D10910" s="335">
        <v>0.33</v>
      </c>
    </row>
    <row r="10911" spans="1:4" ht="25.5">
      <c r="A10911" s="338">
        <v>7260</v>
      </c>
      <c r="B10911" s="336" t="s">
        <v>11481</v>
      </c>
      <c r="C10911" s="335" t="s">
        <v>6747</v>
      </c>
      <c r="D10911" s="335">
        <v>1.03</v>
      </c>
    </row>
    <row r="10912" spans="1:4" ht="25.5">
      <c r="A10912" s="338">
        <v>7256</v>
      </c>
      <c r="B10912" s="336" t="s">
        <v>11482</v>
      </c>
      <c r="C10912" s="335" t="s">
        <v>6747</v>
      </c>
      <c r="D10912" s="335">
        <v>0.6</v>
      </c>
    </row>
    <row r="10913" spans="1:4" ht="25.5">
      <c r="A10913" s="338">
        <v>34400</v>
      </c>
      <c r="B10913" s="336" t="s">
        <v>11483</v>
      </c>
      <c r="C10913" s="335" t="s">
        <v>6747</v>
      </c>
      <c r="D10913" s="335">
        <v>2.58</v>
      </c>
    </row>
    <row r="10914" spans="1:4" ht="25.5">
      <c r="A10914" s="338">
        <v>10617</v>
      </c>
      <c r="B10914" s="336" t="s">
        <v>11484</v>
      </c>
      <c r="C10914" s="335" t="s">
        <v>6747</v>
      </c>
      <c r="D10914" s="335">
        <v>3.61</v>
      </c>
    </row>
    <row r="10915" spans="1:4" ht="38.25">
      <c r="A10915" s="338">
        <v>7280</v>
      </c>
      <c r="B10915" s="336" t="s">
        <v>11485</v>
      </c>
      <c r="C10915" s="335" t="s">
        <v>6747</v>
      </c>
      <c r="D10915" s="335">
        <v>270.64</v>
      </c>
    </row>
    <row r="10916" spans="1:4" ht="38.25">
      <c r="A10916" s="338">
        <v>7282</v>
      </c>
      <c r="B10916" s="336" t="s">
        <v>11486</v>
      </c>
      <c r="C10916" s="335" t="s">
        <v>6747</v>
      </c>
      <c r="D10916" s="335">
        <v>509.45</v>
      </c>
    </row>
    <row r="10917" spans="1:4" ht="38.25">
      <c r="A10917" s="338">
        <v>7276</v>
      </c>
      <c r="B10917" s="336" t="s">
        <v>11487</v>
      </c>
      <c r="C10917" s="335" t="s">
        <v>6747</v>
      </c>
      <c r="D10917" s="335">
        <v>551.58000000000004</v>
      </c>
    </row>
    <row r="10918" spans="1:4" ht="38.25">
      <c r="A10918" s="338">
        <v>7277</v>
      </c>
      <c r="B10918" s="336" t="s">
        <v>11488</v>
      </c>
      <c r="C10918" s="335" t="s">
        <v>6747</v>
      </c>
      <c r="D10918" s="335">
        <v>712.11</v>
      </c>
    </row>
    <row r="10919" spans="1:4" ht="38.25">
      <c r="A10919" s="338">
        <v>7278</v>
      </c>
      <c r="B10919" s="336" t="s">
        <v>11489</v>
      </c>
      <c r="C10919" s="335" t="s">
        <v>6747</v>
      </c>
      <c r="D10919" s="335">
        <v>912.76</v>
      </c>
    </row>
    <row r="10920" spans="1:4" ht="38.25">
      <c r="A10920" s="338">
        <v>7274</v>
      </c>
      <c r="B10920" s="336" t="s">
        <v>11490</v>
      </c>
      <c r="C10920" s="335" t="s">
        <v>6747</v>
      </c>
      <c r="D10920" s="335">
        <v>18.97</v>
      </c>
    </row>
    <row r="10921" spans="1:4" ht="25.5">
      <c r="A10921" s="338">
        <v>7275</v>
      </c>
      <c r="B10921" s="336" t="s">
        <v>11491</v>
      </c>
      <c r="C10921" s="335" t="s">
        <v>6747</v>
      </c>
      <c r="D10921" s="335">
        <v>499.16</v>
      </c>
    </row>
    <row r="10922" spans="1:4" ht="25.5">
      <c r="A10922" s="338">
        <v>7284</v>
      </c>
      <c r="B10922" s="336" t="s">
        <v>11492</v>
      </c>
      <c r="C10922" s="335" t="s">
        <v>6747</v>
      </c>
      <c r="D10922" s="339">
        <v>1537.39</v>
      </c>
    </row>
    <row r="10923" spans="1:4" ht="38.25">
      <c r="A10923" s="338">
        <v>11663</v>
      </c>
      <c r="B10923" s="336" t="s">
        <v>11493</v>
      </c>
      <c r="C10923" s="335" t="s">
        <v>6747</v>
      </c>
      <c r="D10923" s="335">
        <v>185.78</v>
      </c>
    </row>
    <row r="10924" spans="1:4" ht="38.25">
      <c r="A10924" s="338">
        <v>11665</v>
      </c>
      <c r="B10924" s="336" t="s">
        <v>11494</v>
      </c>
      <c r="C10924" s="335" t="s">
        <v>6747</v>
      </c>
      <c r="D10924" s="335">
        <v>821.46</v>
      </c>
    </row>
    <row r="10925" spans="1:4" ht="38.25">
      <c r="A10925" s="338">
        <v>11666</v>
      </c>
      <c r="B10925" s="336" t="s">
        <v>11495</v>
      </c>
      <c r="C10925" s="335" t="s">
        <v>6747</v>
      </c>
      <c r="D10925" s="335">
        <v>827.99</v>
      </c>
    </row>
    <row r="10926" spans="1:4" ht="38.25">
      <c r="A10926" s="338">
        <v>11667</v>
      </c>
      <c r="B10926" s="336" t="s">
        <v>11496</v>
      </c>
      <c r="C10926" s="335" t="s">
        <v>6747</v>
      </c>
      <c r="D10926" s="335">
        <v>944.88</v>
      </c>
    </row>
    <row r="10927" spans="1:4" ht="38.25">
      <c r="A10927" s="338">
        <v>11668</v>
      </c>
      <c r="B10927" s="336" t="s">
        <v>11497</v>
      </c>
      <c r="C10927" s="335" t="s">
        <v>6747</v>
      </c>
      <c r="D10927" s="339">
        <v>1017.54</v>
      </c>
    </row>
    <row r="10928" spans="1:4" ht="38.25">
      <c r="A10928" s="338">
        <v>38121</v>
      </c>
      <c r="B10928" s="336" t="s">
        <v>11498</v>
      </c>
      <c r="C10928" s="335" t="s">
        <v>6813</v>
      </c>
      <c r="D10928" s="335">
        <v>7.86</v>
      </c>
    </row>
    <row r="10929" spans="1:4" ht="25.5">
      <c r="A10929" s="338">
        <v>7343</v>
      </c>
      <c r="B10929" s="336" t="s">
        <v>11499</v>
      </c>
      <c r="C10929" s="335" t="s">
        <v>6813</v>
      </c>
      <c r="D10929" s="335">
        <v>7.95</v>
      </c>
    </row>
    <row r="10930" spans="1:4" ht="25.5">
      <c r="A10930" s="338">
        <v>7287</v>
      </c>
      <c r="B10930" s="336" t="s">
        <v>11500</v>
      </c>
      <c r="C10930" s="335" t="s">
        <v>9087</v>
      </c>
      <c r="D10930" s="335">
        <v>61.84</v>
      </c>
    </row>
    <row r="10931" spans="1:4">
      <c r="A10931" s="338">
        <v>7350</v>
      </c>
      <c r="B10931" s="336" t="s">
        <v>11501</v>
      </c>
      <c r="C10931" s="335" t="s">
        <v>6813</v>
      </c>
      <c r="D10931" s="335">
        <v>19.100000000000001</v>
      </c>
    </row>
    <row r="10932" spans="1:4">
      <c r="A10932" s="338">
        <v>7348</v>
      </c>
      <c r="B10932" s="336" t="s">
        <v>11502</v>
      </c>
      <c r="C10932" s="335" t="s">
        <v>6813</v>
      </c>
      <c r="D10932" s="335">
        <v>10.71</v>
      </c>
    </row>
    <row r="10933" spans="1:4">
      <c r="A10933" s="338">
        <v>7347</v>
      </c>
      <c r="B10933" s="336" t="s">
        <v>11502</v>
      </c>
      <c r="C10933" s="335" t="s">
        <v>9087</v>
      </c>
      <c r="D10933" s="335">
        <v>38.58</v>
      </c>
    </row>
    <row r="10934" spans="1:4">
      <c r="A10934" s="338">
        <v>7355</v>
      </c>
      <c r="B10934" s="336" t="s">
        <v>11503</v>
      </c>
      <c r="C10934" s="335" t="s">
        <v>9087</v>
      </c>
      <c r="D10934" s="335">
        <v>57.82</v>
      </c>
    </row>
    <row r="10935" spans="1:4">
      <c r="A10935" s="338">
        <v>7356</v>
      </c>
      <c r="B10935" s="336" t="s">
        <v>11504</v>
      </c>
      <c r="C10935" s="335" t="s">
        <v>6813</v>
      </c>
      <c r="D10935" s="335">
        <v>16.059999999999999</v>
      </c>
    </row>
    <row r="10936" spans="1:4" ht="38.25">
      <c r="A10936" s="338">
        <v>7313</v>
      </c>
      <c r="B10936" s="336" t="s">
        <v>11505</v>
      </c>
      <c r="C10936" s="335" t="s">
        <v>6813</v>
      </c>
      <c r="D10936" s="335">
        <v>16.260000000000002</v>
      </c>
    </row>
    <row r="10937" spans="1:4" ht="25.5">
      <c r="A10937" s="338">
        <v>7319</v>
      </c>
      <c r="B10937" s="336" t="s">
        <v>11506</v>
      </c>
      <c r="C10937" s="335" t="s">
        <v>6813</v>
      </c>
      <c r="D10937" s="335">
        <v>9.3000000000000007</v>
      </c>
    </row>
    <row r="10938" spans="1:4" ht="25.5">
      <c r="A10938" s="338">
        <v>38119</v>
      </c>
      <c r="B10938" s="336" t="s">
        <v>11507</v>
      </c>
      <c r="C10938" s="335" t="s">
        <v>6813</v>
      </c>
      <c r="D10938" s="335">
        <v>87.76</v>
      </c>
    </row>
    <row r="10939" spans="1:4" ht="25.5">
      <c r="A10939" s="338">
        <v>7314</v>
      </c>
      <c r="B10939" s="336" t="s">
        <v>11508</v>
      </c>
      <c r="C10939" s="335" t="s">
        <v>6813</v>
      </c>
      <c r="D10939" s="335">
        <v>94.58</v>
      </c>
    </row>
    <row r="10940" spans="1:4" ht="25.5">
      <c r="A10940" s="338">
        <v>38131</v>
      </c>
      <c r="B10940" s="336" t="s">
        <v>11509</v>
      </c>
      <c r="C10940" s="335" t="s">
        <v>6813</v>
      </c>
      <c r="D10940" s="335">
        <v>88.54</v>
      </c>
    </row>
    <row r="10941" spans="1:4">
      <c r="A10941" s="338">
        <v>7304</v>
      </c>
      <c r="B10941" s="336" t="s">
        <v>11510</v>
      </c>
      <c r="C10941" s="335" t="s">
        <v>6813</v>
      </c>
      <c r="D10941" s="335">
        <v>46.15</v>
      </c>
    </row>
    <row r="10942" spans="1:4" ht="25.5">
      <c r="A10942" s="338">
        <v>7293</v>
      </c>
      <c r="B10942" s="336" t="s">
        <v>11511</v>
      </c>
      <c r="C10942" s="335" t="s">
        <v>6813</v>
      </c>
      <c r="D10942" s="335">
        <v>20.69</v>
      </c>
    </row>
    <row r="10943" spans="1:4">
      <c r="A10943" s="338">
        <v>7311</v>
      </c>
      <c r="B10943" s="336" t="s">
        <v>11512</v>
      </c>
      <c r="C10943" s="335" t="s">
        <v>6813</v>
      </c>
      <c r="D10943" s="335">
        <v>20.010000000000002</v>
      </c>
    </row>
    <row r="10944" spans="1:4">
      <c r="A10944" s="338">
        <v>7292</v>
      </c>
      <c r="B10944" s="336" t="s">
        <v>11513</v>
      </c>
      <c r="C10944" s="335" t="s">
        <v>6813</v>
      </c>
      <c r="D10944" s="335">
        <v>19.43</v>
      </c>
    </row>
    <row r="10945" spans="1:4">
      <c r="A10945" s="338">
        <v>7288</v>
      </c>
      <c r="B10945" s="336" t="s">
        <v>11514</v>
      </c>
      <c r="C10945" s="335" t="s">
        <v>6813</v>
      </c>
      <c r="D10945" s="335">
        <v>22.02</v>
      </c>
    </row>
    <row r="10946" spans="1:4">
      <c r="A10946" s="338">
        <v>35693</v>
      </c>
      <c r="B10946" s="336" t="s">
        <v>11515</v>
      </c>
      <c r="C10946" s="335" t="s">
        <v>6813</v>
      </c>
      <c r="D10946" s="335">
        <v>7.37</v>
      </c>
    </row>
    <row r="10947" spans="1:4">
      <c r="A10947" s="338">
        <v>35692</v>
      </c>
      <c r="B10947" s="336" t="s">
        <v>11516</v>
      </c>
      <c r="C10947" s="335" t="s">
        <v>6813</v>
      </c>
      <c r="D10947" s="335">
        <v>39.5</v>
      </c>
    </row>
    <row r="10948" spans="1:4">
      <c r="A10948" s="338">
        <v>7344</v>
      </c>
      <c r="B10948" s="336" t="s">
        <v>11517</v>
      </c>
      <c r="C10948" s="335" t="s">
        <v>9087</v>
      </c>
      <c r="D10948" s="335">
        <v>49.98</v>
      </c>
    </row>
    <row r="10949" spans="1:4">
      <c r="A10949" s="338">
        <v>7345</v>
      </c>
      <c r="B10949" s="336" t="s">
        <v>11518</v>
      </c>
      <c r="C10949" s="335" t="s">
        <v>6813</v>
      </c>
      <c r="D10949" s="335">
        <v>13.88</v>
      </c>
    </row>
    <row r="10950" spans="1:4">
      <c r="A10950" s="338">
        <v>35691</v>
      </c>
      <c r="B10950" s="336" t="s">
        <v>11519</v>
      </c>
      <c r="C10950" s="335" t="s">
        <v>6813</v>
      </c>
      <c r="D10950" s="335">
        <v>10.97</v>
      </c>
    </row>
    <row r="10951" spans="1:4">
      <c r="A10951" s="338">
        <v>7342</v>
      </c>
      <c r="B10951" s="336" t="s">
        <v>11520</v>
      </c>
      <c r="C10951" s="335" t="s">
        <v>6811</v>
      </c>
      <c r="D10951" s="335">
        <v>1.78</v>
      </c>
    </row>
    <row r="10952" spans="1:4" ht="25.5">
      <c r="A10952" s="338">
        <v>7306</v>
      </c>
      <c r="B10952" s="336" t="s">
        <v>11521</v>
      </c>
      <c r="C10952" s="335" t="s">
        <v>6813</v>
      </c>
      <c r="D10952" s="335">
        <v>23.73</v>
      </c>
    </row>
    <row r="10953" spans="1:4" ht="25.5">
      <c r="A10953" s="338">
        <v>154</v>
      </c>
      <c r="B10953" s="336" t="s">
        <v>11522</v>
      </c>
      <c r="C10953" s="335" t="s">
        <v>6813</v>
      </c>
      <c r="D10953" s="335">
        <v>37.19</v>
      </c>
    </row>
    <row r="10954" spans="1:4" ht="25.5">
      <c r="A10954" s="338">
        <v>7338</v>
      </c>
      <c r="B10954" s="336" t="s">
        <v>11523</v>
      </c>
      <c r="C10954" s="335" t="s">
        <v>6811</v>
      </c>
      <c r="D10954" s="335">
        <v>24.79</v>
      </c>
    </row>
    <row r="10955" spans="1:4" ht="38.25">
      <c r="A10955" s="338">
        <v>39574</v>
      </c>
      <c r="B10955" s="336" t="s">
        <v>11524</v>
      </c>
      <c r="C10955" s="335" t="s">
        <v>6747</v>
      </c>
      <c r="D10955" s="335">
        <v>2.69</v>
      </c>
    </row>
    <row r="10956" spans="1:4" ht="38.25">
      <c r="A10956" s="338">
        <v>11060</v>
      </c>
      <c r="B10956" s="336" t="s">
        <v>11525</v>
      </c>
      <c r="C10956" s="335" t="s">
        <v>6747</v>
      </c>
      <c r="D10956" s="335">
        <v>23.27</v>
      </c>
    </row>
    <row r="10957" spans="1:4" ht="25.5">
      <c r="A10957" s="338">
        <v>37401</v>
      </c>
      <c r="B10957" s="336" t="s">
        <v>11526</v>
      </c>
      <c r="C10957" s="335" t="s">
        <v>6747</v>
      </c>
      <c r="D10957" s="335">
        <v>52.02</v>
      </c>
    </row>
    <row r="10958" spans="1:4" ht="25.5">
      <c r="A10958" s="338">
        <v>7525</v>
      </c>
      <c r="B10958" s="336" t="s">
        <v>11527</v>
      </c>
      <c r="C10958" s="335" t="s">
        <v>6747</v>
      </c>
      <c r="D10958" s="335">
        <v>26.09</v>
      </c>
    </row>
    <row r="10959" spans="1:4" ht="25.5">
      <c r="A10959" s="338">
        <v>7524</v>
      </c>
      <c r="B10959" s="336" t="s">
        <v>11528</v>
      </c>
      <c r="C10959" s="335" t="s">
        <v>6747</v>
      </c>
      <c r="D10959" s="335">
        <v>24.59</v>
      </c>
    </row>
    <row r="10960" spans="1:4" ht="25.5">
      <c r="A10960" s="338">
        <v>38105</v>
      </c>
      <c r="B10960" s="336" t="s">
        <v>11529</v>
      </c>
      <c r="C10960" s="335" t="s">
        <v>6747</v>
      </c>
      <c r="D10960" s="335">
        <v>6.31</v>
      </c>
    </row>
    <row r="10961" spans="1:4" ht="38.25">
      <c r="A10961" s="338">
        <v>38084</v>
      </c>
      <c r="B10961" s="336" t="s">
        <v>11530</v>
      </c>
      <c r="C10961" s="335" t="s">
        <v>6747</v>
      </c>
      <c r="D10961" s="335">
        <v>8.9700000000000006</v>
      </c>
    </row>
    <row r="10962" spans="1:4">
      <c r="A10962" s="338">
        <v>38103</v>
      </c>
      <c r="B10962" s="336" t="s">
        <v>11531</v>
      </c>
      <c r="C10962" s="335" t="s">
        <v>6747</v>
      </c>
      <c r="D10962" s="335">
        <v>9.48</v>
      </c>
    </row>
    <row r="10963" spans="1:4" ht="38.25">
      <c r="A10963" s="338">
        <v>38082</v>
      </c>
      <c r="B10963" s="336" t="s">
        <v>11532</v>
      </c>
      <c r="C10963" s="335" t="s">
        <v>6747</v>
      </c>
      <c r="D10963" s="335">
        <v>11.68</v>
      </c>
    </row>
    <row r="10964" spans="1:4">
      <c r="A10964" s="338">
        <v>38104</v>
      </c>
      <c r="B10964" s="336" t="s">
        <v>11533</v>
      </c>
      <c r="C10964" s="335" t="s">
        <v>6747</v>
      </c>
      <c r="D10964" s="335">
        <v>18.57</v>
      </c>
    </row>
    <row r="10965" spans="1:4" ht="38.25">
      <c r="A10965" s="338">
        <v>38083</v>
      </c>
      <c r="B10965" s="336" t="s">
        <v>11534</v>
      </c>
      <c r="C10965" s="335" t="s">
        <v>6747</v>
      </c>
      <c r="D10965" s="335">
        <v>20.61</v>
      </c>
    </row>
    <row r="10966" spans="1:4">
      <c r="A10966" s="338">
        <v>38101</v>
      </c>
      <c r="B10966" s="336" t="s">
        <v>11535</v>
      </c>
      <c r="C10966" s="335" t="s">
        <v>6747</v>
      </c>
      <c r="D10966" s="335">
        <v>4.51</v>
      </c>
    </row>
    <row r="10967" spans="1:4" ht="38.25">
      <c r="A10967" s="338">
        <v>7528</v>
      </c>
      <c r="B10967" s="336" t="s">
        <v>11536</v>
      </c>
      <c r="C10967" s="335" t="s">
        <v>6747</v>
      </c>
      <c r="D10967" s="335">
        <v>5.3</v>
      </c>
    </row>
    <row r="10968" spans="1:4" ht="25.5">
      <c r="A10968" s="338">
        <v>12147</v>
      </c>
      <c r="B10968" s="336" t="s">
        <v>11537</v>
      </c>
      <c r="C10968" s="335" t="s">
        <v>6747</v>
      </c>
      <c r="D10968" s="335">
        <v>8.08</v>
      </c>
    </row>
    <row r="10969" spans="1:4" ht="38.25">
      <c r="A10969" s="338">
        <v>38075</v>
      </c>
      <c r="B10969" s="336" t="s">
        <v>11538</v>
      </c>
      <c r="C10969" s="335" t="s">
        <v>6747</v>
      </c>
      <c r="D10969" s="335">
        <v>9.18</v>
      </c>
    </row>
    <row r="10970" spans="1:4">
      <c r="A10970" s="338">
        <v>38102</v>
      </c>
      <c r="B10970" s="336" t="s">
        <v>11539</v>
      </c>
      <c r="C10970" s="335" t="s">
        <v>6747</v>
      </c>
      <c r="D10970" s="335">
        <v>5.77</v>
      </c>
    </row>
    <row r="10971" spans="1:4" ht="38.25">
      <c r="A10971" s="338">
        <v>38076</v>
      </c>
      <c r="B10971" s="336" t="s">
        <v>11540</v>
      </c>
      <c r="C10971" s="335" t="s">
        <v>6747</v>
      </c>
      <c r="D10971" s="335">
        <v>10.29</v>
      </c>
    </row>
    <row r="10972" spans="1:4">
      <c r="A10972" s="338">
        <v>7592</v>
      </c>
      <c r="B10972" s="336" t="s">
        <v>11541</v>
      </c>
      <c r="C10972" s="335" t="s">
        <v>6749</v>
      </c>
      <c r="D10972" s="335">
        <v>12.68</v>
      </c>
    </row>
    <row r="10973" spans="1:4">
      <c r="A10973" s="338">
        <v>40820</v>
      </c>
      <c r="B10973" s="336" t="s">
        <v>11542</v>
      </c>
      <c r="C10973" s="335" t="s">
        <v>6939</v>
      </c>
      <c r="D10973" s="339">
        <v>2236.52</v>
      </c>
    </row>
    <row r="10974" spans="1:4" ht="25.5">
      <c r="A10974" s="338">
        <v>11762</v>
      </c>
      <c r="B10974" s="336" t="s">
        <v>11543</v>
      </c>
      <c r="C10974" s="335" t="s">
        <v>6747</v>
      </c>
      <c r="D10974" s="335">
        <v>54.65</v>
      </c>
    </row>
    <row r="10975" spans="1:4" ht="38.25">
      <c r="A10975" s="338">
        <v>13418</v>
      </c>
      <c r="B10975" s="336" t="s">
        <v>11544</v>
      </c>
      <c r="C10975" s="335" t="s">
        <v>6747</v>
      </c>
      <c r="D10975" s="335">
        <v>15.27</v>
      </c>
    </row>
    <row r="10976" spans="1:4" ht="25.5">
      <c r="A10976" s="338">
        <v>13984</v>
      </c>
      <c r="B10976" s="336" t="s">
        <v>11545</v>
      </c>
      <c r="C10976" s="335" t="s">
        <v>6747</v>
      </c>
      <c r="D10976" s="335">
        <v>38.19</v>
      </c>
    </row>
    <row r="10977" spans="1:4" ht="38.25">
      <c r="A10977" s="338">
        <v>11772</v>
      </c>
      <c r="B10977" s="336" t="s">
        <v>11546</v>
      </c>
      <c r="C10977" s="335" t="s">
        <v>6747</v>
      </c>
      <c r="D10977" s="335">
        <v>92.75</v>
      </c>
    </row>
    <row r="10978" spans="1:4" ht="25.5">
      <c r="A10978" s="338">
        <v>36795</v>
      </c>
      <c r="B10978" s="336" t="s">
        <v>11547</v>
      </c>
      <c r="C10978" s="335" t="s">
        <v>6747</v>
      </c>
      <c r="D10978" s="335">
        <v>596.54999999999995</v>
      </c>
    </row>
    <row r="10979" spans="1:4" ht="25.5">
      <c r="A10979" s="338">
        <v>36796</v>
      </c>
      <c r="B10979" s="336" t="s">
        <v>11548</v>
      </c>
      <c r="C10979" s="335" t="s">
        <v>6747</v>
      </c>
      <c r="D10979" s="335">
        <v>153.59</v>
      </c>
    </row>
    <row r="10980" spans="1:4" ht="25.5">
      <c r="A10980" s="338">
        <v>36791</v>
      </c>
      <c r="B10980" s="336" t="s">
        <v>11549</v>
      </c>
      <c r="C10980" s="335" t="s">
        <v>6747</v>
      </c>
      <c r="D10980" s="335">
        <v>79.13</v>
      </c>
    </row>
    <row r="10981" spans="1:4" ht="38.25">
      <c r="A10981" s="338">
        <v>13415</v>
      </c>
      <c r="B10981" s="336" t="s">
        <v>11550</v>
      </c>
      <c r="C10981" s="335" t="s">
        <v>6747</v>
      </c>
      <c r="D10981" s="335">
        <v>46</v>
      </c>
    </row>
    <row r="10982" spans="1:4" ht="25.5">
      <c r="A10982" s="338">
        <v>36792</v>
      </c>
      <c r="B10982" s="336" t="s">
        <v>11551</v>
      </c>
      <c r="C10982" s="335" t="s">
        <v>6747</v>
      </c>
      <c r="D10982" s="335">
        <v>151.27000000000001</v>
      </c>
    </row>
    <row r="10983" spans="1:4" ht="38.25">
      <c r="A10983" s="338">
        <v>11773</v>
      </c>
      <c r="B10983" s="336" t="s">
        <v>11552</v>
      </c>
      <c r="C10983" s="335" t="s">
        <v>6747</v>
      </c>
      <c r="D10983" s="335">
        <v>88.55</v>
      </c>
    </row>
    <row r="10984" spans="1:4" ht="25.5">
      <c r="A10984" s="338">
        <v>11775</v>
      </c>
      <c r="B10984" s="336" t="s">
        <v>11553</v>
      </c>
      <c r="C10984" s="335" t="s">
        <v>6747</v>
      </c>
      <c r="D10984" s="335">
        <v>92.46</v>
      </c>
    </row>
    <row r="10985" spans="1:4" ht="38.25">
      <c r="A10985" s="338">
        <v>13983</v>
      </c>
      <c r="B10985" s="336" t="s">
        <v>11554</v>
      </c>
      <c r="C10985" s="335" t="s">
        <v>6747</v>
      </c>
      <c r="D10985" s="335">
        <v>47.24</v>
      </c>
    </row>
    <row r="10986" spans="1:4" ht="38.25">
      <c r="A10986" s="338">
        <v>13416</v>
      </c>
      <c r="B10986" s="336" t="s">
        <v>11555</v>
      </c>
      <c r="C10986" s="335" t="s">
        <v>6747</v>
      </c>
      <c r="D10986" s="335">
        <v>38.090000000000003</v>
      </c>
    </row>
    <row r="10987" spans="1:4" ht="25.5">
      <c r="A10987" s="338">
        <v>13417</v>
      </c>
      <c r="B10987" s="336" t="s">
        <v>11556</v>
      </c>
      <c r="C10987" s="335" t="s">
        <v>6747</v>
      </c>
      <c r="D10987" s="335">
        <v>33.6</v>
      </c>
    </row>
    <row r="10988" spans="1:4" ht="25.5">
      <c r="A10988" s="338">
        <v>7604</v>
      </c>
      <c r="B10988" s="336" t="s">
        <v>11557</v>
      </c>
      <c r="C10988" s="335" t="s">
        <v>6747</v>
      </c>
      <c r="D10988" s="335">
        <v>14.55</v>
      </c>
    </row>
    <row r="10989" spans="1:4" ht="25.5">
      <c r="A10989" s="338">
        <v>11777</v>
      </c>
      <c r="B10989" s="336" t="s">
        <v>11558</v>
      </c>
      <c r="C10989" s="335" t="s">
        <v>6747</v>
      </c>
      <c r="D10989" s="335">
        <v>118.37</v>
      </c>
    </row>
    <row r="10990" spans="1:4" ht="38.25">
      <c r="A10990" s="338">
        <v>7602</v>
      </c>
      <c r="B10990" s="336" t="s">
        <v>11559</v>
      </c>
      <c r="C10990" s="335" t="s">
        <v>6747</v>
      </c>
      <c r="D10990" s="335">
        <v>14.42</v>
      </c>
    </row>
    <row r="10991" spans="1:4" ht="38.25">
      <c r="A10991" s="338">
        <v>7603</v>
      </c>
      <c r="B10991" s="336" t="s">
        <v>11560</v>
      </c>
      <c r="C10991" s="335" t="s">
        <v>6747</v>
      </c>
      <c r="D10991" s="335">
        <v>13.99</v>
      </c>
    </row>
    <row r="10992" spans="1:4" ht="38.25">
      <c r="A10992" s="338">
        <v>11763</v>
      </c>
      <c r="B10992" s="336" t="s">
        <v>11561</v>
      </c>
      <c r="C10992" s="335" t="s">
        <v>6747</v>
      </c>
      <c r="D10992" s="335">
        <v>54.96</v>
      </c>
    </row>
    <row r="10993" spans="1:4" ht="38.25">
      <c r="A10993" s="338">
        <v>11764</v>
      </c>
      <c r="B10993" s="336" t="s">
        <v>11562</v>
      </c>
      <c r="C10993" s="335" t="s">
        <v>6747</v>
      </c>
      <c r="D10993" s="335">
        <v>58.71</v>
      </c>
    </row>
    <row r="10994" spans="1:4" ht="38.25">
      <c r="A10994" s="338">
        <v>11826</v>
      </c>
      <c r="B10994" s="336" t="s">
        <v>11563</v>
      </c>
      <c r="C10994" s="335" t="s">
        <v>6747</v>
      </c>
      <c r="D10994" s="335">
        <v>23.41</v>
      </c>
    </row>
    <row r="10995" spans="1:4" ht="38.25">
      <c r="A10995" s="338">
        <v>11829</v>
      </c>
      <c r="B10995" s="336" t="s">
        <v>11564</v>
      </c>
      <c r="C10995" s="335" t="s">
        <v>6747</v>
      </c>
      <c r="D10995" s="335">
        <v>14.07</v>
      </c>
    </row>
    <row r="10996" spans="1:4" ht="38.25">
      <c r="A10996" s="338">
        <v>11825</v>
      </c>
      <c r="B10996" s="336" t="s">
        <v>11565</v>
      </c>
      <c r="C10996" s="335" t="s">
        <v>6747</v>
      </c>
      <c r="D10996" s="335">
        <v>24.12</v>
      </c>
    </row>
    <row r="10997" spans="1:4" ht="38.25">
      <c r="A10997" s="338">
        <v>11767</v>
      </c>
      <c r="B10997" s="336" t="s">
        <v>11566</v>
      </c>
      <c r="C10997" s="335" t="s">
        <v>6747</v>
      </c>
      <c r="D10997" s="335">
        <v>97.45</v>
      </c>
    </row>
    <row r="10998" spans="1:4" ht="38.25">
      <c r="A10998" s="338">
        <v>7606</v>
      </c>
      <c r="B10998" s="336" t="s">
        <v>11567</v>
      </c>
      <c r="C10998" s="335" t="s">
        <v>6747</v>
      </c>
      <c r="D10998" s="335">
        <v>24.39</v>
      </c>
    </row>
    <row r="10999" spans="1:4" ht="38.25">
      <c r="A10999" s="338">
        <v>11830</v>
      </c>
      <c r="B10999" s="336" t="s">
        <v>11568</v>
      </c>
      <c r="C10999" s="335" t="s">
        <v>6747</v>
      </c>
      <c r="D10999" s="335">
        <v>15.2</v>
      </c>
    </row>
    <row r="11000" spans="1:4" ht="38.25">
      <c r="A11000" s="338">
        <v>11766</v>
      </c>
      <c r="B11000" s="336" t="s">
        <v>11569</v>
      </c>
      <c r="C11000" s="335" t="s">
        <v>6747</v>
      </c>
      <c r="D11000" s="335">
        <v>27.03</v>
      </c>
    </row>
    <row r="11001" spans="1:4" ht="38.25">
      <c r="A11001" s="338">
        <v>11765</v>
      </c>
      <c r="B11001" s="336" t="s">
        <v>11570</v>
      </c>
      <c r="C11001" s="335" t="s">
        <v>6747</v>
      </c>
      <c r="D11001" s="335">
        <v>36.799999999999997</v>
      </c>
    </row>
    <row r="11002" spans="1:4" ht="38.25">
      <c r="A11002" s="338">
        <v>11824</v>
      </c>
      <c r="B11002" s="336" t="s">
        <v>11571</v>
      </c>
      <c r="C11002" s="335" t="s">
        <v>6747</v>
      </c>
      <c r="D11002" s="335">
        <v>27.88</v>
      </c>
    </row>
    <row r="11003" spans="1:4" ht="51">
      <c r="A11003" s="338">
        <v>40329</v>
      </c>
      <c r="B11003" s="336" t="s">
        <v>11572</v>
      </c>
      <c r="C11003" s="335" t="s">
        <v>6747</v>
      </c>
      <c r="D11003" s="335">
        <v>11.8</v>
      </c>
    </row>
    <row r="11004" spans="1:4" ht="38.25">
      <c r="A11004" s="338">
        <v>11823</v>
      </c>
      <c r="B11004" s="336" t="s">
        <v>11573</v>
      </c>
      <c r="C11004" s="335" t="s">
        <v>6747</v>
      </c>
      <c r="D11004" s="335">
        <v>5.0999999999999996</v>
      </c>
    </row>
    <row r="11005" spans="1:4" ht="25.5">
      <c r="A11005" s="338">
        <v>11832</v>
      </c>
      <c r="B11005" s="336" t="s">
        <v>11574</v>
      </c>
      <c r="C11005" s="335" t="s">
        <v>6747</v>
      </c>
      <c r="D11005" s="335">
        <v>10.3</v>
      </c>
    </row>
    <row r="11006" spans="1:4" ht="25.5">
      <c r="A11006" s="338">
        <v>11822</v>
      </c>
      <c r="B11006" s="336" t="s">
        <v>11575</v>
      </c>
      <c r="C11006" s="335" t="s">
        <v>6747</v>
      </c>
      <c r="D11006" s="335">
        <v>28.06</v>
      </c>
    </row>
    <row r="11007" spans="1:4" ht="25.5">
      <c r="A11007" s="338">
        <v>11831</v>
      </c>
      <c r="B11007" s="336" t="s">
        <v>11576</v>
      </c>
      <c r="C11007" s="335" t="s">
        <v>6747</v>
      </c>
      <c r="D11007" s="335">
        <v>21.31</v>
      </c>
    </row>
    <row r="11008" spans="1:4" ht="51">
      <c r="A11008" s="338">
        <v>7613</v>
      </c>
      <c r="B11008" s="336" t="s">
        <v>11577</v>
      </c>
      <c r="C11008" s="335" t="s">
        <v>6747</v>
      </c>
      <c r="D11008" s="339">
        <v>50239.28</v>
      </c>
    </row>
    <row r="11009" spans="1:4" ht="51">
      <c r="A11009" s="338">
        <v>7619</v>
      </c>
      <c r="B11009" s="336" t="s">
        <v>11578</v>
      </c>
      <c r="C11009" s="335" t="s">
        <v>6747</v>
      </c>
      <c r="D11009" s="339">
        <v>7765.91</v>
      </c>
    </row>
    <row r="11010" spans="1:4" ht="51">
      <c r="A11010" s="338">
        <v>12076</v>
      </c>
      <c r="B11010" s="336" t="s">
        <v>11579</v>
      </c>
      <c r="C11010" s="335" t="s">
        <v>6747</v>
      </c>
      <c r="D11010" s="339">
        <v>3562.34</v>
      </c>
    </row>
    <row r="11011" spans="1:4" ht="51">
      <c r="A11011" s="338">
        <v>7614</v>
      </c>
      <c r="B11011" s="336" t="s">
        <v>11580</v>
      </c>
      <c r="C11011" s="335" t="s">
        <v>6747</v>
      </c>
      <c r="D11011" s="339">
        <v>9794.67</v>
      </c>
    </row>
    <row r="11012" spans="1:4" ht="51">
      <c r="A11012" s="338">
        <v>7618</v>
      </c>
      <c r="B11012" s="336" t="s">
        <v>11581</v>
      </c>
      <c r="C11012" s="335" t="s">
        <v>6747</v>
      </c>
      <c r="D11012" s="339">
        <v>63525.82</v>
      </c>
    </row>
    <row r="11013" spans="1:4" ht="51">
      <c r="A11013" s="338">
        <v>7620</v>
      </c>
      <c r="B11013" s="336" t="s">
        <v>11582</v>
      </c>
      <c r="C11013" s="335" t="s">
        <v>6747</v>
      </c>
      <c r="D11013" s="339">
        <v>13740.48</v>
      </c>
    </row>
    <row r="11014" spans="1:4" ht="51">
      <c r="A11014" s="338">
        <v>7610</v>
      </c>
      <c r="B11014" s="336" t="s">
        <v>11583</v>
      </c>
      <c r="C11014" s="335" t="s">
        <v>6747</v>
      </c>
      <c r="D11014" s="339">
        <v>4351.1499999999996</v>
      </c>
    </row>
    <row r="11015" spans="1:4" ht="51">
      <c r="A11015" s="338">
        <v>7615</v>
      </c>
      <c r="B11015" s="336" t="s">
        <v>11584</v>
      </c>
      <c r="C11015" s="335" t="s">
        <v>6747</v>
      </c>
      <c r="D11015" s="339">
        <v>16030.56</v>
      </c>
    </row>
    <row r="11016" spans="1:4" ht="51">
      <c r="A11016" s="338">
        <v>7617</v>
      </c>
      <c r="B11016" s="336" t="s">
        <v>11585</v>
      </c>
      <c r="C11016" s="335" t="s">
        <v>6747</v>
      </c>
      <c r="D11016" s="339">
        <v>4860.0600000000004</v>
      </c>
    </row>
    <row r="11017" spans="1:4" ht="51">
      <c r="A11017" s="338">
        <v>7616</v>
      </c>
      <c r="B11017" s="336" t="s">
        <v>11586</v>
      </c>
      <c r="C11017" s="335" t="s">
        <v>6747</v>
      </c>
      <c r="D11017" s="339">
        <v>26159.34</v>
      </c>
    </row>
    <row r="11018" spans="1:4" ht="51">
      <c r="A11018" s="338">
        <v>7611</v>
      </c>
      <c r="B11018" s="336" t="s">
        <v>11587</v>
      </c>
      <c r="C11018" s="335" t="s">
        <v>6747</v>
      </c>
      <c r="D11018" s="339">
        <v>6285</v>
      </c>
    </row>
    <row r="11019" spans="1:4" ht="51">
      <c r="A11019" s="338">
        <v>7612</v>
      </c>
      <c r="B11019" s="336" t="s">
        <v>11588</v>
      </c>
      <c r="C11019" s="335" t="s">
        <v>6747</v>
      </c>
      <c r="D11019" s="339">
        <v>35882</v>
      </c>
    </row>
    <row r="11020" spans="1:4" ht="25.5">
      <c r="A11020" s="338">
        <v>37371</v>
      </c>
      <c r="B11020" s="336" t="s">
        <v>11589</v>
      </c>
      <c r="C11020" s="335" t="s">
        <v>6749</v>
      </c>
      <c r="D11020" s="335">
        <v>0.6</v>
      </c>
    </row>
    <row r="11021" spans="1:4" ht="25.5">
      <c r="A11021" s="338">
        <v>40861</v>
      </c>
      <c r="B11021" s="336" t="s">
        <v>11590</v>
      </c>
      <c r="C11021" s="335" t="s">
        <v>6939</v>
      </c>
      <c r="D11021" s="335">
        <v>113.44</v>
      </c>
    </row>
    <row r="11022" spans="1:4" ht="38.25">
      <c r="A11022" s="338">
        <v>36510</v>
      </c>
      <c r="B11022" s="336" t="s">
        <v>11591</v>
      </c>
      <c r="C11022" s="335" t="s">
        <v>6747</v>
      </c>
      <c r="D11022" s="339">
        <v>538684.99</v>
      </c>
    </row>
    <row r="11023" spans="1:4" ht="51">
      <c r="A11023" s="338">
        <v>25020</v>
      </c>
      <c r="B11023" s="336" t="s">
        <v>11592</v>
      </c>
      <c r="C11023" s="335" t="s">
        <v>6747</v>
      </c>
      <c r="D11023" s="339">
        <v>2219192.64</v>
      </c>
    </row>
    <row r="11024" spans="1:4" ht="38.25">
      <c r="A11024" s="338">
        <v>7622</v>
      </c>
      <c r="B11024" s="336" t="s">
        <v>11593</v>
      </c>
      <c r="C11024" s="335" t="s">
        <v>6747</v>
      </c>
      <c r="D11024" s="339">
        <v>522603.17</v>
      </c>
    </row>
    <row r="11025" spans="1:4" ht="51">
      <c r="A11025" s="338">
        <v>7624</v>
      </c>
      <c r="B11025" s="336" t="s">
        <v>11594</v>
      </c>
      <c r="C11025" s="335" t="s">
        <v>6747</v>
      </c>
      <c r="D11025" s="339">
        <v>677500</v>
      </c>
    </row>
    <row r="11026" spans="1:4" ht="38.25">
      <c r="A11026" s="338">
        <v>7625</v>
      </c>
      <c r="B11026" s="336" t="s">
        <v>11595</v>
      </c>
      <c r="C11026" s="335" t="s">
        <v>6747</v>
      </c>
      <c r="D11026" s="339">
        <v>673356.2</v>
      </c>
    </row>
    <row r="11027" spans="1:4" ht="38.25">
      <c r="A11027" s="338">
        <v>7623</v>
      </c>
      <c r="B11027" s="336" t="s">
        <v>11596</v>
      </c>
      <c r="C11027" s="335" t="s">
        <v>6747</v>
      </c>
      <c r="D11027" s="339">
        <v>2219192.64</v>
      </c>
    </row>
    <row r="11028" spans="1:4" ht="51">
      <c r="A11028" s="338">
        <v>36508</v>
      </c>
      <c r="B11028" s="336" t="s">
        <v>11597</v>
      </c>
      <c r="C11028" s="335" t="s">
        <v>6747</v>
      </c>
      <c r="D11028" s="339">
        <v>998058.98</v>
      </c>
    </row>
    <row r="11029" spans="1:4" ht="38.25">
      <c r="A11029" s="338">
        <v>36509</v>
      </c>
      <c r="B11029" s="336" t="s">
        <v>11598</v>
      </c>
      <c r="C11029" s="335" t="s">
        <v>6747</v>
      </c>
      <c r="D11029" s="339">
        <v>546972.43999999994</v>
      </c>
    </row>
    <row r="11030" spans="1:4" ht="25.5">
      <c r="A11030" s="338">
        <v>13238</v>
      </c>
      <c r="B11030" s="336" t="s">
        <v>11599</v>
      </c>
      <c r="C11030" s="335" t="s">
        <v>6747</v>
      </c>
      <c r="D11030" s="339">
        <v>170453.25</v>
      </c>
    </row>
    <row r="11031" spans="1:4" ht="25.5">
      <c r="A11031" s="338">
        <v>36511</v>
      </c>
      <c r="B11031" s="336" t="s">
        <v>11600</v>
      </c>
      <c r="C11031" s="335" t="s">
        <v>6747</v>
      </c>
      <c r="D11031" s="339">
        <v>197509.33</v>
      </c>
    </row>
    <row r="11032" spans="1:4" ht="25.5">
      <c r="A11032" s="338">
        <v>36515</v>
      </c>
      <c r="B11032" s="336" t="s">
        <v>11601</v>
      </c>
      <c r="C11032" s="335" t="s">
        <v>6747</v>
      </c>
      <c r="D11032" s="339">
        <v>58170.55</v>
      </c>
    </row>
    <row r="11033" spans="1:4" ht="25.5">
      <c r="A11033" s="338">
        <v>10598</v>
      </c>
      <c r="B11033" s="336" t="s">
        <v>11602</v>
      </c>
      <c r="C11033" s="335" t="s">
        <v>6747</v>
      </c>
      <c r="D11033" s="339">
        <v>94332.34</v>
      </c>
    </row>
    <row r="11034" spans="1:4" ht="25.5">
      <c r="A11034" s="338">
        <v>7640</v>
      </c>
      <c r="B11034" s="336" t="s">
        <v>11603</v>
      </c>
      <c r="C11034" s="335" t="s">
        <v>6747</v>
      </c>
      <c r="D11034" s="339">
        <v>144750</v>
      </c>
    </row>
    <row r="11035" spans="1:4" ht="25.5">
      <c r="A11035" s="338">
        <v>36513</v>
      </c>
      <c r="B11035" s="336" t="s">
        <v>11604</v>
      </c>
      <c r="C11035" s="335" t="s">
        <v>6747</v>
      </c>
      <c r="D11035" s="339">
        <v>139440.23000000001</v>
      </c>
    </row>
    <row r="11036" spans="1:4" ht="25.5">
      <c r="A11036" s="338">
        <v>36514</v>
      </c>
      <c r="B11036" s="336" t="s">
        <v>11605</v>
      </c>
      <c r="C11036" s="335" t="s">
        <v>6747</v>
      </c>
      <c r="D11036" s="339">
        <v>155572.42000000001</v>
      </c>
    </row>
    <row r="11037" spans="1:4" ht="38.25">
      <c r="A11037" s="338">
        <v>36149</v>
      </c>
      <c r="B11037" s="336" t="s">
        <v>11606</v>
      </c>
      <c r="C11037" s="335" t="s">
        <v>6747</v>
      </c>
      <c r="D11037" s="335">
        <v>141</v>
      </c>
    </row>
    <row r="11038" spans="1:4" ht="25.5">
      <c r="A11038" s="338">
        <v>11581</v>
      </c>
      <c r="B11038" s="336" t="s">
        <v>11607</v>
      </c>
      <c r="C11038" s="335" t="s">
        <v>6807</v>
      </c>
      <c r="D11038" s="335">
        <v>23.83</v>
      </c>
    </row>
    <row r="11039" spans="1:4" ht="25.5">
      <c r="A11039" s="338">
        <v>11580</v>
      </c>
      <c r="B11039" s="336" t="s">
        <v>11608</v>
      </c>
      <c r="C11039" s="335" t="s">
        <v>6807</v>
      </c>
      <c r="D11039" s="335">
        <v>10.85</v>
      </c>
    </row>
    <row r="11040" spans="1:4" ht="38.25">
      <c r="A11040" s="338">
        <v>38177</v>
      </c>
      <c r="B11040" s="336" t="s">
        <v>11609</v>
      </c>
      <c r="C11040" s="335" t="s">
        <v>6747</v>
      </c>
      <c r="D11040" s="335">
        <v>7.36</v>
      </c>
    </row>
    <row r="11041" spans="1:4">
      <c r="A11041" s="338">
        <v>10743</v>
      </c>
      <c r="B11041" s="336" t="s">
        <v>11610</v>
      </c>
      <c r="C11041" s="335" t="s">
        <v>6747</v>
      </c>
      <c r="D11041" s="335">
        <v>553.04999999999995</v>
      </c>
    </row>
    <row r="11042" spans="1:4" ht="51">
      <c r="A11042" s="338">
        <v>39848</v>
      </c>
      <c r="B11042" s="336" t="s">
        <v>11611</v>
      </c>
      <c r="C11042" s="335" t="s">
        <v>6807</v>
      </c>
      <c r="D11042" s="335">
        <v>1.1000000000000001</v>
      </c>
    </row>
    <row r="11043" spans="1:4" ht="38.25">
      <c r="A11043" s="338">
        <v>21016</v>
      </c>
      <c r="B11043" s="336" t="s">
        <v>11612</v>
      </c>
      <c r="C11043" s="335" t="s">
        <v>6807</v>
      </c>
      <c r="D11043" s="335">
        <v>81.33</v>
      </c>
    </row>
    <row r="11044" spans="1:4" ht="38.25">
      <c r="A11044" s="338">
        <v>21008</v>
      </c>
      <c r="B11044" s="336" t="s">
        <v>11613</v>
      </c>
      <c r="C11044" s="335" t="s">
        <v>6807</v>
      </c>
      <c r="D11044" s="335">
        <v>9.5</v>
      </c>
    </row>
    <row r="11045" spans="1:4" ht="38.25">
      <c r="A11045" s="338">
        <v>21009</v>
      </c>
      <c r="B11045" s="336" t="s">
        <v>11614</v>
      </c>
      <c r="C11045" s="335" t="s">
        <v>6807</v>
      </c>
      <c r="D11045" s="335">
        <v>12.37</v>
      </c>
    </row>
    <row r="11046" spans="1:4" ht="38.25">
      <c r="A11046" s="338">
        <v>21010</v>
      </c>
      <c r="B11046" s="336" t="s">
        <v>11615</v>
      </c>
      <c r="C11046" s="335" t="s">
        <v>6807</v>
      </c>
      <c r="D11046" s="335">
        <v>16.61</v>
      </c>
    </row>
    <row r="11047" spans="1:4" ht="38.25">
      <c r="A11047" s="338">
        <v>21011</v>
      </c>
      <c r="B11047" s="336" t="s">
        <v>11616</v>
      </c>
      <c r="C11047" s="335" t="s">
        <v>6807</v>
      </c>
      <c r="D11047" s="335">
        <v>24.21</v>
      </c>
    </row>
    <row r="11048" spans="1:4" ht="38.25">
      <c r="A11048" s="338">
        <v>21012</v>
      </c>
      <c r="B11048" s="336" t="s">
        <v>11617</v>
      </c>
      <c r="C11048" s="335" t="s">
        <v>6807</v>
      </c>
      <c r="D11048" s="335">
        <v>26.75</v>
      </c>
    </row>
    <row r="11049" spans="1:4" ht="38.25">
      <c r="A11049" s="338">
        <v>21013</v>
      </c>
      <c r="B11049" s="336" t="s">
        <v>11618</v>
      </c>
      <c r="C11049" s="335" t="s">
        <v>6807</v>
      </c>
      <c r="D11049" s="335">
        <v>34.909999999999997</v>
      </c>
    </row>
    <row r="11050" spans="1:4" ht="38.25">
      <c r="A11050" s="338">
        <v>21014</v>
      </c>
      <c r="B11050" s="336" t="s">
        <v>11619</v>
      </c>
      <c r="C11050" s="335" t="s">
        <v>6807</v>
      </c>
      <c r="D11050" s="335">
        <v>48.84</v>
      </c>
    </row>
    <row r="11051" spans="1:4" ht="38.25">
      <c r="A11051" s="338">
        <v>21015</v>
      </c>
      <c r="B11051" s="336" t="s">
        <v>11620</v>
      </c>
      <c r="C11051" s="335" t="s">
        <v>6807</v>
      </c>
      <c r="D11051" s="335">
        <v>56.12</v>
      </c>
    </row>
    <row r="11052" spans="1:4" ht="38.25">
      <c r="A11052" s="338">
        <v>7697</v>
      </c>
      <c r="B11052" s="336" t="s">
        <v>11621</v>
      </c>
      <c r="C11052" s="335" t="s">
        <v>6807</v>
      </c>
      <c r="D11052" s="335">
        <v>26.78</v>
      </c>
    </row>
    <row r="11053" spans="1:4" ht="38.25">
      <c r="A11053" s="338">
        <v>7698</v>
      </c>
      <c r="B11053" s="336" t="s">
        <v>11622</v>
      </c>
      <c r="C11053" s="335" t="s">
        <v>6807</v>
      </c>
      <c r="D11053" s="335">
        <v>23.05</v>
      </c>
    </row>
    <row r="11054" spans="1:4" ht="38.25">
      <c r="A11054" s="338">
        <v>7691</v>
      </c>
      <c r="B11054" s="336" t="s">
        <v>11623</v>
      </c>
      <c r="C11054" s="335" t="s">
        <v>6807</v>
      </c>
      <c r="D11054" s="335">
        <v>9.74</v>
      </c>
    </row>
    <row r="11055" spans="1:4" ht="38.25">
      <c r="A11055" s="338">
        <v>40626</v>
      </c>
      <c r="B11055" s="336" t="s">
        <v>11624</v>
      </c>
      <c r="C11055" s="335" t="s">
        <v>6807</v>
      </c>
      <c r="D11055" s="335">
        <v>18.28</v>
      </c>
    </row>
    <row r="11056" spans="1:4" ht="38.25">
      <c r="A11056" s="338">
        <v>7701</v>
      </c>
      <c r="B11056" s="336" t="s">
        <v>11625</v>
      </c>
      <c r="C11056" s="335" t="s">
        <v>6807</v>
      </c>
      <c r="D11056" s="335">
        <v>47.92</v>
      </c>
    </row>
    <row r="11057" spans="1:4" ht="38.25">
      <c r="A11057" s="338">
        <v>7696</v>
      </c>
      <c r="B11057" s="336" t="s">
        <v>11626</v>
      </c>
      <c r="C11057" s="335" t="s">
        <v>6807</v>
      </c>
      <c r="D11057" s="335">
        <v>38.61</v>
      </c>
    </row>
    <row r="11058" spans="1:4" ht="38.25">
      <c r="A11058" s="338">
        <v>7700</v>
      </c>
      <c r="B11058" s="336" t="s">
        <v>11627</v>
      </c>
      <c r="C11058" s="335" t="s">
        <v>6807</v>
      </c>
      <c r="D11058" s="335">
        <v>12.32</v>
      </c>
    </row>
    <row r="11059" spans="1:4" ht="38.25">
      <c r="A11059" s="338">
        <v>7694</v>
      </c>
      <c r="B11059" s="336" t="s">
        <v>11628</v>
      </c>
      <c r="C11059" s="335" t="s">
        <v>6807</v>
      </c>
      <c r="D11059" s="335">
        <v>64.489999999999995</v>
      </c>
    </row>
    <row r="11060" spans="1:4" ht="38.25">
      <c r="A11060" s="338">
        <v>7693</v>
      </c>
      <c r="B11060" s="336" t="s">
        <v>11629</v>
      </c>
      <c r="C11060" s="335" t="s">
        <v>6807</v>
      </c>
      <c r="D11060" s="335">
        <v>88.81</v>
      </c>
    </row>
    <row r="11061" spans="1:4" ht="38.25">
      <c r="A11061" s="338">
        <v>7692</v>
      </c>
      <c r="B11061" s="336" t="s">
        <v>11630</v>
      </c>
      <c r="C11061" s="335" t="s">
        <v>6807</v>
      </c>
      <c r="D11061" s="335">
        <v>132.97</v>
      </c>
    </row>
    <row r="11062" spans="1:4" ht="38.25">
      <c r="A11062" s="338">
        <v>7695</v>
      </c>
      <c r="B11062" s="336" t="s">
        <v>11631</v>
      </c>
      <c r="C11062" s="335" t="s">
        <v>6807</v>
      </c>
      <c r="D11062" s="335">
        <v>144.21</v>
      </c>
    </row>
    <row r="11063" spans="1:4" ht="25.5">
      <c r="A11063" s="338">
        <v>13356</v>
      </c>
      <c r="B11063" s="336" t="s">
        <v>11632</v>
      </c>
      <c r="C11063" s="335" t="s">
        <v>6807</v>
      </c>
      <c r="D11063" s="335">
        <v>10.45</v>
      </c>
    </row>
    <row r="11064" spans="1:4" ht="25.5">
      <c r="A11064" s="338">
        <v>20999</v>
      </c>
      <c r="B11064" s="336" t="s">
        <v>11633</v>
      </c>
      <c r="C11064" s="335" t="s">
        <v>6807</v>
      </c>
      <c r="D11064" s="335">
        <v>6.06</v>
      </c>
    </row>
    <row r="11065" spans="1:4" ht="25.5">
      <c r="A11065" s="338">
        <v>21001</v>
      </c>
      <c r="B11065" s="336" t="s">
        <v>11634</v>
      </c>
      <c r="C11065" s="335" t="s">
        <v>6807</v>
      </c>
      <c r="D11065" s="335">
        <v>11.31</v>
      </c>
    </row>
    <row r="11066" spans="1:4" ht="25.5">
      <c r="A11066" s="338">
        <v>21003</v>
      </c>
      <c r="B11066" s="336" t="s">
        <v>11635</v>
      </c>
      <c r="C11066" s="335" t="s">
        <v>6807</v>
      </c>
      <c r="D11066" s="335">
        <v>18.579999999999998</v>
      </c>
    </row>
    <row r="11067" spans="1:4" ht="25.5">
      <c r="A11067" s="338">
        <v>21006</v>
      </c>
      <c r="B11067" s="336" t="s">
        <v>11636</v>
      </c>
      <c r="C11067" s="335" t="s">
        <v>6807</v>
      </c>
      <c r="D11067" s="335">
        <v>39.44</v>
      </c>
    </row>
    <row r="11068" spans="1:4" ht="25.5">
      <c r="A11068" s="338">
        <v>21019</v>
      </c>
      <c r="B11068" s="336" t="s">
        <v>11637</v>
      </c>
      <c r="C11068" s="335" t="s">
        <v>6807</v>
      </c>
      <c r="D11068" s="335">
        <v>13.71</v>
      </c>
    </row>
    <row r="11069" spans="1:4" ht="25.5">
      <c r="A11069" s="338">
        <v>21021</v>
      </c>
      <c r="B11069" s="336" t="s">
        <v>11638</v>
      </c>
      <c r="C11069" s="335" t="s">
        <v>6807</v>
      </c>
      <c r="D11069" s="335">
        <v>21.67</v>
      </c>
    </row>
    <row r="11070" spans="1:4" ht="25.5">
      <c r="A11070" s="338">
        <v>21024</v>
      </c>
      <c r="B11070" s="336" t="s">
        <v>11639</v>
      </c>
      <c r="C11070" s="335" t="s">
        <v>6807</v>
      </c>
      <c r="D11070" s="335">
        <v>46.43</v>
      </c>
    </row>
    <row r="11071" spans="1:4" ht="25.5">
      <c r="A11071" s="338">
        <v>40624</v>
      </c>
      <c r="B11071" s="336" t="s">
        <v>11640</v>
      </c>
      <c r="C11071" s="335" t="s">
        <v>6807</v>
      </c>
      <c r="D11071" s="335">
        <v>37.159999999999997</v>
      </c>
    </row>
    <row r="11072" spans="1:4" ht="25.5">
      <c r="A11072" s="338">
        <v>13127</v>
      </c>
      <c r="B11072" s="336" t="s">
        <v>11641</v>
      </c>
      <c r="C11072" s="335" t="s">
        <v>6807</v>
      </c>
      <c r="D11072" s="335">
        <v>16.57</v>
      </c>
    </row>
    <row r="11073" spans="1:4" ht="25.5">
      <c r="A11073" s="338">
        <v>13137</v>
      </c>
      <c r="B11073" s="336" t="s">
        <v>11642</v>
      </c>
      <c r="C11073" s="335" t="s">
        <v>6807</v>
      </c>
      <c r="D11073" s="335">
        <v>22</v>
      </c>
    </row>
    <row r="11074" spans="1:4" ht="25.5">
      <c r="A11074" s="338">
        <v>20989</v>
      </c>
      <c r="B11074" s="336" t="s">
        <v>11643</v>
      </c>
      <c r="C11074" s="335" t="s">
        <v>6807</v>
      </c>
      <c r="D11074" s="335">
        <v>788.15</v>
      </c>
    </row>
    <row r="11075" spans="1:4" ht="25.5">
      <c r="A11075" s="338">
        <v>21147</v>
      </c>
      <c r="B11075" s="336" t="s">
        <v>11644</v>
      </c>
      <c r="C11075" s="335" t="s">
        <v>6807</v>
      </c>
      <c r="D11075" s="335">
        <v>73.89</v>
      </c>
    </row>
    <row r="11076" spans="1:4" ht="25.5">
      <c r="A11076" s="338">
        <v>21148</v>
      </c>
      <c r="B11076" s="336" t="s">
        <v>11645</v>
      </c>
      <c r="C11076" s="335" t="s">
        <v>6807</v>
      </c>
      <c r="D11076" s="335">
        <v>45.61</v>
      </c>
    </row>
    <row r="11077" spans="1:4" ht="25.5">
      <c r="A11077" s="338">
        <v>20984</v>
      </c>
      <c r="B11077" s="336" t="s">
        <v>11646</v>
      </c>
      <c r="C11077" s="335" t="s">
        <v>6807</v>
      </c>
      <c r="D11077" s="339">
        <v>1512.31</v>
      </c>
    </row>
    <row r="11078" spans="1:4" ht="25.5">
      <c r="A11078" s="338">
        <v>13042</v>
      </c>
      <c r="B11078" s="336" t="s">
        <v>11647</v>
      </c>
      <c r="C11078" s="335" t="s">
        <v>6807</v>
      </c>
      <c r="D11078" s="335">
        <v>838.04</v>
      </c>
    </row>
    <row r="11079" spans="1:4" ht="25.5">
      <c r="A11079" s="338">
        <v>21150</v>
      </c>
      <c r="B11079" s="336" t="s">
        <v>11648</v>
      </c>
      <c r="C11079" s="335" t="s">
        <v>6807</v>
      </c>
      <c r="D11079" s="335">
        <v>22.61</v>
      </c>
    </row>
    <row r="11080" spans="1:4" ht="25.5">
      <c r="A11080" s="338">
        <v>13141</v>
      </c>
      <c r="B11080" s="336" t="s">
        <v>11649</v>
      </c>
      <c r="C11080" s="335" t="s">
        <v>6807</v>
      </c>
      <c r="D11080" s="335">
        <v>28.49</v>
      </c>
    </row>
    <row r="11081" spans="1:4" ht="25.5">
      <c r="A11081" s="338">
        <v>21151</v>
      </c>
      <c r="B11081" s="336" t="s">
        <v>11650</v>
      </c>
      <c r="C11081" s="335" t="s">
        <v>6807</v>
      </c>
      <c r="D11081" s="335">
        <v>135.37</v>
      </c>
    </row>
    <row r="11082" spans="1:4" ht="25.5">
      <c r="A11082" s="338">
        <v>13142</v>
      </c>
      <c r="B11082" s="336" t="s">
        <v>11651</v>
      </c>
      <c r="C11082" s="335" t="s">
        <v>6807</v>
      </c>
      <c r="D11082" s="335">
        <v>193.52</v>
      </c>
    </row>
    <row r="11083" spans="1:4" ht="25.5">
      <c r="A11083" s="338">
        <v>20994</v>
      </c>
      <c r="B11083" s="336" t="s">
        <v>11652</v>
      </c>
      <c r="C11083" s="335" t="s">
        <v>6807</v>
      </c>
      <c r="D11083" s="335">
        <v>364.87</v>
      </c>
    </row>
    <row r="11084" spans="1:4" ht="25.5">
      <c r="A11084" s="338">
        <v>7672</v>
      </c>
      <c r="B11084" s="336" t="s">
        <v>11653</v>
      </c>
      <c r="C11084" s="335" t="s">
        <v>6807</v>
      </c>
      <c r="D11084" s="335">
        <v>239.03</v>
      </c>
    </row>
    <row r="11085" spans="1:4" ht="25.5">
      <c r="A11085" s="338">
        <v>20995</v>
      </c>
      <c r="B11085" s="336" t="s">
        <v>11654</v>
      </c>
      <c r="C11085" s="335" t="s">
        <v>6807</v>
      </c>
      <c r="D11085" s="335">
        <v>479.51</v>
      </c>
    </row>
    <row r="11086" spans="1:4" ht="25.5">
      <c r="A11086" s="338">
        <v>7690</v>
      </c>
      <c r="B11086" s="336" t="s">
        <v>11655</v>
      </c>
      <c r="C11086" s="335" t="s">
        <v>6807</v>
      </c>
      <c r="D11086" s="335">
        <v>277.33</v>
      </c>
    </row>
    <row r="11087" spans="1:4" ht="25.5">
      <c r="A11087" s="338">
        <v>20980</v>
      </c>
      <c r="B11087" s="336" t="s">
        <v>11656</v>
      </c>
      <c r="C11087" s="335" t="s">
        <v>6807</v>
      </c>
      <c r="D11087" s="335">
        <v>302.54000000000002</v>
      </c>
    </row>
    <row r="11088" spans="1:4" ht="25.5">
      <c r="A11088" s="338">
        <v>7661</v>
      </c>
      <c r="B11088" s="336" t="s">
        <v>11657</v>
      </c>
      <c r="C11088" s="335" t="s">
        <v>6807</v>
      </c>
      <c r="D11088" s="335">
        <v>359.9</v>
      </c>
    </row>
    <row r="11089" spans="1:4" ht="25.5">
      <c r="A11089" s="338">
        <v>36365</v>
      </c>
      <c r="B11089" s="336" t="s">
        <v>11658</v>
      </c>
      <c r="C11089" s="335" t="s">
        <v>6807</v>
      </c>
      <c r="D11089" s="335">
        <v>16.25</v>
      </c>
    </row>
    <row r="11090" spans="1:4" ht="25.5">
      <c r="A11090" s="338">
        <v>41930</v>
      </c>
      <c r="B11090" s="336" t="s">
        <v>11659</v>
      </c>
      <c r="C11090" s="335" t="s">
        <v>6807</v>
      </c>
      <c r="D11090" s="335">
        <v>54.58</v>
      </c>
    </row>
    <row r="11091" spans="1:4" ht="25.5">
      <c r="A11091" s="338">
        <v>41931</v>
      </c>
      <c r="B11091" s="336" t="s">
        <v>11660</v>
      </c>
      <c r="C11091" s="335" t="s">
        <v>6807</v>
      </c>
      <c r="D11091" s="335">
        <v>92.51</v>
      </c>
    </row>
    <row r="11092" spans="1:4" ht="25.5">
      <c r="A11092" s="338">
        <v>41932</v>
      </c>
      <c r="B11092" s="336" t="s">
        <v>11661</v>
      </c>
      <c r="C11092" s="335" t="s">
        <v>6807</v>
      </c>
      <c r="D11092" s="335">
        <v>149.91999999999999</v>
      </c>
    </row>
    <row r="11093" spans="1:4" ht="25.5">
      <c r="A11093" s="338">
        <v>41933</v>
      </c>
      <c r="B11093" s="336" t="s">
        <v>11662</v>
      </c>
      <c r="C11093" s="335" t="s">
        <v>6807</v>
      </c>
      <c r="D11093" s="335">
        <v>185.9</v>
      </c>
    </row>
    <row r="11094" spans="1:4" ht="25.5">
      <c r="A11094" s="338">
        <v>41934</v>
      </c>
      <c r="B11094" s="336" t="s">
        <v>11663</v>
      </c>
      <c r="C11094" s="335" t="s">
        <v>6807</v>
      </c>
      <c r="D11094" s="335">
        <v>241.94</v>
      </c>
    </row>
    <row r="11095" spans="1:4" ht="25.5">
      <c r="A11095" s="338">
        <v>41936</v>
      </c>
      <c r="B11095" s="336" t="s">
        <v>11664</v>
      </c>
      <c r="C11095" s="335" t="s">
        <v>6807</v>
      </c>
      <c r="D11095" s="335">
        <v>34.96</v>
      </c>
    </row>
    <row r="11096" spans="1:4" ht="38.25">
      <c r="A11096" s="338">
        <v>7720</v>
      </c>
      <c r="B11096" s="336" t="s">
        <v>11665</v>
      </c>
      <c r="C11096" s="335" t="s">
        <v>6807</v>
      </c>
      <c r="D11096" s="335">
        <v>448.07</v>
      </c>
    </row>
    <row r="11097" spans="1:4" ht="25.5">
      <c r="A11097" s="338">
        <v>40335</v>
      </c>
      <c r="B11097" s="336" t="s">
        <v>11666</v>
      </c>
      <c r="C11097" s="335" t="s">
        <v>6807</v>
      </c>
      <c r="D11097" s="335">
        <v>91.26</v>
      </c>
    </row>
    <row r="11098" spans="1:4" ht="25.5">
      <c r="A11098" s="338">
        <v>7740</v>
      </c>
      <c r="B11098" s="336" t="s">
        <v>11667</v>
      </c>
      <c r="C11098" s="335" t="s">
        <v>6807</v>
      </c>
      <c r="D11098" s="335">
        <v>124.51</v>
      </c>
    </row>
    <row r="11099" spans="1:4" ht="25.5">
      <c r="A11099" s="338">
        <v>7741</v>
      </c>
      <c r="B11099" s="336" t="s">
        <v>11668</v>
      </c>
      <c r="C11099" s="335" t="s">
        <v>6807</v>
      </c>
      <c r="D11099" s="335">
        <v>157.13999999999999</v>
      </c>
    </row>
    <row r="11100" spans="1:4" ht="25.5">
      <c r="A11100" s="338">
        <v>7774</v>
      </c>
      <c r="B11100" s="336" t="s">
        <v>11669</v>
      </c>
      <c r="C11100" s="335" t="s">
        <v>6807</v>
      </c>
      <c r="D11100" s="335">
        <v>211.54</v>
      </c>
    </row>
    <row r="11101" spans="1:4" ht="25.5">
      <c r="A11101" s="338">
        <v>7744</v>
      </c>
      <c r="B11101" s="336" t="s">
        <v>11670</v>
      </c>
      <c r="C11101" s="335" t="s">
        <v>6807</v>
      </c>
      <c r="D11101" s="335">
        <v>243.85</v>
      </c>
    </row>
    <row r="11102" spans="1:4" ht="25.5">
      <c r="A11102" s="338">
        <v>7773</v>
      </c>
      <c r="B11102" s="336" t="s">
        <v>11671</v>
      </c>
      <c r="C11102" s="335" t="s">
        <v>6807</v>
      </c>
      <c r="D11102" s="335">
        <v>303.68</v>
      </c>
    </row>
    <row r="11103" spans="1:4" ht="25.5">
      <c r="A11103" s="338">
        <v>7754</v>
      </c>
      <c r="B11103" s="336" t="s">
        <v>11672</v>
      </c>
      <c r="C11103" s="335" t="s">
        <v>6807</v>
      </c>
      <c r="D11103" s="335">
        <v>412.68</v>
      </c>
    </row>
    <row r="11104" spans="1:4" ht="38.25">
      <c r="A11104" s="338">
        <v>7735</v>
      </c>
      <c r="B11104" s="336" t="s">
        <v>11673</v>
      </c>
      <c r="C11104" s="335" t="s">
        <v>6807</v>
      </c>
      <c r="D11104" s="335">
        <v>565.64</v>
      </c>
    </row>
    <row r="11105" spans="1:4" ht="25.5">
      <c r="A11105" s="338">
        <v>7755</v>
      </c>
      <c r="B11105" s="336" t="s">
        <v>11674</v>
      </c>
      <c r="C11105" s="335" t="s">
        <v>6807</v>
      </c>
      <c r="D11105" s="335">
        <v>151.69</v>
      </c>
    </row>
    <row r="11106" spans="1:4" ht="25.5">
      <c r="A11106" s="338">
        <v>7776</v>
      </c>
      <c r="B11106" s="336" t="s">
        <v>11675</v>
      </c>
      <c r="C11106" s="335" t="s">
        <v>6807</v>
      </c>
      <c r="D11106" s="335">
        <v>197.43</v>
      </c>
    </row>
    <row r="11107" spans="1:4" ht="25.5">
      <c r="A11107" s="338">
        <v>7743</v>
      </c>
      <c r="B11107" s="336" t="s">
        <v>11676</v>
      </c>
      <c r="C11107" s="335" t="s">
        <v>6807</v>
      </c>
      <c r="D11107" s="335">
        <v>260.72000000000003</v>
      </c>
    </row>
    <row r="11108" spans="1:4" ht="25.5">
      <c r="A11108" s="338">
        <v>7733</v>
      </c>
      <c r="B11108" s="336" t="s">
        <v>11677</v>
      </c>
      <c r="C11108" s="335" t="s">
        <v>6807</v>
      </c>
      <c r="D11108" s="335">
        <v>290.73</v>
      </c>
    </row>
    <row r="11109" spans="1:4" ht="25.5">
      <c r="A11109" s="338">
        <v>7775</v>
      </c>
      <c r="B11109" s="336" t="s">
        <v>11678</v>
      </c>
      <c r="C11109" s="335" t="s">
        <v>6807</v>
      </c>
      <c r="D11109" s="335">
        <v>357.68</v>
      </c>
    </row>
    <row r="11110" spans="1:4" ht="25.5">
      <c r="A11110" s="338">
        <v>7734</v>
      </c>
      <c r="B11110" s="336" t="s">
        <v>11679</v>
      </c>
      <c r="C11110" s="335" t="s">
        <v>6807</v>
      </c>
      <c r="D11110" s="335">
        <v>517.1</v>
      </c>
    </row>
    <row r="11111" spans="1:4" ht="25.5">
      <c r="A11111" s="338">
        <v>7753</v>
      </c>
      <c r="B11111" s="336" t="s">
        <v>11680</v>
      </c>
      <c r="C11111" s="335" t="s">
        <v>6807</v>
      </c>
      <c r="D11111" s="335">
        <v>262.18</v>
      </c>
    </row>
    <row r="11112" spans="1:4" ht="25.5">
      <c r="A11112" s="338">
        <v>13256</v>
      </c>
      <c r="B11112" s="336" t="s">
        <v>11681</v>
      </c>
      <c r="C11112" s="335" t="s">
        <v>6807</v>
      </c>
      <c r="D11112" s="335">
        <v>306.05</v>
      </c>
    </row>
    <row r="11113" spans="1:4" ht="25.5">
      <c r="A11113" s="338">
        <v>7757</v>
      </c>
      <c r="B11113" s="336" t="s">
        <v>11682</v>
      </c>
      <c r="C11113" s="335" t="s">
        <v>6807</v>
      </c>
      <c r="D11113" s="335">
        <v>371.55</v>
      </c>
    </row>
    <row r="11114" spans="1:4" ht="25.5">
      <c r="A11114" s="338">
        <v>7758</v>
      </c>
      <c r="B11114" s="336" t="s">
        <v>11683</v>
      </c>
      <c r="C11114" s="335" t="s">
        <v>6807</v>
      </c>
      <c r="D11114" s="335">
        <v>552.66</v>
      </c>
    </row>
    <row r="11115" spans="1:4" ht="25.5">
      <c r="A11115" s="338">
        <v>7759</v>
      </c>
      <c r="B11115" s="336" t="s">
        <v>11684</v>
      </c>
      <c r="C11115" s="335" t="s">
        <v>6807</v>
      </c>
      <c r="D11115" s="339">
        <v>1204.04</v>
      </c>
    </row>
    <row r="11116" spans="1:4" ht="25.5">
      <c r="A11116" s="338">
        <v>40334</v>
      </c>
      <c r="B11116" s="336" t="s">
        <v>11685</v>
      </c>
      <c r="C11116" s="335" t="s">
        <v>6807</v>
      </c>
      <c r="D11116" s="335">
        <v>65</v>
      </c>
    </row>
    <row r="11117" spans="1:4" ht="25.5">
      <c r="A11117" s="338">
        <v>7745</v>
      </c>
      <c r="B11117" s="336" t="s">
        <v>11686</v>
      </c>
      <c r="C11117" s="335" t="s">
        <v>6807</v>
      </c>
      <c r="D11117" s="335">
        <v>68.69</v>
      </c>
    </row>
    <row r="11118" spans="1:4" ht="25.5">
      <c r="A11118" s="338">
        <v>7714</v>
      </c>
      <c r="B11118" s="336" t="s">
        <v>11687</v>
      </c>
      <c r="C11118" s="335" t="s">
        <v>6807</v>
      </c>
      <c r="D11118" s="335">
        <v>90.71</v>
      </c>
    </row>
    <row r="11119" spans="1:4" ht="25.5">
      <c r="A11119" s="338">
        <v>7725</v>
      </c>
      <c r="B11119" s="336" t="s">
        <v>11688</v>
      </c>
      <c r="C11119" s="335" t="s">
        <v>6807</v>
      </c>
      <c r="D11119" s="335">
        <v>120</v>
      </c>
    </row>
    <row r="11120" spans="1:4" ht="25.5">
      <c r="A11120" s="338">
        <v>7742</v>
      </c>
      <c r="B11120" s="336" t="s">
        <v>11689</v>
      </c>
      <c r="C11120" s="335" t="s">
        <v>6807</v>
      </c>
      <c r="D11120" s="335">
        <v>168.44</v>
      </c>
    </row>
    <row r="11121" spans="1:4" ht="25.5">
      <c r="A11121" s="338">
        <v>7750</v>
      </c>
      <c r="B11121" s="336" t="s">
        <v>11690</v>
      </c>
      <c r="C11121" s="335" t="s">
        <v>6807</v>
      </c>
      <c r="D11121" s="335">
        <v>191</v>
      </c>
    </row>
    <row r="11122" spans="1:4" ht="25.5">
      <c r="A11122" s="338">
        <v>7756</v>
      </c>
      <c r="B11122" s="336" t="s">
        <v>11691</v>
      </c>
      <c r="C11122" s="335" t="s">
        <v>6807</v>
      </c>
      <c r="D11122" s="335">
        <v>235.81</v>
      </c>
    </row>
    <row r="11123" spans="1:4" ht="25.5">
      <c r="A11123" s="338">
        <v>7765</v>
      </c>
      <c r="B11123" s="336" t="s">
        <v>11692</v>
      </c>
      <c r="C11123" s="335" t="s">
        <v>6807</v>
      </c>
      <c r="D11123" s="335">
        <v>289.54000000000002</v>
      </c>
    </row>
    <row r="11124" spans="1:4" ht="25.5">
      <c r="A11124" s="338">
        <v>12569</v>
      </c>
      <c r="B11124" s="336" t="s">
        <v>11693</v>
      </c>
      <c r="C11124" s="335" t="s">
        <v>6807</v>
      </c>
      <c r="D11124" s="335">
        <v>311.55</v>
      </c>
    </row>
    <row r="11125" spans="1:4" ht="25.5">
      <c r="A11125" s="338">
        <v>7766</v>
      </c>
      <c r="B11125" s="336" t="s">
        <v>11694</v>
      </c>
      <c r="C11125" s="335" t="s">
        <v>6807</v>
      </c>
      <c r="D11125" s="335">
        <v>421.1</v>
      </c>
    </row>
    <row r="11126" spans="1:4" ht="25.5">
      <c r="A11126" s="338">
        <v>7767</v>
      </c>
      <c r="B11126" s="336" t="s">
        <v>11695</v>
      </c>
      <c r="C11126" s="335" t="s">
        <v>6807</v>
      </c>
      <c r="D11126" s="335">
        <v>648.89</v>
      </c>
    </row>
    <row r="11127" spans="1:4" ht="25.5">
      <c r="A11127" s="338">
        <v>7727</v>
      </c>
      <c r="B11127" s="336" t="s">
        <v>11696</v>
      </c>
      <c r="C11127" s="335" t="s">
        <v>6807</v>
      </c>
      <c r="D11127" s="339">
        <v>1409.17</v>
      </c>
    </row>
    <row r="11128" spans="1:4" ht="25.5">
      <c r="A11128" s="338">
        <v>7760</v>
      </c>
      <c r="B11128" s="336" t="s">
        <v>11697</v>
      </c>
      <c r="C11128" s="335" t="s">
        <v>6807</v>
      </c>
      <c r="D11128" s="335">
        <v>68.36</v>
      </c>
    </row>
    <row r="11129" spans="1:4" ht="25.5">
      <c r="A11129" s="338">
        <v>7761</v>
      </c>
      <c r="B11129" s="336" t="s">
        <v>11698</v>
      </c>
      <c r="C11129" s="335" t="s">
        <v>6807</v>
      </c>
      <c r="D11129" s="335">
        <v>72.66</v>
      </c>
    </row>
    <row r="11130" spans="1:4" ht="25.5">
      <c r="A11130" s="338">
        <v>7752</v>
      </c>
      <c r="B11130" s="336" t="s">
        <v>11699</v>
      </c>
      <c r="C11130" s="335" t="s">
        <v>6807</v>
      </c>
      <c r="D11130" s="335">
        <v>88.01</v>
      </c>
    </row>
    <row r="11131" spans="1:4" ht="25.5">
      <c r="A11131" s="338">
        <v>7762</v>
      </c>
      <c r="B11131" s="336" t="s">
        <v>11700</v>
      </c>
      <c r="C11131" s="335" t="s">
        <v>6807</v>
      </c>
      <c r="D11131" s="335">
        <v>115.15</v>
      </c>
    </row>
    <row r="11132" spans="1:4" ht="25.5">
      <c r="A11132" s="338">
        <v>7722</v>
      </c>
      <c r="B11132" s="336" t="s">
        <v>11701</v>
      </c>
      <c r="C11132" s="335" t="s">
        <v>6807</v>
      </c>
      <c r="D11132" s="335">
        <v>177.57</v>
      </c>
    </row>
    <row r="11133" spans="1:4" ht="25.5">
      <c r="A11133" s="338">
        <v>7763</v>
      </c>
      <c r="B11133" s="336" t="s">
        <v>11702</v>
      </c>
      <c r="C11133" s="335" t="s">
        <v>6807</v>
      </c>
      <c r="D11133" s="335">
        <v>197.88</v>
      </c>
    </row>
    <row r="11134" spans="1:4" ht="25.5">
      <c r="A11134" s="338">
        <v>7764</v>
      </c>
      <c r="B11134" s="336" t="s">
        <v>11703</v>
      </c>
      <c r="C11134" s="335" t="s">
        <v>6807</v>
      </c>
      <c r="D11134" s="335">
        <v>297.24</v>
      </c>
    </row>
    <row r="11135" spans="1:4" ht="25.5">
      <c r="A11135" s="338">
        <v>12572</v>
      </c>
      <c r="B11135" s="336" t="s">
        <v>11704</v>
      </c>
      <c r="C11135" s="335" t="s">
        <v>6807</v>
      </c>
      <c r="D11135" s="335">
        <v>389.72</v>
      </c>
    </row>
    <row r="11136" spans="1:4" ht="25.5">
      <c r="A11136" s="338">
        <v>12573</v>
      </c>
      <c r="B11136" s="336" t="s">
        <v>11705</v>
      </c>
      <c r="C11136" s="335" t="s">
        <v>6807</v>
      </c>
      <c r="D11136" s="335">
        <v>409.54</v>
      </c>
    </row>
    <row r="11137" spans="1:4" ht="25.5">
      <c r="A11137" s="338">
        <v>12574</v>
      </c>
      <c r="B11137" s="336" t="s">
        <v>11706</v>
      </c>
      <c r="C11137" s="335" t="s">
        <v>6807</v>
      </c>
      <c r="D11137" s="335">
        <v>532.16</v>
      </c>
    </row>
    <row r="11138" spans="1:4" ht="25.5">
      <c r="A11138" s="338">
        <v>12575</v>
      </c>
      <c r="B11138" s="336" t="s">
        <v>11707</v>
      </c>
      <c r="C11138" s="335" t="s">
        <v>6807</v>
      </c>
      <c r="D11138" s="335">
        <v>781.1</v>
      </c>
    </row>
    <row r="11139" spans="1:4" ht="25.5">
      <c r="A11139" s="338">
        <v>12576</v>
      </c>
      <c r="B11139" s="336" t="s">
        <v>11708</v>
      </c>
      <c r="C11139" s="335" t="s">
        <v>6807</v>
      </c>
      <c r="D11139" s="335">
        <v>82.56</v>
      </c>
    </row>
    <row r="11140" spans="1:4" ht="25.5">
      <c r="A11140" s="338">
        <v>12577</v>
      </c>
      <c r="B11140" s="336" t="s">
        <v>11709</v>
      </c>
      <c r="C11140" s="335" t="s">
        <v>6807</v>
      </c>
      <c r="D11140" s="335">
        <v>106.78</v>
      </c>
    </row>
    <row r="11141" spans="1:4" ht="25.5">
      <c r="A11141" s="338">
        <v>12578</v>
      </c>
      <c r="B11141" s="336" t="s">
        <v>11710</v>
      </c>
      <c r="C11141" s="335" t="s">
        <v>6807</v>
      </c>
      <c r="D11141" s="335">
        <v>143.22</v>
      </c>
    </row>
    <row r="11142" spans="1:4" ht="25.5">
      <c r="A11142" s="338">
        <v>12579</v>
      </c>
      <c r="B11142" s="336" t="s">
        <v>11711</v>
      </c>
      <c r="C11142" s="335" t="s">
        <v>6807</v>
      </c>
      <c r="D11142" s="335">
        <v>209.73</v>
      </c>
    </row>
    <row r="11143" spans="1:4" ht="25.5">
      <c r="A11143" s="338">
        <v>12580</v>
      </c>
      <c r="B11143" s="336" t="s">
        <v>11712</v>
      </c>
      <c r="C11143" s="335" t="s">
        <v>6807</v>
      </c>
      <c r="D11143" s="335">
        <v>270.74</v>
      </c>
    </row>
    <row r="11144" spans="1:4" ht="25.5">
      <c r="A11144" s="338">
        <v>12581</v>
      </c>
      <c r="B11144" s="336" t="s">
        <v>11713</v>
      </c>
      <c r="C11144" s="335" t="s">
        <v>6807</v>
      </c>
      <c r="D11144" s="335">
        <v>370.45</v>
      </c>
    </row>
    <row r="11145" spans="1:4" ht="38.25">
      <c r="A11145" s="338">
        <v>41785</v>
      </c>
      <c r="B11145" s="336" t="s">
        <v>11714</v>
      </c>
      <c r="C11145" s="335" t="s">
        <v>6807</v>
      </c>
      <c r="D11145" s="335">
        <v>858.81</v>
      </c>
    </row>
    <row r="11146" spans="1:4" ht="38.25">
      <c r="A11146" s="338">
        <v>41781</v>
      </c>
      <c r="B11146" s="336" t="s">
        <v>11715</v>
      </c>
      <c r="C11146" s="335" t="s">
        <v>6807</v>
      </c>
      <c r="D11146" s="335">
        <v>195.48</v>
      </c>
    </row>
    <row r="11147" spans="1:4" ht="38.25">
      <c r="A11147" s="338">
        <v>41783</v>
      </c>
      <c r="B11147" s="336" t="s">
        <v>11716</v>
      </c>
      <c r="C11147" s="335" t="s">
        <v>6807</v>
      </c>
      <c r="D11147" s="335">
        <v>566.74</v>
      </c>
    </row>
    <row r="11148" spans="1:4" ht="38.25">
      <c r="A11148" s="338">
        <v>41786</v>
      </c>
      <c r="B11148" s="336" t="s">
        <v>11717</v>
      </c>
      <c r="C11148" s="335" t="s">
        <v>6807</v>
      </c>
      <c r="D11148" s="339">
        <v>1229.8699999999999</v>
      </c>
    </row>
    <row r="11149" spans="1:4" ht="38.25">
      <c r="A11149" s="338">
        <v>41779</v>
      </c>
      <c r="B11149" s="336" t="s">
        <v>11718</v>
      </c>
      <c r="C11149" s="335" t="s">
        <v>6807</v>
      </c>
      <c r="D11149" s="335">
        <v>66.34</v>
      </c>
    </row>
    <row r="11150" spans="1:4" ht="38.25">
      <c r="A11150" s="338">
        <v>41780</v>
      </c>
      <c r="B11150" s="336" t="s">
        <v>11719</v>
      </c>
      <c r="C11150" s="335" t="s">
        <v>6807</v>
      </c>
      <c r="D11150" s="335">
        <v>98.18</v>
      </c>
    </row>
    <row r="11151" spans="1:4" ht="38.25">
      <c r="A11151" s="338">
        <v>41782</v>
      </c>
      <c r="B11151" s="336" t="s">
        <v>11720</v>
      </c>
      <c r="C11151" s="335" t="s">
        <v>6807</v>
      </c>
      <c r="D11151" s="335">
        <v>382.13</v>
      </c>
    </row>
    <row r="11152" spans="1:4" ht="25.5">
      <c r="A11152" s="338">
        <v>38130</v>
      </c>
      <c r="B11152" s="336" t="s">
        <v>11721</v>
      </c>
      <c r="C11152" s="335" t="s">
        <v>6807</v>
      </c>
      <c r="D11152" s="335">
        <v>25.9</v>
      </c>
    </row>
    <row r="11153" spans="1:4" ht="25.5">
      <c r="A11153" s="338">
        <v>21123</v>
      </c>
      <c r="B11153" s="336" t="s">
        <v>11722</v>
      </c>
      <c r="C11153" s="335" t="s">
        <v>6807</v>
      </c>
      <c r="D11153" s="335">
        <v>7.35</v>
      </c>
    </row>
    <row r="11154" spans="1:4" ht="25.5">
      <c r="A11154" s="338">
        <v>21124</v>
      </c>
      <c r="B11154" s="336" t="s">
        <v>11723</v>
      </c>
      <c r="C11154" s="335" t="s">
        <v>6807</v>
      </c>
      <c r="D11154" s="335">
        <v>13.03</v>
      </c>
    </row>
    <row r="11155" spans="1:4" ht="25.5">
      <c r="A11155" s="338">
        <v>21125</v>
      </c>
      <c r="B11155" s="336" t="s">
        <v>11724</v>
      </c>
      <c r="C11155" s="335" t="s">
        <v>6807</v>
      </c>
      <c r="D11155" s="335">
        <v>20.91</v>
      </c>
    </row>
    <row r="11156" spans="1:4" ht="25.5">
      <c r="A11156" s="338">
        <v>38028</v>
      </c>
      <c r="B11156" s="336" t="s">
        <v>11725</v>
      </c>
      <c r="C11156" s="335" t="s">
        <v>6807</v>
      </c>
      <c r="D11156" s="335">
        <v>35.49</v>
      </c>
    </row>
    <row r="11157" spans="1:4" ht="25.5">
      <c r="A11157" s="338">
        <v>38029</v>
      </c>
      <c r="B11157" s="336" t="s">
        <v>11726</v>
      </c>
      <c r="C11157" s="335" t="s">
        <v>6807</v>
      </c>
      <c r="D11157" s="335">
        <v>54.1</v>
      </c>
    </row>
    <row r="11158" spans="1:4" ht="25.5">
      <c r="A11158" s="338">
        <v>38030</v>
      </c>
      <c r="B11158" s="336" t="s">
        <v>11727</v>
      </c>
      <c r="C11158" s="335" t="s">
        <v>6807</v>
      </c>
      <c r="D11158" s="335">
        <v>83.11</v>
      </c>
    </row>
    <row r="11159" spans="1:4" ht="25.5">
      <c r="A11159" s="338">
        <v>38031</v>
      </c>
      <c r="B11159" s="336" t="s">
        <v>11728</v>
      </c>
      <c r="C11159" s="335" t="s">
        <v>6807</v>
      </c>
      <c r="D11159" s="335">
        <v>131.69</v>
      </c>
    </row>
    <row r="11160" spans="1:4" ht="76.5">
      <c r="A11160" s="338">
        <v>39735</v>
      </c>
      <c r="B11160" s="336" t="s">
        <v>11729</v>
      </c>
      <c r="C11160" s="335" t="s">
        <v>6807</v>
      </c>
      <c r="D11160" s="335">
        <v>59.14</v>
      </c>
    </row>
    <row r="11161" spans="1:4" ht="76.5">
      <c r="A11161" s="338">
        <v>39734</v>
      </c>
      <c r="B11161" s="336" t="s">
        <v>11730</v>
      </c>
      <c r="C11161" s="335" t="s">
        <v>6807</v>
      </c>
      <c r="D11161" s="335">
        <v>70.150000000000006</v>
      </c>
    </row>
    <row r="11162" spans="1:4" ht="76.5">
      <c r="A11162" s="338">
        <v>39736</v>
      </c>
      <c r="B11162" s="336" t="s">
        <v>11731</v>
      </c>
      <c r="C11162" s="335" t="s">
        <v>6807</v>
      </c>
      <c r="D11162" s="335">
        <v>80.06</v>
      </c>
    </row>
    <row r="11163" spans="1:4" ht="76.5">
      <c r="A11163" s="338">
        <v>39737</v>
      </c>
      <c r="B11163" s="336" t="s">
        <v>11732</v>
      </c>
      <c r="C11163" s="335" t="s">
        <v>6807</v>
      </c>
      <c r="D11163" s="335">
        <v>10.77</v>
      </c>
    </row>
    <row r="11164" spans="1:4" ht="76.5">
      <c r="A11164" s="338">
        <v>39738</v>
      </c>
      <c r="B11164" s="336" t="s">
        <v>11733</v>
      </c>
      <c r="C11164" s="335" t="s">
        <v>6807</v>
      </c>
      <c r="D11164" s="335">
        <v>3.89</v>
      </c>
    </row>
    <row r="11165" spans="1:4" ht="76.5">
      <c r="A11165" s="338">
        <v>39739</v>
      </c>
      <c r="B11165" s="336" t="s">
        <v>11734</v>
      </c>
      <c r="C11165" s="335" t="s">
        <v>6807</v>
      </c>
      <c r="D11165" s="335">
        <v>55.36</v>
      </c>
    </row>
    <row r="11166" spans="1:4" ht="76.5">
      <c r="A11166" s="338">
        <v>39733</v>
      </c>
      <c r="B11166" s="336" t="s">
        <v>11735</v>
      </c>
      <c r="C11166" s="335" t="s">
        <v>6807</v>
      </c>
      <c r="D11166" s="335">
        <v>95.81</v>
      </c>
    </row>
    <row r="11167" spans="1:4" ht="76.5">
      <c r="A11167" s="338">
        <v>39854</v>
      </c>
      <c r="B11167" s="336" t="s">
        <v>11736</v>
      </c>
      <c r="C11167" s="335" t="s">
        <v>6807</v>
      </c>
      <c r="D11167" s="335">
        <v>97.16</v>
      </c>
    </row>
    <row r="11168" spans="1:4" ht="76.5">
      <c r="A11168" s="338">
        <v>39740</v>
      </c>
      <c r="B11168" s="336" t="s">
        <v>11737</v>
      </c>
      <c r="C11168" s="335" t="s">
        <v>6807</v>
      </c>
      <c r="D11168" s="335">
        <v>53.16</v>
      </c>
    </row>
    <row r="11169" spans="1:4" ht="76.5">
      <c r="A11169" s="338">
        <v>39741</v>
      </c>
      <c r="B11169" s="336" t="s">
        <v>11738</v>
      </c>
      <c r="C11169" s="335" t="s">
        <v>6807</v>
      </c>
      <c r="D11169" s="335">
        <v>9.7899999999999991</v>
      </c>
    </row>
    <row r="11170" spans="1:4" ht="76.5">
      <c r="A11170" s="338">
        <v>39853</v>
      </c>
      <c r="B11170" s="336" t="s">
        <v>11739</v>
      </c>
      <c r="C11170" s="335" t="s">
        <v>6807</v>
      </c>
      <c r="D11170" s="335">
        <v>12.87</v>
      </c>
    </row>
    <row r="11171" spans="1:4" ht="76.5">
      <c r="A11171" s="338">
        <v>39742</v>
      </c>
      <c r="B11171" s="336" t="s">
        <v>11740</v>
      </c>
      <c r="C11171" s="335" t="s">
        <v>6807</v>
      </c>
      <c r="D11171" s="335">
        <v>42.73</v>
      </c>
    </row>
    <row r="11172" spans="1:4" ht="38.25">
      <c r="A11172" s="338">
        <v>39749</v>
      </c>
      <c r="B11172" s="336" t="s">
        <v>11741</v>
      </c>
      <c r="C11172" s="335" t="s">
        <v>6807</v>
      </c>
      <c r="D11172" s="335">
        <v>38.43</v>
      </c>
    </row>
    <row r="11173" spans="1:4" ht="38.25">
      <c r="A11173" s="338">
        <v>39751</v>
      </c>
      <c r="B11173" s="336" t="s">
        <v>11742</v>
      </c>
      <c r="C11173" s="335" t="s">
        <v>6807</v>
      </c>
      <c r="D11173" s="335">
        <v>69.84</v>
      </c>
    </row>
    <row r="11174" spans="1:4" ht="38.25">
      <c r="A11174" s="338">
        <v>39750</v>
      </c>
      <c r="B11174" s="336" t="s">
        <v>11743</v>
      </c>
      <c r="C11174" s="335" t="s">
        <v>6807</v>
      </c>
      <c r="D11174" s="335">
        <v>58.04</v>
      </c>
    </row>
    <row r="11175" spans="1:4" ht="38.25">
      <c r="A11175" s="338">
        <v>39747</v>
      </c>
      <c r="B11175" s="336" t="s">
        <v>11744</v>
      </c>
      <c r="C11175" s="335" t="s">
        <v>6807</v>
      </c>
      <c r="D11175" s="335">
        <v>18.670000000000002</v>
      </c>
    </row>
    <row r="11176" spans="1:4" ht="38.25">
      <c r="A11176" s="338">
        <v>39753</v>
      </c>
      <c r="B11176" s="336" t="s">
        <v>11745</v>
      </c>
      <c r="C11176" s="335" t="s">
        <v>6807</v>
      </c>
      <c r="D11176" s="335">
        <v>128.55000000000001</v>
      </c>
    </row>
    <row r="11177" spans="1:4" ht="38.25">
      <c r="A11177" s="338">
        <v>39754</v>
      </c>
      <c r="B11177" s="336" t="s">
        <v>11746</v>
      </c>
      <c r="C11177" s="335" t="s">
        <v>6807</v>
      </c>
      <c r="D11177" s="335">
        <v>189.4</v>
      </c>
    </row>
    <row r="11178" spans="1:4" ht="38.25">
      <c r="A11178" s="338">
        <v>39748</v>
      </c>
      <c r="B11178" s="336" t="s">
        <v>11747</v>
      </c>
      <c r="C11178" s="335" t="s">
        <v>6807</v>
      </c>
      <c r="D11178" s="335">
        <v>30.21</v>
      </c>
    </row>
    <row r="11179" spans="1:4" ht="38.25">
      <c r="A11179" s="338">
        <v>39755</v>
      </c>
      <c r="B11179" s="336" t="s">
        <v>11748</v>
      </c>
      <c r="C11179" s="335" t="s">
        <v>6807</v>
      </c>
      <c r="D11179" s="335">
        <v>287.17</v>
      </c>
    </row>
    <row r="11180" spans="1:4" ht="25.5">
      <c r="A11180" s="338">
        <v>12742</v>
      </c>
      <c r="B11180" s="336" t="s">
        <v>11749</v>
      </c>
      <c r="C11180" s="335" t="s">
        <v>6807</v>
      </c>
      <c r="D11180" s="335">
        <v>227.39</v>
      </c>
    </row>
    <row r="11181" spans="1:4" ht="25.5">
      <c r="A11181" s="338">
        <v>12713</v>
      </c>
      <c r="B11181" s="336" t="s">
        <v>11750</v>
      </c>
      <c r="C11181" s="335" t="s">
        <v>6807</v>
      </c>
      <c r="D11181" s="335">
        <v>12.06</v>
      </c>
    </row>
    <row r="11182" spans="1:4" ht="25.5">
      <c r="A11182" s="338">
        <v>12743</v>
      </c>
      <c r="B11182" s="336" t="s">
        <v>11751</v>
      </c>
      <c r="C11182" s="335" t="s">
        <v>6807</v>
      </c>
      <c r="D11182" s="335">
        <v>20.74</v>
      </c>
    </row>
    <row r="11183" spans="1:4" ht="25.5">
      <c r="A11183" s="338">
        <v>12744</v>
      </c>
      <c r="B11183" s="336" t="s">
        <v>11752</v>
      </c>
      <c r="C11183" s="335" t="s">
        <v>6807</v>
      </c>
      <c r="D11183" s="335">
        <v>26.33</v>
      </c>
    </row>
    <row r="11184" spans="1:4" ht="25.5">
      <c r="A11184" s="338">
        <v>12745</v>
      </c>
      <c r="B11184" s="336" t="s">
        <v>11753</v>
      </c>
      <c r="C11184" s="335" t="s">
        <v>6807</v>
      </c>
      <c r="D11184" s="335">
        <v>38.229999999999997</v>
      </c>
    </row>
    <row r="11185" spans="1:4" ht="25.5">
      <c r="A11185" s="338">
        <v>12746</v>
      </c>
      <c r="B11185" s="336" t="s">
        <v>11754</v>
      </c>
      <c r="C11185" s="335" t="s">
        <v>6807</v>
      </c>
      <c r="D11185" s="335">
        <v>51.63</v>
      </c>
    </row>
    <row r="11186" spans="1:4" ht="25.5">
      <c r="A11186" s="338">
        <v>12747</v>
      </c>
      <c r="B11186" s="336" t="s">
        <v>11755</v>
      </c>
      <c r="C11186" s="335" t="s">
        <v>6807</v>
      </c>
      <c r="D11186" s="335">
        <v>74.87</v>
      </c>
    </row>
    <row r="11187" spans="1:4" ht="25.5">
      <c r="A11187" s="338">
        <v>12748</v>
      </c>
      <c r="B11187" s="336" t="s">
        <v>11756</v>
      </c>
      <c r="C11187" s="335" t="s">
        <v>6807</v>
      </c>
      <c r="D11187" s="335">
        <v>105.49</v>
      </c>
    </row>
    <row r="11188" spans="1:4" ht="25.5">
      <c r="A11188" s="338">
        <v>12749</v>
      </c>
      <c r="B11188" s="336" t="s">
        <v>11757</v>
      </c>
      <c r="C11188" s="335" t="s">
        <v>6807</v>
      </c>
      <c r="D11188" s="335">
        <v>154.21</v>
      </c>
    </row>
    <row r="11189" spans="1:4" ht="38.25">
      <c r="A11189" s="338">
        <v>39726</v>
      </c>
      <c r="B11189" s="336" t="s">
        <v>11758</v>
      </c>
      <c r="C11189" s="335" t="s">
        <v>6807</v>
      </c>
      <c r="D11189" s="335">
        <v>50.65</v>
      </c>
    </row>
    <row r="11190" spans="1:4" ht="38.25">
      <c r="A11190" s="338">
        <v>39728</v>
      </c>
      <c r="B11190" s="336" t="s">
        <v>11759</v>
      </c>
      <c r="C11190" s="335" t="s">
        <v>6807</v>
      </c>
      <c r="D11190" s="335">
        <v>89.02</v>
      </c>
    </row>
    <row r="11191" spans="1:4" ht="38.25">
      <c r="A11191" s="338">
        <v>39727</v>
      </c>
      <c r="B11191" s="336" t="s">
        <v>11760</v>
      </c>
      <c r="C11191" s="335" t="s">
        <v>6807</v>
      </c>
      <c r="D11191" s="335">
        <v>73.260000000000005</v>
      </c>
    </row>
    <row r="11192" spans="1:4" ht="38.25">
      <c r="A11192" s="338">
        <v>39724</v>
      </c>
      <c r="B11192" s="336" t="s">
        <v>11761</v>
      </c>
      <c r="C11192" s="335" t="s">
        <v>6807</v>
      </c>
      <c r="D11192" s="335">
        <v>22.43</v>
      </c>
    </row>
    <row r="11193" spans="1:4" ht="38.25">
      <c r="A11193" s="338">
        <v>39729</v>
      </c>
      <c r="B11193" s="336" t="s">
        <v>11762</v>
      </c>
      <c r="C11193" s="335" t="s">
        <v>6807</v>
      </c>
      <c r="D11193" s="335">
        <v>123.27</v>
      </c>
    </row>
    <row r="11194" spans="1:4" ht="38.25">
      <c r="A11194" s="338">
        <v>39730</v>
      </c>
      <c r="B11194" s="336" t="s">
        <v>11763</v>
      </c>
      <c r="C11194" s="335" t="s">
        <v>6807</v>
      </c>
      <c r="D11194" s="335">
        <v>159.94</v>
      </c>
    </row>
    <row r="11195" spans="1:4" ht="38.25">
      <c r="A11195" s="338">
        <v>39731</v>
      </c>
      <c r="B11195" s="336" t="s">
        <v>11764</v>
      </c>
      <c r="C11195" s="335" t="s">
        <v>6807</v>
      </c>
      <c r="D11195" s="335">
        <v>236.89</v>
      </c>
    </row>
    <row r="11196" spans="1:4" ht="38.25">
      <c r="A11196" s="338">
        <v>39725</v>
      </c>
      <c r="B11196" s="336" t="s">
        <v>11765</v>
      </c>
      <c r="C11196" s="335" t="s">
        <v>6807</v>
      </c>
      <c r="D11196" s="335">
        <v>36.56</v>
      </c>
    </row>
    <row r="11197" spans="1:4" ht="38.25">
      <c r="A11197" s="338">
        <v>39732</v>
      </c>
      <c r="B11197" s="336" t="s">
        <v>11766</v>
      </c>
      <c r="C11197" s="335" t="s">
        <v>6807</v>
      </c>
      <c r="D11197" s="335">
        <v>348.69</v>
      </c>
    </row>
    <row r="11198" spans="1:4" ht="38.25">
      <c r="A11198" s="338">
        <v>39660</v>
      </c>
      <c r="B11198" s="336" t="s">
        <v>11767</v>
      </c>
      <c r="C11198" s="335" t="s">
        <v>6807</v>
      </c>
      <c r="D11198" s="335">
        <v>15.89</v>
      </c>
    </row>
    <row r="11199" spans="1:4" ht="38.25">
      <c r="A11199" s="338">
        <v>39662</v>
      </c>
      <c r="B11199" s="336" t="s">
        <v>11768</v>
      </c>
      <c r="C11199" s="335" t="s">
        <v>6807</v>
      </c>
      <c r="D11199" s="335">
        <v>7.61</v>
      </c>
    </row>
    <row r="11200" spans="1:4" ht="38.25">
      <c r="A11200" s="338">
        <v>39661</v>
      </c>
      <c r="B11200" s="336" t="s">
        <v>11769</v>
      </c>
      <c r="C11200" s="335" t="s">
        <v>6807</v>
      </c>
      <c r="D11200" s="335">
        <v>5.19</v>
      </c>
    </row>
    <row r="11201" spans="1:4" ht="38.25">
      <c r="A11201" s="338">
        <v>39666</v>
      </c>
      <c r="B11201" s="336" t="s">
        <v>11770</v>
      </c>
      <c r="C11201" s="335" t="s">
        <v>6807</v>
      </c>
      <c r="D11201" s="335">
        <v>23.9</v>
      </c>
    </row>
    <row r="11202" spans="1:4" ht="38.25">
      <c r="A11202" s="338">
        <v>39664</v>
      </c>
      <c r="B11202" s="336" t="s">
        <v>11771</v>
      </c>
      <c r="C11202" s="335" t="s">
        <v>6807</v>
      </c>
      <c r="D11202" s="335">
        <v>11.71</v>
      </c>
    </row>
    <row r="11203" spans="1:4" ht="38.25">
      <c r="A11203" s="338">
        <v>39663</v>
      </c>
      <c r="B11203" s="336" t="s">
        <v>11772</v>
      </c>
      <c r="C11203" s="335" t="s">
        <v>6807</v>
      </c>
      <c r="D11203" s="335">
        <v>9.36</v>
      </c>
    </row>
    <row r="11204" spans="1:4" ht="38.25">
      <c r="A11204" s="338">
        <v>39665</v>
      </c>
      <c r="B11204" s="336" t="s">
        <v>11773</v>
      </c>
      <c r="C11204" s="335" t="s">
        <v>6807</v>
      </c>
      <c r="D11204" s="335">
        <v>19.760000000000002</v>
      </c>
    </row>
    <row r="11205" spans="1:4" ht="38.25">
      <c r="A11205" s="338">
        <v>39752</v>
      </c>
      <c r="B11205" s="336" t="s">
        <v>11774</v>
      </c>
      <c r="C11205" s="335" t="s">
        <v>6807</v>
      </c>
      <c r="D11205" s="335">
        <v>99.37</v>
      </c>
    </row>
    <row r="11206" spans="1:4" ht="25.5">
      <c r="A11206" s="338">
        <v>12583</v>
      </c>
      <c r="B11206" s="336" t="s">
        <v>11775</v>
      </c>
      <c r="C11206" s="335" t="s">
        <v>6807</v>
      </c>
      <c r="D11206" s="335">
        <v>23.44</v>
      </c>
    </row>
    <row r="11207" spans="1:4" ht="25.5">
      <c r="A11207" s="338">
        <v>12584</v>
      </c>
      <c r="B11207" s="336" t="s">
        <v>11776</v>
      </c>
      <c r="C11207" s="335" t="s">
        <v>6807</v>
      </c>
      <c r="D11207" s="335">
        <v>22.56</v>
      </c>
    </row>
    <row r="11208" spans="1:4" ht="38.25">
      <c r="A11208" s="338">
        <v>13159</v>
      </c>
      <c r="B11208" s="336" t="s">
        <v>11777</v>
      </c>
      <c r="C11208" s="335" t="s">
        <v>6807</v>
      </c>
      <c r="D11208" s="335">
        <v>68.33</v>
      </c>
    </row>
    <row r="11209" spans="1:4" ht="38.25">
      <c r="A11209" s="338">
        <v>13168</v>
      </c>
      <c r="B11209" s="336" t="s">
        <v>11778</v>
      </c>
      <c r="C11209" s="335" t="s">
        <v>6807</v>
      </c>
      <c r="D11209" s="335">
        <v>102.75</v>
      </c>
    </row>
    <row r="11210" spans="1:4" ht="38.25">
      <c r="A11210" s="338">
        <v>13173</v>
      </c>
      <c r="B11210" s="336" t="s">
        <v>11779</v>
      </c>
      <c r="C11210" s="335" t="s">
        <v>6807</v>
      </c>
      <c r="D11210" s="335">
        <v>126.69</v>
      </c>
    </row>
    <row r="11211" spans="1:4" ht="38.25">
      <c r="A11211" s="338">
        <v>37449</v>
      </c>
      <c r="B11211" s="336" t="s">
        <v>11780</v>
      </c>
      <c r="C11211" s="335" t="s">
        <v>6807</v>
      </c>
      <c r="D11211" s="335">
        <v>20.95</v>
      </c>
    </row>
    <row r="11212" spans="1:4" ht="38.25">
      <c r="A11212" s="338">
        <v>37450</v>
      </c>
      <c r="B11212" s="336" t="s">
        <v>11781</v>
      </c>
      <c r="C11212" s="335" t="s">
        <v>6807</v>
      </c>
      <c r="D11212" s="335">
        <v>25.53</v>
      </c>
    </row>
    <row r="11213" spans="1:4" ht="38.25">
      <c r="A11213" s="338">
        <v>37451</v>
      </c>
      <c r="B11213" s="336" t="s">
        <v>11782</v>
      </c>
      <c r="C11213" s="335" t="s">
        <v>6807</v>
      </c>
      <c r="D11213" s="335">
        <v>39.1</v>
      </c>
    </row>
    <row r="11214" spans="1:4" ht="38.25">
      <c r="A11214" s="338">
        <v>37452</v>
      </c>
      <c r="B11214" s="336" t="s">
        <v>11783</v>
      </c>
      <c r="C11214" s="335" t="s">
        <v>6807</v>
      </c>
      <c r="D11214" s="335">
        <v>51.87</v>
      </c>
    </row>
    <row r="11215" spans="1:4" ht="38.25">
      <c r="A11215" s="338">
        <v>37453</v>
      </c>
      <c r="B11215" s="336" t="s">
        <v>11784</v>
      </c>
      <c r="C11215" s="335" t="s">
        <v>6807</v>
      </c>
      <c r="D11215" s="335">
        <v>65.09</v>
      </c>
    </row>
    <row r="11216" spans="1:4" ht="25.5">
      <c r="A11216" s="338">
        <v>7778</v>
      </c>
      <c r="B11216" s="336" t="s">
        <v>11785</v>
      </c>
      <c r="C11216" s="335" t="s">
        <v>6807</v>
      </c>
      <c r="D11216" s="335">
        <v>24.44</v>
      </c>
    </row>
    <row r="11217" spans="1:4" ht="25.5">
      <c r="A11217" s="338">
        <v>7796</v>
      </c>
      <c r="B11217" s="336" t="s">
        <v>11786</v>
      </c>
      <c r="C11217" s="335" t="s">
        <v>6807</v>
      </c>
      <c r="D11217" s="335">
        <v>29.43</v>
      </c>
    </row>
    <row r="11218" spans="1:4" ht="25.5">
      <c r="A11218" s="338">
        <v>7781</v>
      </c>
      <c r="B11218" s="336" t="s">
        <v>11787</v>
      </c>
      <c r="C11218" s="335" t="s">
        <v>6807</v>
      </c>
      <c r="D11218" s="335">
        <v>38.9</v>
      </c>
    </row>
    <row r="11219" spans="1:4" ht="25.5">
      <c r="A11219" s="338">
        <v>7795</v>
      </c>
      <c r="B11219" s="336" t="s">
        <v>11788</v>
      </c>
      <c r="C11219" s="335" t="s">
        <v>6807</v>
      </c>
      <c r="D11219" s="335">
        <v>56.36</v>
      </c>
    </row>
    <row r="11220" spans="1:4" ht="25.5">
      <c r="A11220" s="338">
        <v>7791</v>
      </c>
      <c r="B11220" s="336" t="s">
        <v>11789</v>
      </c>
      <c r="C11220" s="335" t="s">
        <v>6807</v>
      </c>
      <c r="D11220" s="335">
        <v>71.819999999999993</v>
      </c>
    </row>
    <row r="11221" spans="1:4" ht="25.5">
      <c r="A11221" s="338">
        <v>7783</v>
      </c>
      <c r="B11221" s="336" t="s">
        <v>11790</v>
      </c>
      <c r="C11221" s="335" t="s">
        <v>6807</v>
      </c>
      <c r="D11221" s="335">
        <v>27.43</v>
      </c>
    </row>
    <row r="11222" spans="1:4" ht="25.5">
      <c r="A11222" s="338">
        <v>7790</v>
      </c>
      <c r="B11222" s="336" t="s">
        <v>11791</v>
      </c>
      <c r="C11222" s="335" t="s">
        <v>6807</v>
      </c>
      <c r="D11222" s="335">
        <v>31.92</v>
      </c>
    </row>
    <row r="11223" spans="1:4" ht="25.5">
      <c r="A11223" s="338">
        <v>7785</v>
      </c>
      <c r="B11223" s="336" t="s">
        <v>11792</v>
      </c>
      <c r="C11223" s="335" t="s">
        <v>6807</v>
      </c>
      <c r="D11223" s="335">
        <v>41.9</v>
      </c>
    </row>
    <row r="11224" spans="1:4" ht="25.5">
      <c r="A11224" s="338">
        <v>7792</v>
      </c>
      <c r="B11224" s="336" t="s">
        <v>11793</v>
      </c>
      <c r="C11224" s="335" t="s">
        <v>6807</v>
      </c>
      <c r="D11224" s="335">
        <v>60.85</v>
      </c>
    </row>
    <row r="11225" spans="1:4" ht="25.5">
      <c r="A11225" s="338">
        <v>7793</v>
      </c>
      <c r="B11225" s="336" t="s">
        <v>11794</v>
      </c>
      <c r="C11225" s="335" t="s">
        <v>6807</v>
      </c>
      <c r="D11225" s="335">
        <v>78.53</v>
      </c>
    </row>
    <row r="11226" spans="1:4" ht="25.5">
      <c r="A11226" s="338">
        <v>12613</v>
      </c>
      <c r="B11226" s="336" t="s">
        <v>11795</v>
      </c>
      <c r="C11226" s="335" t="s">
        <v>6747</v>
      </c>
      <c r="D11226" s="335">
        <v>12.38</v>
      </c>
    </row>
    <row r="11227" spans="1:4" ht="25.5">
      <c r="A11227" s="338">
        <v>1031</v>
      </c>
      <c r="B11227" s="336" t="s">
        <v>11796</v>
      </c>
      <c r="C11227" s="335" t="s">
        <v>6747</v>
      </c>
      <c r="D11227" s="335">
        <v>8.44</v>
      </c>
    </row>
    <row r="11228" spans="1:4" ht="51">
      <c r="A11228" s="338">
        <v>39707</v>
      </c>
      <c r="B11228" s="336" t="s">
        <v>11797</v>
      </c>
      <c r="C11228" s="335" t="s">
        <v>6807</v>
      </c>
      <c r="D11228" s="335">
        <v>2.36</v>
      </c>
    </row>
    <row r="11229" spans="1:4" ht="51">
      <c r="A11229" s="338">
        <v>39708</v>
      </c>
      <c r="B11229" s="336" t="s">
        <v>11798</v>
      </c>
      <c r="C11229" s="335" t="s">
        <v>6807</v>
      </c>
      <c r="D11229" s="335">
        <v>2.29</v>
      </c>
    </row>
    <row r="11230" spans="1:4" ht="51">
      <c r="A11230" s="338">
        <v>39710</v>
      </c>
      <c r="B11230" s="336" t="s">
        <v>11799</v>
      </c>
      <c r="C11230" s="335" t="s">
        <v>6807</v>
      </c>
      <c r="D11230" s="335">
        <v>1.61</v>
      </c>
    </row>
    <row r="11231" spans="1:4" ht="51">
      <c r="A11231" s="338">
        <v>39709</v>
      </c>
      <c r="B11231" s="336" t="s">
        <v>11800</v>
      </c>
      <c r="C11231" s="335" t="s">
        <v>6807</v>
      </c>
      <c r="D11231" s="335">
        <v>2.23</v>
      </c>
    </row>
    <row r="11232" spans="1:4" ht="51">
      <c r="A11232" s="338">
        <v>39711</v>
      </c>
      <c r="B11232" s="336" t="s">
        <v>11801</v>
      </c>
      <c r="C11232" s="335" t="s">
        <v>6807</v>
      </c>
      <c r="D11232" s="335">
        <v>2.5099999999999998</v>
      </c>
    </row>
    <row r="11233" spans="1:4" ht="51">
      <c r="A11233" s="338">
        <v>39712</v>
      </c>
      <c r="B11233" s="336" t="s">
        <v>11802</v>
      </c>
      <c r="C11233" s="335" t="s">
        <v>6807</v>
      </c>
      <c r="D11233" s="335">
        <v>0.88</v>
      </c>
    </row>
    <row r="11234" spans="1:4" ht="51">
      <c r="A11234" s="338">
        <v>39713</v>
      </c>
      <c r="B11234" s="336" t="s">
        <v>11803</v>
      </c>
      <c r="C11234" s="335" t="s">
        <v>6807</v>
      </c>
      <c r="D11234" s="335">
        <v>0.69</v>
      </c>
    </row>
    <row r="11235" spans="1:4" ht="51">
      <c r="A11235" s="338">
        <v>39714</v>
      </c>
      <c r="B11235" s="336" t="s">
        <v>11804</v>
      </c>
      <c r="C11235" s="335" t="s">
        <v>6807</v>
      </c>
      <c r="D11235" s="335">
        <v>1.59</v>
      </c>
    </row>
    <row r="11236" spans="1:4" ht="51">
      <c r="A11236" s="338">
        <v>39715</v>
      </c>
      <c r="B11236" s="336" t="s">
        <v>11805</v>
      </c>
      <c r="C11236" s="335" t="s">
        <v>6807</v>
      </c>
      <c r="D11236" s="335">
        <v>1.1299999999999999</v>
      </c>
    </row>
    <row r="11237" spans="1:4" ht="51">
      <c r="A11237" s="338">
        <v>39716</v>
      </c>
      <c r="B11237" s="336" t="s">
        <v>11806</v>
      </c>
      <c r="C11237" s="335" t="s">
        <v>6807</v>
      </c>
      <c r="D11237" s="335">
        <v>0.86</v>
      </c>
    </row>
    <row r="11238" spans="1:4" ht="51">
      <c r="A11238" s="338">
        <v>39718</v>
      </c>
      <c r="B11238" s="336" t="s">
        <v>11807</v>
      </c>
      <c r="C11238" s="335" t="s">
        <v>6807</v>
      </c>
      <c r="D11238" s="335">
        <v>1.46</v>
      </c>
    </row>
    <row r="11239" spans="1:4" ht="38.25">
      <c r="A11239" s="338">
        <v>9813</v>
      </c>
      <c r="B11239" s="336" t="s">
        <v>11808</v>
      </c>
      <c r="C11239" s="335" t="s">
        <v>6807</v>
      </c>
      <c r="D11239" s="335">
        <v>3.16</v>
      </c>
    </row>
    <row r="11240" spans="1:4" ht="38.25">
      <c r="A11240" s="338">
        <v>9815</v>
      </c>
      <c r="B11240" s="336" t="s">
        <v>11809</v>
      </c>
      <c r="C11240" s="335" t="s">
        <v>6807</v>
      </c>
      <c r="D11240" s="335">
        <v>6.24</v>
      </c>
    </row>
    <row r="11241" spans="1:4" ht="51">
      <c r="A11241" s="338">
        <v>25876</v>
      </c>
      <c r="B11241" s="336" t="s">
        <v>11810</v>
      </c>
      <c r="C11241" s="335" t="s">
        <v>6807</v>
      </c>
      <c r="D11241" s="339">
        <v>3105.22</v>
      </c>
    </row>
    <row r="11242" spans="1:4" ht="51">
      <c r="A11242" s="338">
        <v>25888</v>
      </c>
      <c r="B11242" s="336" t="s">
        <v>11811</v>
      </c>
      <c r="C11242" s="335" t="s">
        <v>6807</v>
      </c>
      <c r="D11242" s="335">
        <v>76.099999999999994</v>
      </c>
    </row>
    <row r="11243" spans="1:4" ht="51">
      <c r="A11243" s="338">
        <v>25874</v>
      </c>
      <c r="B11243" s="336" t="s">
        <v>11812</v>
      </c>
      <c r="C11243" s="335" t="s">
        <v>6807</v>
      </c>
      <c r="D11243" s="339">
        <v>5446.09</v>
      </c>
    </row>
    <row r="11244" spans="1:4" ht="51">
      <c r="A11244" s="338">
        <v>25877</v>
      </c>
      <c r="B11244" s="336" t="s">
        <v>11813</v>
      </c>
      <c r="C11244" s="335" t="s">
        <v>6807</v>
      </c>
      <c r="D11244" s="339">
        <v>7431.4</v>
      </c>
    </row>
    <row r="11245" spans="1:4" ht="51">
      <c r="A11245" s="338">
        <v>25878</v>
      </c>
      <c r="B11245" s="336" t="s">
        <v>11814</v>
      </c>
      <c r="C11245" s="335" t="s">
        <v>6807</v>
      </c>
      <c r="D11245" s="335">
        <v>163.36000000000001</v>
      </c>
    </row>
    <row r="11246" spans="1:4" ht="51">
      <c r="A11246" s="338">
        <v>25879</v>
      </c>
      <c r="B11246" s="336" t="s">
        <v>11815</v>
      </c>
      <c r="C11246" s="335" t="s">
        <v>6807</v>
      </c>
      <c r="D11246" s="339">
        <v>7049.57</v>
      </c>
    </row>
    <row r="11247" spans="1:4" ht="51">
      <c r="A11247" s="338">
        <v>25887</v>
      </c>
      <c r="B11247" s="336" t="s">
        <v>11816</v>
      </c>
      <c r="C11247" s="335" t="s">
        <v>6807</v>
      </c>
      <c r="D11247" s="339">
        <v>2816.42</v>
      </c>
    </row>
    <row r="11248" spans="1:4" ht="51">
      <c r="A11248" s="338">
        <v>25880</v>
      </c>
      <c r="B11248" s="336" t="s">
        <v>11817</v>
      </c>
      <c r="C11248" s="335" t="s">
        <v>6807</v>
      </c>
      <c r="D11248" s="335">
        <v>254.65</v>
      </c>
    </row>
    <row r="11249" spans="1:4" ht="51">
      <c r="A11249" s="338">
        <v>25881</v>
      </c>
      <c r="B11249" s="336" t="s">
        <v>11818</v>
      </c>
      <c r="C11249" s="335" t="s">
        <v>6807</v>
      </c>
      <c r="D11249" s="335">
        <v>623.97</v>
      </c>
    </row>
    <row r="11250" spans="1:4" ht="51">
      <c r="A11250" s="338">
        <v>25882</v>
      </c>
      <c r="B11250" s="336" t="s">
        <v>11819</v>
      </c>
      <c r="C11250" s="335" t="s">
        <v>6807</v>
      </c>
      <c r="D11250" s="339">
        <v>1005</v>
      </c>
    </row>
    <row r="11251" spans="1:4" ht="51">
      <c r="A11251" s="338">
        <v>25883</v>
      </c>
      <c r="B11251" s="336" t="s">
        <v>11820</v>
      </c>
      <c r="C11251" s="335" t="s">
        <v>6807</v>
      </c>
      <c r="D11251" s="335">
        <v>16.21</v>
      </c>
    </row>
    <row r="11252" spans="1:4" ht="51">
      <c r="A11252" s="338">
        <v>25884</v>
      </c>
      <c r="B11252" s="336" t="s">
        <v>11821</v>
      </c>
      <c r="C11252" s="335" t="s">
        <v>6807</v>
      </c>
      <c r="D11252" s="339">
        <v>1764.41</v>
      </c>
    </row>
    <row r="11253" spans="1:4" ht="51">
      <c r="A11253" s="338">
        <v>25885</v>
      </c>
      <c r="B11253" s="336" t="s">
        <v>11822</v>
      </c>
      <c r="C11253" s="335" t="s">
        <v>6807</v>
      </c>
      <c r="D11253" s="339">
        <v>2624.17</v>
      </c>
    </row>
    <row r="11254" spans="1:4" ht="51">
      <c r="A11254" s="338">
        <v>25889</v>
      </c>
      <c r="B11254" s="336" t="s">
        <v>11823</v>
      </c>
      <c r="C11254" s="335" t="s">
        <v>6807</v>
      </c>
      <c r="D11254" s="339">
        <v>1315.95</v>
      </c>
    </row>
    <row r="11255" spans="1:4" ht="51">
      <c r="A11255" s="338">
        <v>25886</v>
      </c>
      <c r="B11255" s="336" t="s">
        <v>11824</v>
      </c>
      <c r="C11255" s="335" t="s">
        <v>6807</v>
      </c>
      <c r="D11255" s="335">
        <v>36.26</v>
      </c>
    </row>
    <row r="11256" spans="1:4" ht="51">
      <c r="A11256" s="338">
        <v>25875</v>
      </c>
      <c r="B11256" s="336" t="s">
        <v>11825</v>
      </c>
      <c r="C11256" s="335" t="s">
        <v>6807</v>
      </c>
      <c r="D11256" s="339">
        <v>1716.88</v>
      </c>
    </row>
    <row r="11257" spans="1:4" ht="25.5">
      <c r="A11257" s="338">
        <v>9876</v>
      </c>
      <c r="B11257" s="336" t="s">
        <v>11826</v>
      </c>
      <c r="C11257" s="335" t="s">
        <v>6807</v>
      </c>
      <c r="D11257" s="335">
        <v>10.49</v>
      </c>
    </row>
    <row r="11258" spans="1:4" ht="25.5">
      <c r="A11258" s="338">
        <v>9877</v>
      </c>
      <c r="B11258" s="336" t="s">
        <v>11827</v>
      </c>
      <c r="C11258" s="335" t="s">
        <v>6807</v>
      </c>
      <c r="D11258" s="335">
        <v>37.92</v>
      </c>
    </row>
    <row r="11259" spans="1:4" ht="25.5">
      <c r="A11259" s="338">
        <v>9878</v>
      </c>
      <c r="B11259" s="336" t="s">
        <v>11828</v>
      </c>
      <c r="C11259" s="335" t="s">
        <v>6807</v>
      </c>
      <c r="D11259" s="335">
        <v>52.63</v>
      </c>
    </row>
    <row r="11260" spans="1:4" ht="25.5">
      <c r="A11260" s="338">
        <v>9879</v>
      </c>
      <c r="B11260" s="336" t="s">
        <v>11829</v>
      </c>
      <c r="C11260" s="335" t="s">
        <v>6807</v>
      </c>
      <c r="D11260" s="335">
        <v>124.22</v>
      </c>
    </row>
    <row r="11261" spans="1:4" ht="63.75">
      <c r="A11261" s="338">
        <v>42001</v>
      </c>
      <c r="B11261" s="336" t="s">
        <v>11830</v>
      </c>
      <c r="C11261" s="335" t="s">
        <v>6807</v>
      </c>
      <c r="D11261" s="335">
        <v>318.51</v>
      </c>
    </row>
    <row r="11262" spans="1:4" ht="63.75">
      <c r="A11262" s="338">
        <v>41998</v>
      </c>
      <c r="B11262" s="336" t="s">
        <v>11831</v>
      </c>
      <c r="C11262" s="335" t="s">
        <v>6807</v>
      </c>
      <c r="D11262" s="335">
        <v>784.92</v>
      </c>
    </row>
    <row r="11263" spans="1:4" ht="63.75">
      <c r="A11263" s="338">
        <v>41999</v>
      </c>
      <c r="B11263" s="336" t="s">
        <v>11832</v>
      </c>
      <c r="C11263" s="335" t="s">
        <v>6807</v>
      </c>
      <c r="D11263" s="339">
        <v>1439.85</v>
      </c>
    </row>
    <row r="11264" spans="1:4" ht="63.75">
      <c r="A11264" s="338">
        <v>42000</v>
      </c>
      <c r="B11264" s="336" t="s">
        <v>11833</v>
      </c>
      <c r="C11264" s="335" t="s">
        <v>6807</v>
      </c>
      <c r="D11264" s="339">
        <v>2458.81</v>
      </c>
    </row>
    <row r="11265" spans="1:4" ht="63.75">
      <c r="A11265" s="338">
        <v>38053</v>
      </c>
      <c r="B11265" s="336" t="s">
        <v>11834</v>
      </c>
      <c r="C11265" s="335" t="s">
        <v>6807</v>
      </c>
      <c r="D11265" s="335">
        <v>8.3800000000000008</v>
      </c>
    </row>
    <row r="11266" spans="1:4" ht="63.75">
      <c r="A11266" s="338">
        <v>38054</v>
      </c>
      <c r="B11266" s="336" t="s">
        <v>11835</v>
      </c>
      <c r="C11266" s="335" t="s">
        <v>6807</v>
      </c>
      <c r="D11266" s="335">
        <v>14.41</v>
      </c>
    </row>
    <row r="11267" spans="1:4" ht="63.75">
      <c r="A11267" s="338">
        <v>38052</v>
      </c>
      <c r="B11267" s="336" t="s">
        <v>11836</v>
      </c>
      <c r="C11267" s="335" t="s">
        <v>6807</v>
      </c>
      <c r="D11267" s="335">
        <v>4.0599999999999996</v>
      </c>
    </row>
    <row r="11268" spans="1:4" ht="63.75">
      <c r="A11268" s="338">
        <v>38051</v>
      </c>
      <c r="B11268" s="336" t="s">
        <v>11837</v>
      </c>
      <c r="C11268" s="335" t="s">
        <v>6807</v>
      </c>
      <c r="D11268" s="335">
        <v>2.5299999999999998</v>
      </c>
    </row>
    <row r="11269" spans="1:4">
      <c r="A11269" s="338">
        <v>38787</v>
      </c>
      <c r="B11269" s="336" t="s">
        <v>11838</v>
      </c>
      <c r="C11269" s="335" t="s">
        <v>6807</v>
      </c>
      <c r="D11269" s="335">
        <v>3.68</v>
      </c>
    </row>
    <row r="11270" spans="1:4">
      <c r="A11270" s="338">
        <v>38825</v>
      </c>
      <c r="B11270" s="336" t="s">
        <v>11839</v>
      </c>
      <c r="C11270" s="335" t="s">
        <v>6807</v>
      </c>
      <c r="D11270" s="335">
        <v>4.82</v>
      </c>
    </row>
    <row r="11271" spans="1:4">
      <c r="A11271" s="338">
        <v>38826</v>
      </c>
      <c r="B11271" s="336" t="s">
        <v>11840</v>
      </c>
      <c r="C11271" s="335" t="s">
        <v>6807</v>
      </c>
      <c r="D11271" s="335">
        <v>7.14</v>
      </c>
    </row>
    <row r="11272" spans="1:4">
      <c r="A11272" s="338">
        <v>38827</v>
      </c>
      <c r="B11272" s="336" t="s">
        <v>11841</v>
      </c>
      <c r="C11272" s="335" t="s">
        <v>6807</v>
      </c>
      <c r="D11272" s="335">
        <v>11.47</v>
      </c>
    </row>
    <row r="11273" spans="1:4" ht="25.5">
      <c r="A11273" s="338">
        <v>38830</v>
      </c>
      <c r="B11273" s="336" t="s">
        <v>11842</v>
      </c>
      <c r="C11273" s="335" t="s">
        <v>6807</v>
      </c>
      <c r="D11273" s="335">
        <v>16.07</v>
      </c>
    </row>
    <row r="11274" spans="1:4" ht="25.5">
      <c r="A11274" s="338">
        <v>38828</v>
      </c>
      <c r="B11274" s="336" t="s">
        <v>11843</v>
      </c>
      <c r="C11274" s="335" t="s">
        <v>6807</v>
      </c>
      <c r="D11274" s="335">
        <v>7.08</v>
      </c>
    </row>
    <row r="11275" spans="1:4" ht="25.5">
      <c r="A11275" s="338">
        <v>38829</v>
      </c>
      <c r="B11275" s="336" t="s">
        <v>11844</v>
      </c>
      <c r="C11275" s="335" t="s">
        <v>6807</v>
      </c>
      <c r="D11275" s="335">
        <v>11.61</v>
      </c>
    </row>
    <row r="11276" spans="1:4" ht="25.5">
      <c r="A11276" s="338">
        <v>38831</v>
      </c>
      <c r="B11276" s="336" t="s">
        <v>11845</v>
      </c>
      <c r="C11276" s="335" t="s">
        <v>6807</v>
      </c>
      <c r="D11276" s="335">
        <v>22.41</v>
      </c>
    </row>
    <row r="11277" spans="1:4" ht="25.5">
      <c r="A11277" s="338">
        <v>36274</v>
      </c>
      <c r="B11277" s="336" t="s">
        <v>11846</v>
      </c>
      <c r="C11277" s="335" t="s">
        <v>6807</v>
      </c>
      <c r="D11277" s="335">
        <v>4.47</v>
      </c>
    </row>
    <row r="11278" spans="1:4" ht="25.5">
      <c r="A11278" s="338">
        <v>36278</v>
      </c>
      <c r="B11278" s="336" t="s">
        <v>11847</v>
      </c>
      <c r="C11278" s="335" t="s">
        <v>6807</v>
      </c>
      <c r="D11278" s="335">
        <v>6.06</v>
      </c>
    </row>
    <row r="11279" spans="1:4">
      <c r="A11279" s="338">
        <v>38977</v>
      </c>
      <c r="B11279" s="336" t="s">
        <v>11848</v>
      </c>
      <c r="C11279" s="335" t="s">
        <v>6807</v>
      </c>
      <c r="D11279" s="335">
        <v>92.27</v>
      </c>
    </row>
    <row r="11280" spans="1:4">
      <c r="A11280" s="338">
        <v>38971</v>
      </c>
      <c r="B11280" s="336" t="s">
        <v>11849</v>
      </c>
      <c r="C11280" s="335" t="s">
        <v>6807</v>
      </c>
      <c r="D11280" s="335">
        <v>7.6</v>
      </c>
    </row>
    <row r="11281" spans="1:4">
      <c r="A11281" s="338">
        <v>38972</v>
      </c>
      <c r="B11281" s="336" t="s">
        <v>11850</v>
      </c>
      <c r="C11281" s="335" t="s">
        <v>6807</v>
      </c>
      <c r="D11281" s="335">
        <v>11.57</v>
      </c>
    </row>
    <row r="11282" spans="1:4">
      <c r="A11282" s="338">
        <v>38973</v>
      </c>
      <c r="B11282" s="336" t="s">
        <v>11851</v>
      </c>
      <c r="C11282" s="335" t="s">
        <v>6807</v>
      </c>
      <c r="D11282" s="335">
        <v>15.31</v>
      </c>
    </row>
    <row r="11283" spans="1:4">
      <c r="A11283" s="338">
        <v>38974</v>
      </c>
      <c r="B11283" s="336" t="s">
        <v>11852</v>
      </c>
      <c r="C11283" s="335" t="s">
        <v>6807</v>
      </c>
      <c r="D11283" s="335">
        <v>22.33</v>
      </c>
    </row>
    <row r="11284" spans="1:4">
      <c r="A11284" s="338">
        <v>38975</v>
      </c>
      <c r="B11284" s="336" t="s">
        <v>11853</v>
      </c>
      <c r="C11284" s="335" t="s">
        <v>6807</v>
      </c>
      <c r="D11284" s="335">
        <v>37.22</v>
      </c>
    </row>
    <row r="11285" spans="1:4">
      <c r="A11285" s="338">
        <v>38976</v>
      </c>
      <c r="B11285" s="336" t="s">
        <v>11854</v>
      </c>
      <c r="C11285" s="335" t="s">
        <v>6807</v>
      </c>
      <c r="D11285" s="335">
        <v>52.2</v>
      </c>
    </row>
    <row r="11286" spans="1:4" ht="25.5">
      <c r="A11286" s="338">
        <v>38986</v>
      </c>
      <c r="B11286" s="336" t="s">
        <v>11855</v>
      </c>
      <c r="C11286" s="335" t="s">
        <v>6807</v>
      </c>
      <c r="D11286" s="335">
        <v>105.05</v>
      </c>
    </row>
    <row r="11287" spans="1:4" ht="25.5">
      <c r="A11287" s="338">
        <v>38978</v>
      </c>
      <c r="B11287" s="336" t="s">
        <v>11856</v>
      </c>
      <c r="C11287" s="335" t="s">
        <v>6807</v>
      </c>
      <c r="D11287" s="335">
        <v>4.47</v>
      </c>
    </row>
    <row r="11288" spans="1:4" ht="25.5">
      <c r="A11288" s="338">
        <v>38979</v>
      </c>
      <c r="B11288" s="336" t="s">
        <v>11857</v>
      </c>
      <c r="C11288" s="335" t="s">
        <v>6807</v>
      </c>
      <c r="D11288" s="335">
        <v>6.06</v>
      </c>
    </row>
    <row r="11289" spans="1:4" ht="25.5">
      <c r="A11289" s="338">
        <v>38980</v>
      </c>
      <c r="B11289" s="336" t="s">
        <v>11858</v>
      </c>
      <c r="C11289" s="335" t="s">
        <v>6807</v>
      </c>
      <c r="D11289" s="335">
        <v>10.130000000000001</v>
      </c>
    </row>
    <row r="11290" spans="1:4" ht="25.5">
      <c r="A11290" s="338">
        <v>38981</v>
      </c>
      <c r="B11290" s="336" t="s">
        <v>11859</v>
      </c>
      <c r="C11290" s="335" t="s">
        <v>6807</v>
      </c>
      <c r="D11290" s="335">
        <v>14.03</v>
      </c>
    </row>
    <row r="11291" spans="1:4" ht="25.5">
      <c r="A11291" s="338">
        <v>38982</v>
      </c>
      <c r="B11291" s="336" t="s">
        <v>11860</v>
      </c>
      <c r="C11291" s="335" t="s">
        <v>6807</v>
      </c>
      <c r="D11291" s="335">
        <v>20.420000000000002</v>
      </c>
    </row>
    <row r="11292" spans="1:4" ht="25.5">
      <c r="A11292" s="338">
        <v>38983</v>
      </c>
      <c r="B11292" s="336" t="s">
        <v>11861</v>
      </c>
      <c r="C11292" s="335" t="s">
        <v>6807</v>
      </c>
      <c r="D11292" s="335">
        <v>27.08</v>
      </c>
    </row>
    <row r="11293" spans="1:4" ht="25.5">
      <c r="A11293" s="338">
        <v>38984</v>
      </c>
      <c r="B11293" s="336" t="s">
        <v>11862</v>
      </c>
      <c r="C11293" s="335" t="s">
        <v>6807</v>
      </c>
      <c r="D11293" s="335">
        <v>52.23</v>
      </c>
    </row>
    <row r="11294" spans="1:4" ht="25.5">
      <c r="A11294" s="338">
        <v>38985</v>
      </c>
      <c r="B11294" s="336" t="s">
        <v>11863</v>
      </c>
      <c r="C11294" s="335" t="s">
        <v>6807</v>
      </c>
      <c r="D11294" s="335">
        <v>77.319999999999993</v>
      </c>
    </row>
    <row r="11295" spans="1:4" ht="25.5">
      <c r="A11295" s="338">
        <v>9836</v>
      </c>
      <c r="B11295" s="336" t="s">
        <v>11864</v>
      </c>
      <c r="C11295" s="335" t="s">
        <v>6807</v>
      </c>
      <c r="D11295" s="335">
        <v>8.32</v>
      </c>
    </row>
    <row r="11296" spans="1:4" ht="25.5">
      <c r="A11296" s="338">
        <v>20065</v>
      </c>
      <c r="B11296" s="336" t="s">
        <v>11865</v>
      </c>
      <c r="C11296" s="335" t="s">
        <v>6807</v>
      </c>
      <c r="D11296" s="335">
        <v>19.73</v>
      </c>
    </row>
    <row r="11297" spans="1:4" ht="25.5">
      <c r="A11297" s="338">
        <v>9835</v>
      </c>
      <c r="B11297" s="336" t="s">
        <v>11866</v>
      </c>
      <c r="C11297" s="335" t="s">
        <v>6807</v>
      </c>
      <c r="D11297" s="335">
        <v>3.15</v>
      </c>
    </row>
    <row r="11298" spans="1:4" ht="25.5">
      <c r="A11298" s="338">
        <v>38032</v>
      </c>
      <c r="B11298" s="336" t="s">
        <v>11867</v>
      </c>
      <c r="C11298" s="335" t="s">
        <v>6807</v>
      </c>
      <c r="D11298" s="335">
        <v>30.26</v>
      </c>
    </row>
    <row r="11299" spans="1:4" ht="25.5">
      <c r="A11299" s="338">
        <v>38033</v>
      </c>
      <c r="B11299" s="336" t="s">
        <v>11868</v>
      </c>
      <c r="C11299" s="335" t="s">
        <v>6807</v>
      </c>
      <c r="D11299" s="335">
        <v>47.64</v>
      </c>
    </row>
    <row r="11300" spans="1:4" ht="25.5">
      <c r="A11300" s="338">
        <v>38034</v>
      </c>
      <c r="B11300" s="336" t="s">
        <v>11869</v>
      </c>
      <c r="C11300" s="335" t="s">
        <v>6807</v>
      </c>
      <c r="D11300" s="335">
        <v>80.489999999999995</v>
      </c>
    </row>
    <row r="11301" spans="1:4" ht="25.5">
      <c r="A11301" s="338">
        <v>38035</v>
      </c>
      <c r="B11301" s="336" t="s">
        <v>11870</v>
      </c>
      <c r="C11301" s="335" t="s">
        <v>6807</v>
      </c>
      <c r="D11301" s="335">
        <v>128.80000000000001</v>
      </c>
    </row>
    <row r="11302" spans="1:4" ht="25.5">
      <c r="A11302" s="338">
        <v>38036</v>
      </c>
      <c r="B11302" s="336" t="s">
        <v>11871</v>
      </c>
      <c r="C11302" s="335" t="s">
        <v>6807</v>
      </c>
      <c r="D11302" s="335">
        <v>190.53</v>
      </c>
    </row>
    <row r="11303" spans="1:4" ht="25.5">
      <c r="A11303" s="338">
        <v>38037</v>
      </c>
      <c r="B11303" s="336" t="s">
        <v>11872</v>
      </c>
      <c r="C11303" s="335" t="s">
        <v>6807</v>
      </c>
      <c r="D11303" s="335">
        <v>225.25</v>
      </c>
    </row>
    <row r="11304" spans="1:4" ht="38.25">
      <c r="A11304" s="338">
        <v>9850</v>
      </c>
      <c r="B11304" s="336" t="s">
        <v>11873</v>
      </c>
      <c r="C11304" s="335" t="s">
        <v>6807</v>
      </c>
      <c r="D11304" s="335">
        <v>93.85</v>
      </c>
    </row>
    <row r="11305" spans="1:4" ht="38.25">
      <c r="A11305" s="338">
        <v>9853</v>
      </c>
      <c r="B11305" s="336" t="s">
        <v>11874</v>
      </c>
      <c r="C11305" s="335" t="s">
        <v>6807</v>
      </c>
      <c r="D11305" s="335">
        <v>166.89</v>
      </c>
    </row>
    <row r="11306" spans="1:4" ht="38.25">
      <c r="A11306" s="338">
        <v>9854</v>
      </c>
      <c r="B11306" s="336" t="s">
        <v>11875</v>
      </c>
      <c r="C11306" s="335" t="s">
        <v>6807</v>
      </c>
      <c r="D11306" s="335">
        <v>73.12</v>
      </c>
    </row>
    <row r="11307" spans="1:4" ht="38.25">
      <c r="A11307" s="338">
        <v>9851</v>
      </c>
      <c r="B11307" s="336" t="s">
        <v>11876</v>
      </c>
      <c r="C11307" s="335" t="s">
        <v>6807</v>
      </c>
      <c r="D11307" s="335">
        <v>126.8</v>
      </c>
    </row>
    <row r="11308" spans="1:4" ht="38.25">
      <c r="A11308" s="338">
        <v>9855</v>
      </c>
      <c r="B11308" s="336" t="s">
        <v>11877</v>
      </c>
      <c r="C11308" s="335" t="s">
        <v>6807</v>
      </c>
      <c r="D11308" s="335">
        <v>212.08</v>
      </c>
    </row>
    <row r="11309" spans="1:4" ht="25.5">
      <c r="A11309" s="338">
        <v>9825</v>
      </c>
      <c r="B11309" s="336" t="s">
        <v>11878</v>
      </c>
      <c r="C11309" s="335" t="s">
        <v>6807</v>
      </c>
      <c r="D11309" s="335">
        <v>33.89</v>
      </c>
    </row>
    <row r="11310" spans="1:4" ht="25.5">
      <c r="A11310" s="338">
        <v>9828</v>
      </c>
      <c r="B11310" s="336" t="s">
        <v>11879</v>
      </c>
      <c r="C11310" s="335" t="s">
        <v>6807</v>
      </c>
      <c r="D11310" s="335">
        <v>66.08</v>
      </c>
    </row>
    <row r="11311" spans="1:4" ht="25.5">
      <c r="A11311" s="338">
        <v>9829</v>
      </c>
      <c r="B11311" s="336" t="s">
        <v>11880</v>
      </c>
      <c r="C11311" s="335" t="s">
        <v>6807</v>
      </c>
      <c r="D11311" s="335">
        <v>117.62</v>
      </c>
    </row>
    <row r="11312" spans="1:4" ht="25.5">
      <c r="A11312" s="338">
        <v>9826</v>
      </c>
      <c r="B11312" s="336" t="s">
        <v>11881</v>
      </c>
      <c r="C11312" s="335" t="s">
        <v>6807</v>
      </c>
      <c r="D11312" s="335">
        <v>174.5</v>
      </c>
    </row>
    <row r="11313" spans="1:4" ht="25.5">
      <c r="A11313" s="338">
        <v>9827</v>
      </c>
      <c r="B11313" s="336" t="s">
        <v>11882</v>
      </c>
      <c r="C11313" s="335" t="s">
        <v>6807</v>
      </c>
      <c r="D11313" s="335">
        <v>253.62</v>
      </c>
    </row>
    <row r="11314" spans="1:4" ht="25.5">
      <c r="A11314" s="338">
        <v>36374</v>
      </c>
      <c r="B11314" s="336" t="s">
        <v>11883</v>
      </c>
      <c r="C11314" s="335" t="s">
        <v>6807</v>
      </c>
      <c r="D11314" s="335">
        <v>38.35</v>
      </c>
    </row>
    <row r="11315" spans="1:4" ht="25.5">
      <c r="A11315" s="338">
        <v>36084</v>
      </c>
      <c r="B11315" s="336" t="s">
        <v>11884</v>
      </c>
      <c r="C11315" s="335" t="s">
        <v>6807</v>
      </c>
      <c r="D11315" s="335">
        <v>11.56</v>
      </c>
    </row>
    <row r="11316" spans="1:4" ht="25.5">
      <c r="A11316" s="338">
        <v>36373</v>
      </c>
      <c r="B11316" s="336" t="s">
        <v>11885</v>
      </c>
      <c r="C11316" s="335" t="s">
        <v>6807</v>
      </c>
      <c r="D11316" s="335">
        <v>23.47</v>
      </c>
    </row>
    <row r="11317" spans="1:4" ht="25.5">
      <c r="A11317" s="338">
        <v>36377</v>
      </c>
      <c r="B11317" s="336" t="s">
        <v>11886</v>
      </c>
      <c r="C11317" s="335" t="s">
        <v>6807</v>
      </c>
      <c r="D11317" s="335">
        <v>44.69</v>
      </c>
    </row>
    <row r="11318" spans="1:4" ht="25.5">
      <c r="A11318" s="338">
        <v>36375</v>
      </c>
      <c r="B11318" s="336" t="s">
        <v>11887</v>
      </c>
      <c r="C11318" s="335" t="s">
        <v>6807</v>
      </c>
      <c r="D11318" s="335">
        <v>13.27</v>
      </c>
    </row>
    <row r="11319" spans="1:4" ht="25.5">
      <c r="A11319" s="338">
        <v>36376</v>
      </c>
      <c r="B11319" s="336" t="s">
        <v>11888</v>
      </c>
      <c r="C11319" s="335" t="s">
        <v>6807</v>
      </c>
      <c r="D11319" s="335">
        <v>26.55</v>
      </c>
    </row>
    <row r="11320" spans="1:4" ht="25.5">
      <c r="A11320" s="338">
        <v>36380</v>
      </c>
      <c r="B11320" s="336" t="s">
        <v>11889</v>
      </c>
      <c r="C11320" s="335" t="s">
        <v>6807</v>
      </c>
      <c r="D11320" s="335">
        <v>58.39</v>
      </c>
    </row>
    <row r="11321" spans="1:4" ht="25.5">
      <c r="A11321" s="338">
        <v>36378</v>
      </c>
      <c r="B11321" s="336" t="s">
        <v>11890</v>
      </c>
      <c r="C11321" s="335" t="s">
        <v>6807</v>
      </c>
      <c r="D11321" s="335">
        <v>17.559999999999999</v>
      </c>
    </row>
    <row r="11322" spans="1:4" ht="25.5">
      <c r="A11322" s="338">
        <v>36379</v>
      </c>
      <c r="B11322" s="336" t="s">
        <v>11891</v>
      </c>
      <c r="C11322" s="335" t="s">
        <v>6807</v>
      </c>
      <c r="D11322" s="335">
        <v>35.35</v>
      </c>
    </row>
    <row r="11323" spans="1:4">
      <c r="A11323" s="338">
        <v>9859</v>
      </c>
      <c r="B11323" s="336" t="s">
        <v>11892</v>
      </c>
      <c r="C11323" s="335" t="s">
        <v>6807</v>
      </c>
      <c r="D11323" s="335">
        <v>7.63</v>
      </c>
    </row>
    <row r="11324" spans="1:4" ht="25.5">
      <c r="A11324" s="338">
        <v>9838</v>
      </c>
      <c r="B11324" s="336" t="s">
        <v>11893</v>
      </c>
      <c r="C11324" s="335" t="s">
        <v>6807</v>
      </c>
      <c r="D11324" s="335">
        <v>5.41</v>
      </c>
    </row>
    <row r="11325" spans="1:4" ht="25.5">
      <c r="A11325" s="338">
        <v>9837</v>
      </c>
      <c r="B11325" s="336" t="s">
        <v>11894</v>
      </c>
      <c r="C11325" s="335" t="s">
        <v>6807</v>
      </c>
      <c r="D11325" s="335">
        <v>7.33</v>
      </c>
    </row>
    <row r="11326" spans="1:4" ht="38.25">
      <c r="A11326" s="338">
        <v>9833</v>
      </c>
      <c r="B11326" s="336" t="s">
        <v>11895</v>
      </c>
      <c r="C11326" s="335" t="s">
        <v>6807</v>
      </c>
      <c r="D11326" s="335">
        <v>7.58</v>
      </c>
    </row>
    <row r="11327" spans="1:4" ht="38.25">
      <c r="A11327" s="338">
        <v>9830</v>
      </c>
      <c r="B11327" s="336" t="s">
        <v>11896</v>
      </c>
      <c r="C11327" s="335" t="s">
        <v>6807</v>
      </c>
      <c r="D11327" s="335">
        <v>4.0599999999999996</v>
      </c>
    </row>
    <row r="11328" spans="1:4" ht="38.25">
      <c r="A11328" s="338">
        <v>9841</v>
      </c>
      <c r="B11328" s="336" t="s">
        <v>11897</v>
      </c>
      <c r="C11328" s="335" t="s">
        <v>6807</v>
      </c>
      <c r="D11328" s="335">
        <v>15.97</v>
      </c>
    </row>
    <row r="11329" spans="1:4" ht="38.25">
      <c r="A11329" s="338">
        <v>9840</v>
      </c>
      <c r="B11329" s="336" t="s">
        <v>11898</v>
      </c>
      <c r="C11329" s="335" t="s">
        <v>6807</v>
      </c>
      <c r="D11329" s="335">
        <v>33.22</v>
      </c>
    </row>
    <row r="11330" spans="1:4" ht="38.25">
      <c r="A11330" s="338">
        <v>20067</v>
      </c>
      <c r="B11330" s="336" t="s">
        <v>11899</v>
      </c>
      <c r="C11330" s="335" t="s">
        <v>6807</v>
      </c>
      <c r="D11330" s="335">
        <v>5.73</v>
      </c>
    </row>
    <row r="11331" spans="1:4" ht="38.25">
      <c r="A11331" s="338">
        <v>20068</v>
      </c>
      <c r="B11331" s="336" t="s">
        <v>11900</v>
      </c>
      <c r="C11331" s="335" t="s">
        <v>6807</v>
      </c>
      <c r="D11331" s="335">
        <v>7.62</v>
      </c>
    </row>
    <row r="11332" spans="1:4" ht="38.25">
      <c r="A11332" s="338">
        <v>9839</v>
      </c>
      <c r="B11332" s="336" t="s">
        <v>11901</v>
      </c>
      <c r="C11332" s="335" t="s">
        <v>6807</v>
      </c>
      <c r="D11332" s="335">
        <v>9.6999999999999993</v>
      </c>
    </row>
    <row r="11333" spans="1:4" ht="38.25">
      <c r="A11333" s="338">
        <v>20072</v>
      </c>
      <c r="B11333" s="336" t="s">
        <v>11902</v>
      </c>
      <c r="C11333" s="335" t="s">
        <v>6807</v>
      </c>
      <c r="D11333" s="335">
        <v>16.64</v>
      </c>
    </row>
    <row r="11334" spans="1:4" ht="38.25">
      <c r="A11334" s="338">
        <v>20073</v>
      </c>
      <c r="B11334" s="336" t="s">
        <v>11903</v>
      </c>
      <c r="C11334" s="335" t="s">
        <v>6807</v>
      </c>
      <c r="D11334" s="335">
        <v>34.43</v>
      </c>
    </row>
    <row r="11335" spans="1:4" ht="38.25">
      <c r="A11335" s="338">
        <v>20069</v>
      </c>
      <c r="B11335" s="336" t="s">
        <v>11904</v>
      </c>
      <c r="C11335" s="335" t="s">
        <v>6807</v>
      </c>
      <c r="D11335" s="335">
        <v>6.12</v>
      </c>
    </row>
    <row r="11336" spans="1:4" ht="38.25">
      <c r="A11336" s="338">
        <v>20070</v>
      </c>
      <c r="B11336" s="336" t="s">
        <v>11905</v>
      </c>
      <c r="C11336" s="335" t="s">
        <v>6807</v>
      </c>
      <c r="D11336" s="335">
        <v>7.76</v>
      </c>
    </row>
    <row r="11337" spans="1:4" ht="38.25">
      <c r="A11337" s="338">
        <v>20071</v>
      </c>
      <c r="B11337" s="336" t="s">
        <v>11906</v>
      </c>
      <c r="C11337" s="335" t="s">
        <v>6807</v>
      </c>
      <c r="D11337" s="335">
        <v>9.9</v>
      </c>
    </row>
    <row r="11338" spans="1:4" ht="38.25">
      <c r="A11338" s="338">
        <v>9834</v>
      </c>
      <c r="B11338" s="336" t="s">
        <v>11907</v>
      </c>
      <c r="C11338" s="335" t="s">
        <v>6807</v>
      </c>
      <c r="D11338" s="335">
        <v>21.11</v>
      </c>
    </row>
    <row r="11339" spans="1:4" ht="25.5">
      <c r="A11339" s="338">
        <v>9863</v>
      </c>
      <c r="B11339" s="336" t="s">
        <v>11908</v>
      </c>
      <c r="C11339" s="335" t="s">
        <v>6807</v>
      </c>
      <c r="D11339" s="335">
        <v>58.77</v>
      </c>
    </row>
    <row r="11340" spans="1:4" ht="25.5">
      <c r="A11340" s="338">
        <v>9860</v>
      </c>
      <c r="B11340" s="336" t="s">
        <v>11909</v>
      </c>
      <c r="C11340" s="335" t="s">
        <v>6807</v>
      </c>
      <c r="D11340" s="335">
        <v>35.340000000000003</v>
      </c>
    </row>
    <row r="11341" spans="1:4" ht="25.5">
      <c r="A11341" s="338">
        <v>9862</v>
      </c>
      <c r="B11341" s="336" t="s">
        <v>11910</v>
      </c>
      <c r="C11341" s="335" t="s">
        <v>6807</v>
      </c>
      <c r="D11341" s="335">
        <v>24.7</v>
      </c>
    </row>
    <row r="11342" spans="1:4" ht="25.5">
      <c r="A11342" s="338">
        <v>9861</v>
      </c>
      <c r="B11342" s="336" t="s">
        <v>11911</v>
      </c>
      <c r="C11342" s="335" t="s">
        <v>6807</v>
      </c>
      <c r="D11342" s="335">
        <v>19.86</v>
      </c>
    </row>
    <row r="11343" spans="1:4">
      <c r="A11343" s="338">
        <v>9856</v>
      </c>
      <c r="B11343" s="336" t="s">
        <v>11912</v>
      </c>
      <c r="C11343" s="335" t="s">
        <v>6807</v>
      </c>
      <c r="D11343" s="335">
        <v>5.64</v>
      </c>
    </row>
    <row r="11344" spans="1:4">
      <c r="A11344" s="338">
        <v>9866</v>
      </c>
      <c r="B11344" s="336" t="s">
        <v>11913</v>
      </c>
      <c r="C11344" s="335" t="s">
        <v>6807</v>
      </c>
      <c r="D11344" s="335">
        <v>14.92</v>
      </c>
    </row>
    <row r="11345" spans="1:4">
      <c r="A11345" s="338">
        <v>9857</v>
      </c>
      <c r="B11345" s="336" t="s">
        <v>11914</v>
      </c>
      <c r="C11345" s="335" t="s">
        <v>6807</v>
      </c>
      <c r="D11345" s="335">
        <v>76.17</v>
      </c>
    </row>
    <row r="11346" spans="1:4">
      <c r="A11346" s="338">
        <v>9864</v>
      </c>
      <c r="B11346" s="336" t="s">
        <v>11915</v>
      </c>
      <c r="C11346" s="335" t="s">
        <v>6807</v>
      </c>
      <c r="D11346" s="335">
        <v>89.96</v>
      </c>
    </row>
    <row r="11347" spans="1:4">
      <c r="A11347" s="338">
        <v>9865</v>
      </c>
      <c r="B11347" s="336" t="s">
        <v>11916</v>
      </c>
      <c r="C11347" s="335" t="s">
        <v>6807</v>
      </c>
      <c r="D11347" s="335">
        <v>128.16999999999999</v>
      </c>
    </row>
    <row r="11348" spans="1:4">
      <c r="A11348" s="338">
        <v>9858</v>
      </c>
      <c r="B11348" s="336" t="s">
        <v>11917</v>
      </c>
      <c r="C11348" s="335" t="s">
        <v>6807</v>
      </c>
      <c r="D11348" s="335">
        <v>148.19</v>
      </c>
    </row>
    <row r="11349" spans="1:4" ht="25.5">
      <c r="A11349" s="338">
        <v>9870</v>
      </c>
      <c r="B11349" s="336" t="s">
        <v>11918</v>
      </c>
      <c r="C11349" s="335" t="s">
        <v>6807</v>
      </c>
      <c r="D11349" s="335">
        <v>51.22</v>
      </c>
    </row>
    <row r="11350" spans="1:4" ht="25.5">
      <c r="A11350" s="338">
        <v>9867</v>
      </c>
      <c r="B11350" s="336" t="s">
        <v>11919</v>
      </c>
      <c r="C11350" s="335" t="s">
        <v>6807</v>
      </c>
      <c r="D11350" s="335">
        <v>2.14</v>
      </c>
    </row>
    <row r="11351" spans="1:4" ht="25.5">
      <c r="A11351" s="338">
        <v>9868</v>
      </c>
      <c r="B11351" s="336" t="s">
        <v>11920</v>
      </c>
      <c r="C11351" s="335" t="s">
        <v>6807</v>
      </c>
      <c r="D11351" s="335">
        <v>2.84</v>
      </c>
    </row>
    <row r="11352" spans="1:4" ht="25.5">
      <c r="A11352" s="338">
        <v>9869</v>
      </c>
      <c r="B11352" s="336" t="s">
        <v>11921</v>
      </c>
      <c r="C11352" s="335" t="s">
        <v>6807</v>
      </c>
      <c r="D11352" s="335">
        <v>6.09</v>
      </c>
    </row>
    <row r="11353" spans="1:4" ht="25.5">
      <c r="A11353" s="338">
        <v>9874</v>
      </c>
      <c r="B11353" s="336" t="s">
        <v>11922</v>
      </c>
      <c r="C11353" s="335" t="s">
        <v>6807</v>
      </c>
      <c r="D11353" s="335">
        <v>8.89</v>
      </c>
    </row>
    <row r="11354" spans="1:4" ht="25.5">
      <c r="A11354" s="338">
        <v>9875</v>
      </c>
      <c r="B11354" s="336" t="s">
        <v>11923</v>
      </c>
      <c r="C11354" s="335" t="s">
        <v>6807</v>
      </c>
      <c r="D11354" s="335">
        <v>11.02</v>
      </c>
    </row>
    <row r="11355" spans="1:4" ht="25.5">
      <c r="A11355" s="338">
        <v>9873</v>
      </c>
      <c r="B11355" s="336" t="s">
        <v>11924</v>
      </c>
      <c r="C11355" s="335" t="s">
        <v>6807</v>
      </c>
      <c r="D11355" s="335">
        <v>17.18</v>
      </c>
    </row>
    <row r="11356" spans="1:4" ht="25.5">
      <c r="A11356" s="338">
        <v>9871</v>
      </c>
      <c r="B11356" s="336" t="s">
        <v>11925</v>
      </c>
      <c r="C11356" s="335" t="s">
        <v>6807</v>
      </c>
      <c r="D11356" s="335">
        <v>24.1</v>
      </c>
    </row>
    <row r="11357" spans="1:4" ht="25.5">
      <c r="A11357" s="338">
        <v>9872</v>
      </c>
      <c r="B11357" s="336" t="s">
        <v>11926</v>
      </c>
      <c r="C11357" s="335" t="s">
        <v>6807</v>
      </c>
      <c r="D11357" s="335">
        <v>30.38</v>
      </c>
    </row>
    <row r="11358" spans="1:4">
      <c r="A11358" s="338">
        <v>7667</v>
      </c>
      <c r="B11358" s="336" t="s">
        <v>11927</v>
      </c>
      <c r="C11358" s="335" t="s">
        <v>6807</v>
      </c>
      <c r="D11358" s="339">
        <v>1346.28</v>
      </c>
    </row>
    <row r="11359" spans="1:4">
      <c r="A11359" s="338">
        <v>7660</v>
      </c>
      <c r="B11359" s="336" t="s">
        <v>11928</v>
      </c>
      <c r="C11359" s="335" t="s">
        <v>6807</v>
      </c>
      <c r="D11359" s="339">
        <v>1716.19</v>
      </c>
    </row>
    <row r="11360" spans="1:4">
      <c r="A11360" s="338">
        <v>7676</v>
      </c>
      <c r="B11360" s="336" t="s">
        <v>11929</v>
      </c>
      <c r="C11360" s="335" t="s">
        <v>6807</v>
      </c>
      <c r="D11360" s="339">
        <v>1735.81</v>
      </c>
    </row>
    <row r="11361" spans="1:4" ht="25.5">
      <c r="A11361" s="338">
        <v>12426</v>
      </c>
      <c r="B11361" s="336" t="s">
        <v>11930</v>
      </c>
      <c r="C11361" s="335" t="s">
        <v>6747</v>
      </c>
      <c r="D11361" s="335">
        <v>22.96</v>
      </c>
    </row>
    <row r="11362" spans="1:4" ht="25.5">
      <c r="A11362" s="338">
        <v>12425</v>
      </c>
      <c r="B11362" s="336" t="s">
        <v>11931</v>
      </c>
      <c r="C11362" s="335" t="s">
        <v>6747</v>
      </c>
      <c r="D11362" s="335">
        <v>31.55</v>
      </c>
    </row>
    <row r="11363" spans="1:4" ht="25.5">
      <c r="A11363" s="338">
        <v>12427</v>
      </c>
      <c r="B11363" s="336" t="s">
        <v>11932</v>
      </c>
      <c r="C11363" s="335" t="s">
        <v>6747</v>
      </c>
      <c r="D11363" s="335">
        <v>130.96</v>
      </c>
    </row>
    <row r="11364" spans="1:4" ht="25.5">
      <c r="A11364" s="338">
        <v>12428</v>
      </c>
      <c r="B11364" s="336" t="s">
        <v>11933</v>
      </c>
      <c r="C11364" s="335" t="s">
        <v>6747</v>
      </c>
      <c r="D11364" s="335">
        <v>84.06</v>
      </c>
    </row>
    <row r="11365" spans="1:4" ht="25.5">
      <c r="A11365" s="338">
        <v>12430</v>
      </c>
      <c r="B11365" s="336" t="s">
        <v>11934</v>
      </c>
      <c r="C11365" s="335" t="s">
        <v>6747</v>
      </c>
      <c r="D11365" s="335">
        <v>28.15</v>
      </c>
    </row>
    <row r="11366" spans="1:4" ht="25.5">
      <c r="A11366" s="338">
        <v>12429</v>
      </c>
      <c r="B11366" s="336" t="s">
        <v>11935</v>
      </c>
      <c r="C11366" s="335" t="s">
        <v>6747</v>
      </c>
      <c r="D11366" s="335">
        <v>211.77</v>
      </c>
    </row>
    <row r="11367" spans="1:4" ht="25.5">
      <c r="A11367" s="338">
        <v>12431</v>
      </c>
      <c r="B11367" s="336" t="s">
        <v>11936</v>
      </c>
      <c r="C11367" s="335" t="s">
        <v>6747</v>
      </c>
      <c r="D11367" s="335">
        <v>360.4</v>
      </c>
    </row>
    <row r="11368" spans="1:4" ht="25.5">
      <c r="A11368" s="338">
        <v>12432</v>
      </c>
      <c r="B11368" s="336" t="s">
        <v>11937</v>
      </c>
      <c r="C11368" s="335" t="s">
        <v>6747</v>
      </c>
      <c r="D11368" s="335">
        <v>74.12</v>
      </c>
    </row>
    <row r="11369" spans="1:4" ht="25.5">
      <c r="A11369" s="338">
        <v>12434</v>
      </c>
      <c r="B11369" s="336" t="s">
        <v>11938</v>
      </c>
      <c r="C11369" s="335" t="s">
        <v>6747</v>
      </c>
      <c r="D11369" s="335">
        <v>24.15</v>
      </c>
    </row>
    <row r="11370" spans="1:4" ht="25.5">
      <c r="A11370" s="338">
        <v>12433</v>
      </c>
      <c r="B11370" s="336" t="s">
        <v>11939</v>
      </c>
      <c r="C11370" s="335" t="s">
        <v>6747</v>
      </c>
      <c r="D11370" s="335">
        <v>47.18</v>
      </c>
    </row>
    <row r="11371" spans="1:4" ht="25.5">
      <c r="A11371" s="338">
        <v>12435</v>
      </c>
      <c r="B11371" s="336" t="s">
        <v>11940</v>
      </c>
      <c r="C11371" s="335" t="s">
        <v>6747</v>
      </c>
      <c r="D11371" s="335">
        <v>146.03</v>
      </c>
    </row>
    <row r="11372" spans="1:4" ht="25.5">
      <c r="A11372" s="338">
        <v>12437</v>
      </c>
      <c r="B11372" s="336" t="s">
        <v>11941</v>
      </c>
      <c r="C11372" s="335" t="s">
        <v>6747</v>
      </c>
      <c r="D11372" s="335">
        <v>117.94</v>
      </c>
    </row>
    <row r="11373" spans="1:4" ht="25.5">
      <c r="A11373" s="338">
        <v>12439</v>
      </c>
      <c r="B11373" s="336" t="s">
        <v>11942</v>
      </c>
      <c r="C11373" s="335" t="s">
        <v>6747</v>
      </c>
      <c r="D11373" s="335">
        <v>37.85</v>
      </c>
    </row>
    <row r="11374" spans="1:4" ht="25.5">
      <c r="A11374" s="338">
        <v>12438</v>
      </c>
      <c r="B11374" s="336" t="s">
        <v>11943</v>
      </c>
      <c r="C11374" s="335" t="s">
        <v>6747</v>
      </c>
      <c r="D11374" s="335">
        <v>213.44</v>
      </c>
    </row>
    <row r="11375" spans="1:4" ht="25.5">
      <c r="A11375" s="338">
        <v>12436</v>
      </c>
      <c r="B11375" s="336" t="s">
        <v>11944</v>
      </c>
      <c r="C11375" s="335" t="s">
        <v>6747</v>
      </c>
      <c r="D11375" s="335">
        <v>269.62</v>
      </c>
    </row>
    <row r="11376" spans="1:4" ht="25.5">
      <c r="A11376" s="338">
        <v>36357</v>
      </c>
      <c r="B11376" s="336" t="s">
        <v>11945</v>
      </c>
      <c r="C11376" s="335" t="s">
        <v>6747</v>
      </c>
      <c r="D11376" s="335">
        <v>79.52</v>
      </c>
    </row>
    <row r="11377" spans="1:4" ht="25.5">
      <c r="A11377" s="338">
        <v>12424</v>
      </c>
      <c r="B11377" s="336" t="s">
        <v>11946</v>
      </c>
      <c r="C11377" s="335" t="s">
        <v>6747</v>
      </c>
      <c r="D11377" s="335">
        <v>48.58</v>
      </c>
    </row>
    <row r="11378" spans="1:4" ht="25.5">
      <c r="A11378" s="338">
        <v>12440</v>
      </c>
      <c r="B11378" s="336" t="s">
        <v>11947</v>
      </c>
      <c r="C11378" s="335" t="s">
        <v>6747</v>
      </c>
      <c r="D11378" s="335">
        <v>46.96</v>
      </c>
    </row>
    <row r="11379" spans="1:4" ht="25.5">
      <c r="A11379" s="338">
        <v>9884</v>
      </c>
      <c r="B11379" s="336" t="s">
        <v>11948</v>
      </c>
      <c r="C11379" s="335" t="s">
        <v>6747</v>
      </c>
      <c r="D11379" s="335">
        <v>35.03</v>
      </c>
    </row>
    <row r="11380" spans="1:4" ht="25.5">
      <c r="A11380" s="338">
        <v>9888</v>
      </c>
      <c r="B11380" s="336" t="s">
        <v>11949</v>
      </c>
      <c r="C11380" s="335" t="s">
        <v>6747</v>
      </c>
      <c r="D11380" s="335">
        <v>28.14</v>
      </c>
    </row>
    <row r="11381" spans="1:4" ht="25.5">
      <c r="A11381" s="338">
        <v>9883</v>
      </c>
      <c r="B11381" s="336" t="s">
        <v>11950</v>
      </c>
      <c r="C11381" s="335" t="s">
        <v>6747</v>
      </c>
      <c r="D11381" s="335">
        <v>12.28</v>
      </c>
    </row>
    <row r="11382" spans="1:4" ht="25.5">
      <c r="A11382" s="338">
        <v>9886</v>
      </c>
      <c r="B11382" s="336" t="s">
        <v>11951</v>
      </c>
      <c r="C11382" s="335" t="s">
        <v>6747</v>
      </c>
      <c r="D11382" s="335">
        <v>16.82</v>
      </c>
    </row>
    <row r="11383" spans="1:4" ht="25.5">
      <c r="A11383" s="338">
        <v>9889</v>
      </c>
      <c r="B11383" s="336" t="s">
        <v>11952</v>
      </c>
      <c r="C11383" s="335" t="s">
        <v>6747</v>
      </c>
      <c r="D11383" s="335">
        <v>85.22</v>
      </c>
    </row>
    <row r="11384" spans="1:4" ht="25.5">
      <c r="A11384" s="338">
        <v>9887</v>
      </c>
      <c r="B11384" s="336" t="s">
        <v>11953</v>
      </c>
      <c r="C11384" s="335" t="s">
        <v>6747</v>
      </c>
      <c r="D11384" s="335">
        <v>51.5</v>
      </c>
    </row>
    <row r="11385" spans="1:4" ht="25.5">
      <c r="A11385" s="338">
        <v>9885</v>
      </c>
      <c r="B11385" s="336" t="s">
        <v>11954</v>
      </c>
      <c r="C11385" s="335" t="s">
        <v>6747</v>
      </c>
      <c r="D11385" s="335">
        <v>16.260000000000002</v>
      </c>
    </row>
    <row r="11386" spans="1:4" ht="25.5">
      <c r="A11386" s="338">
        <v>9890</v>
      </c>
      <c r="B11386" s="336" t="s">
        <v>11955</v>
      </c>
      <c r="C11386" s="335" t="s">
        <v>6747</v>
      </c>
      <c r="D11386" s="335">
        <v>132.02000000000001</v>
      </c>
    </row>
    <row r="11387" spans="1:4" ht="25.5">
      <c r="A11387" s="338">
        <v>9891</v>
      </c>
      <c r="B11387" s="336" t="s">
        <v>11956</v>
      </c>
      <c r="C11387" s="335" t="s">
        <v>6747</v>
      </c>
      <c r="D11387" s="335">
        <v>185.34</v>
      </c>
    </row>
    <row r="11388" spans="1:4" ht="38.25">
      <c r="A11388" s="338">
        <v>39292</v>
      </c>
      <c r="B11388" s="336" t="s">
        <v>11957</v>
      </c>
      <c r="C11388" s="335" t="s">
        <v>6747</v>
      </c>
      <c r="D11388" s="335">
        <v>6.85</v>
      </c>
    </row>
    <row r="11389" spans="1:4" ht="38.25">
      <c r="A11389" s="338">
        <v>39293</v>
      </c>
      <c r="B11389" s="336" t="s">
        <v>11958</v>
      </c>
      <c r="C11389" s="335" t="s">
        <v>6747</v>
      </c>
      <c r="D11389" s="335">
        <v>11.06</v>
      </c>
    </row>
    <row r="11390" spans="1:4" ht="38.25">
      <c r="A11390" s="338">
        <v>39294</v>
      </c>
      <c r="B11390" s="336" t="s">
        <v>11959</v>
      </c>
      <c r="C11390" s="335" t="s">
        <v>6747</v>
      </c>
      <c r="D11390" s="335">
        <v>11.06</v>
      </c>
    </row>
    <row r="11391" spans="1:4" ht="38.25">
      <c r="A11391" s="338">
        <v>39295</v>
      </c>
      <c r="B11391" s="336" t="s">
        <v>11960</v>
      </c>
      <c r="C11391" s="335" t="s">
        <v>6747</v>
      </c>
      <c r="D11391" s="335">
        <v>18.86</v>
      </c>
    </row>
    <row r="11392" spans="1:4" ht="25.5">
      <c r="A11392" s="338">
        <v>36313</v>
      </c>
      <c r="B11392" s="336" t="s">
        <v>11961</v>
      </c>
      <c r="C11392" s="335" t="s">
        <v>6747</v>
      </c>
      <c r="D11392" s="335">
        <v>18.850000000000001</v>
      </c>
    </row>
    <row r="11393" spans="1:4" ht="25.5">
      <c r="A11393" s="338">
        <v>36316</v>
      </c>
      <c r="B11393" s="336" t="s">
        <v>11962</v>
      </c>
      <c r="C11393" s="335" t="s">
        <v>6747</v>
      </c>
      <c r="D11393" s="335">
        <v>22.86</v>
      </c>
    </row>
    <row r="11394" spans="1:4" ht="25.5">
      <c r="A11394" s="338">
        <v>64</v>
      </c>
      <c r="B11394" s="336" t="s">
        <v>11963</v>
      </c>
      <c r="C11394" s="335" t="s">
        <v>6747</v>
      </c>
      <c r="D11394" s="335">
        <v>3.56</v>
      </c>
    </row>
    <row r="11395" spans="1:4" ht="25.5">
      <c r="A11395" s="338">
        <v>37423</v>
      </c>
      <c r="B11395" s="336" t="s">
        <v>11964</v>
      </c>
      <c r="C11395" s="335" t="s">
        <v>6747</v>
      </c>
      <c r="D11395" s="335">
        <v>8.8000000000000007</v>
      </c>
    </row>
    <row r="11396" spans="1:4" ht="25.5">
      <c r="A11396" s="338">
        <v>39296</v>
      </c>
      <c r="B11396" s="336" t="s">
        <v>11965</v>
      </c>
      <c r="C11396" s="335" t="s">
        <v>6747</v>
      </c>
      <c r="D11396" s="335">
        <v>5.29</v>
      </c>
    </row>
    <row r="11397" spans="1:4" ht="25.5">
      <c r="A11397" s="338">
        <v>39297</v>
      </c>
      <c r="B11397" s="336" t="s">
        <v>11966</v>
      </c>
      <c r="C11397" s="335" t="s">
        <v>6747</v>
      </c>
      <c r="D11397" s="335">
        <v>7.57</v>
      </c>
    </row>
    <row r="11398" spans="1:4" ht="25.5">
      <c r="A11398" s="338">
        <v>39298</v>
      </c>
      <c r="B11398" s="336" t="s">
        <v>11967</v>
      </c>
      <c r="C11398" s="335" t="s">
        <v>6747</v>
      </c>
      <c r="D11398" s="335">
        <v>13.33</v>
      </c>
    </row>
    <row r="11399" spans="1:4" ht="25.5">
      <c r="A11399" s="338">
        <v>39299</v>
      </c>
      <c r="B11399" s="336" t="s">
        <v>11968</v>
      </c>
      <c r="C11399" s="335" t="s">
        <v>6747</v>
      </c>
      <c r="D11399" s="335">
        <v>22.69</v>
      </c>
    </row>
    <row r="11400" spans="1:4">
      <c r="A11400" s="338">
        <v>9892</v>
      </c>
      <c r="B11400" s="336" t="s">
        <v>11969</v>
      </c>
      <c r="C11400" s="335" t="s">
        <v>6747</v>
      </c>
      <c r="D11400" s="335">
        <v>6.43</v>
      </c>
    </row>
    <row r="11401" spans="1:4">
      <c r="A11401" s="338">
        <v>9893</v>
      </c>
      <c r="B11401" s="336" t="s">
        <v>11970</v>
      </c>
      <c r="C11401" s="335" t="s">
        <v>6747</v>
      </c>
      <c r="D11401" s="335">
        <v>70.459999999999994</v>
      </c>
    </row>
    <row r="11402" spans="1:4" ht="25.5">
      <c r="A11402" s="338">
        <v>9901</v>
      </c>
      <c r="B11402" s="336" t="s">
        <v>11971</v>
      </c>
      <c r="C11402" s="335" t="s">
        <v>6747</v>
      </c>
      <c r="D11402" s="335">
        <v>31</v>
      </c>
    </row>
    <row r="11403" spans="1:4" ht="25.5">
      <c r="A11403" s="338">
        <v>9896</v>
      </c>
      <c r="B11403" s="336" t="s">
        <v>11972</v>
      </c>
      <c r="C11403" s="335" t="s">
        <v>6747</v>
      </c>
      <c r="D11403" s="335">
        <v>26.69</v>
      </c>
    </row>
    <row r="11404" spans="1:4">
      <c r="A11404" s="338">
        <v>9900</v>
      </c>
      <c r="B11404" s="336" t="s">
        <v>11973</v>
      </c>
      <c r="C11404" s="335" t="s">
        <v>6747</v>
      </c>
      <c r="D11404" s="335">
        <v>16.52</v>
      </c>
    </row>
    <row r="11405" spans="1:4" ht="25.5">
      <c r="A11405" s="338">
        <v>9898</v>
      </c>
      <c r="B11405" s="336" t="s">
        <v>11974</v>
      </c>
      <c r="C11405" s="335" t="s">
        <v>6747</v>
      </c>
      <c r="D11405" s="335">
        <v>144.84</v>
      </c>
    </row>
    <row r="11406" spans="1:4" ht="25.5">
      <c r="A11406" s="338">
        <v>9899</v>
      </c>
      <c r="B11406" s="336" t="s">
        <v>11975</v>
      </c>
      <c r="C11406" s="335" t="s">
        <v>6747</v>
      </c>
      <c r="D11406" s="335">
        <v>8.86</v>
      </c>
    </row>
    <row r="11407" spans="1:4">
      <c r="A11407" s="338">
        <v>9902</v>
      </c>
      <c r="B11407" s="336" t="s">
        <v>11976</v>
      </c>
      <c r="C11407" s="335" t="s">
        <v>6747</v>
      </c>
      <c r="D11407" s="335">
        <v>183.5</v>
      </c>
    </row>
    <row r="11408" spans="1:4" ht="25.5">
      <c r="A11408" s="338">
        <v>9908</v>
      </c>
      <c r="B11408" s="336" t="s">
        <v>11977</v>
      </c>
      <c r="C11408" s="335" t="s">
        <v>6747</v>
      </c>
      <c r="D11408" s="335">
        <v>464.72</v>
      </c>
    </row>
    <row r="11409" spans="1:4" ht="25.5">
      <c r="A11409" s="338">
        <v>9905</v>
      </c>
      <c r="B11409" s="336" t="s">
        <v>11978</v>
      </c>
      <c r="C11409" s="335" t="s">
        <v>6747</v>
      </c>
      <c r="D11409" s="335">
        <v>6.25</v>
      </c>
    </row>
    <row r="11410" spans="1:4" ht="25.5">
      <c r="A11410" s="338">
        <v>9906</v>
      </c>
      <c r="B11410" s="336" t="s">
        <v>11979</v>
      </c>
      <c r="C11410" s="335" t="s">
        <v>6747</v>
      </c>
      <c r="D11410" s="335">
        <v>7.38</v>
      </c>
    </row>
    <row r="11411" spans="1:4" ht="25.5">
      <c r="A11411" s="338">
        <v>9895</v>
      </c>
      <c r="B11411" s="336" t="s">
        <v>11980</v>
      </c>
      <c r="C11411" s="335" t="s">
        <v>6747</v>
      </c>
      <c r="D11411" s="335">
        <v>12.46</v>
      </c>
    </row>
    <row r="11412" spans="1:4" ht="25.5">
      <c r="A11412" s="338">
        <v>9894</v>
      </c>
      <c r="B11412" s="336" t="s">
        <v>11981</v>
      </c>
      <c r="C11412" s="335" t="s">
        <v>6747</v>
      </c>
      <c r="D11412" s="335">
        <v>24.35</v>
      </c>
    </row>
    <row r="11413" spans="1:4" ht="25.5">
      <c r="A11413" s="338">
        <v>9897</v>
      </c>
      <c r="B11413" s="336" t="s">
        <v>11982</v>
      </c>
      <c r="C11413" s="335" t="s">
        <v>6747</v>
      </c>
      <c r="D11413" s="335">
        <v>28.63</v>
      </c>
    </row>
    <row r="11414" spans="1:4" ht="25.5">
      <c r="A11414" s="338">
        <v>9910</v>
      </c>
      <c r="B11414" s="336" t="s">
        <v>11983</v>
      </c>
      <c r="C11414" s="335" t="s">
        <v>6747</v>
      </c>
      <c r="D11414" s="335">
        <v>66.239999999999995</v>
      </c>
    </row>
    <row r="11415" spans="1:4" ht="25.5">
      <c r="A11415" s="338">
        <v>9909</v>
      </c>
      <c r="B11415" s="336" t="s">
        <v>11984</v>
      </c>
      <c r="C11415" s="335" t="s">
        <v>6747</v>
      </c>
      <c r="D11415" s="335">
        <v>137.65</v>
      </c>
    </row>
    <row r="11416" spans="1:4" ht="25.5">
      <c r="A11416" s="338">
        <v>9907</v>
      </c>
      <c r="B11416" s="336" t="s">
        <v>11985</v>
      </c>
      <c r="C11416" s="335" t="s">
        <v>6747</v>
      </c>
      <c r="D11416" s="335">
        <v>204.34</v>
      </c>
    </row>
    <row r="11417" spans="1:4" ht="51">
      <c r="A11417" s="338">
        <v>20973</v>
      </c>
      <c r="B11417" s="336" t="s">
        <v>11986</v>
      </c>
      <c r="C11417" s="335" t="s">
        <v>6747</v>
      </c>
      <c r="D11417" s="335">
        <v>71.31</v>
      </c>
    </row>
    <row r="11418" spans="1:4" ht="51">
      <c r="A11418" s="338">
        <v>20974</v>
      </c>
      <c r="B11418" s="336" t="s">
        <v>11987</v>
      </c>
      <c r="C11418" s="335" t="s">
        <v>6747</v>
      </c>
      <c r="D11418" s="335">
        <v>102.03</v>
      </c>
    </row>
    <row r="11419" spans="1:4" ht="25.5">
      <c r="A11419" s="338">
        <v>37989</v>
      </c>
      <c r="B11419" s="336" t="s">
        <v>11988</v>
      </c>
      <c r="C11419" s="335" t="s">
        <v>6747</v>
      </c>
      <c r="D11419" s="335">
        <v>10.19</v>
      </c>
    </row>
    <row r="11420" spans="1:4" ht="25.5">
      <c r="A11420" s="338">
        <v>37990</v>
      </c>
      <c r="B11420" s="336" t="s">
        <v>11989</v>
      </c>
      <c r="C11420" s="335" t="s">
        <v>6747</v>
      </c>
      <c r="D11420" s="335">
        <v>11.84</v>
      </c>
    </row>
    <row r="11421" spans="1:4" ht="25.5">
      <c r="A11421" s="338">
        <v>37991</v>
      </c>
      <c r="B11421" s="336" t="s">
        <v>11990</v>
      </c>
      <c r="C11421" s="335" t="s">
        <v>6747</v>
      </c>
      <c r="D11421" s="335">
        <v>18.739999999999998</v>
      </c>
    </row>
    <row r="11422" spans="1:4" ht="25.5">
      <c r="A11422" s="338">
        <v>37992</v>
      </c>
      <c r="B11422" s="336" t="s">
        <v>11991</v>
      </c>
      <c r="C11422" s="335" t="s">
        <v>6747</v>
      </c>
      <c r="D11422" s="335">
        <v>28.62</v>
      </c>
    </row>
    <row r="11423" spans="1:4" ht="25.5">
      <c r="A11423" s="338">
        <v>37993</v>
      </c>
      <c r="B11423" s="336" t="s">
        <v>11992</v>
      </c>
      <c r="C11423" s="335" t="s">
        <v>6747</v>
      </c>
      <c r="D11423" s="335">
        <v>42.48</v>
      </c>
    </row>
    <row r="11424" spans="1:4" ht="25.5">
      <c r="A11424" s="338">
        <v>37994</v>
      </c>
      <c r="B11424" s="336" t="s">
        <v>11993</v>
      </c>
      <c r="C11424" s="335" t="s">
        <v>6747</v>
      </c>
      <c r="D11424" s="335">
        <v>102.09</v>
      </c>
    </row>
    <row r="11425" spans="1:4" ht="25.5">
      <c r="A11425" s="338">
        <v>37995</v>
      </c>
      <c r="B11425" s="336" t="s">
        <v>11994</v>
      </c>
      <c r="C11425" s="335" t="s">
        <v>6747</v>
      </c>
      <c r="D11425" s="335">
        <v>148.18</v>
      </c>
    </row>
    <row r="11426" spans="1:4" ht="25.5">
      <c r="A11426" s="338">
        <v>37996</v>
      </c>
      <c r="B11426" s="336" t="s">
        <v>11995</v>
      </c>
      <c r="C11426" s="335" t="s">
        <v>6747</v>
      </c>
      <c r="D11426" s="335">
        <v>218.48</v>
      </c>
    </row>
    <row r="11427" spans="1:4" ht="25.5">
      <c r="A11427" s="338">
        <v>13883</v>
      </c>
      <c r="B11427" s="336" t="s">
        <v>11996</v>
      </c>
      <c r="C11427" s="335" t="s">
        <v>6747</v>
      </c>
      <c r="D11427" s="339">
        <v>81627.8</v>
      </c>
    </row>
    <row r="11428" spans="1:4" ht="25.5">
      <c r="A11428" s="338">
        <v>38604</v>
      </c>
      <c r="B11428" s="336" t="s">
        <v>11997</v>
      </c>
      <c r="C11428" s="335" t="s">
        <v>6747</v>
      </c>
      <c r="D11428" s="339">
        <v>101666.34</v>
      </c>
    </row>
    <row r="11429" spans="1:4" ht="51">
      <c r="A11429" s="338">
        <v>10601</v>
      </c>
      <c r="B11429" s="336" t="s">
        <v>11998</v>
      </c>
      <c r="C11429" s="335" t="s">
        <v>6747</v>
      </c>
      <c r="D11429" s="339">
        <v>1977613.23</v>
      </c>
    </row>
    <row r="11430" spans="1:4" ht="25.5">
      <c r="A11430" s="338">
        <v>26034</v>
      </c>
      <c r="B11430" s="336" t="s">
        <v>11999</v>
      </c>
      <c r="C11430" s="335" t="s">
        <v>6747</v>
      </c>
      <c r="D11430" s="339">
        <v>5206985.84</v>
      </c>
    </row>
    <row r="11431" spans="1:4" ht="25.5">
      <c r="A11431" s="338">
        <v>13894</v>
      </c>
      <c r="B11431" s="336" t="s">
        <v>12000</v>
      </c>
      <c r="C11431" s="335" t="s">
        <v>6747</v>
      </c>
      <c r="D11431" s="339">
        <v>392649.25</v>
      </c>
    </row>
    <row r="11432" spans="1:4" ht="25.5">
      <c r="A11432" s="338">
        <v>13895</v>
      </c>
      <c r="B11432" s="336" t="s">
        <v>12001</v>
      </c>
      <c r="C11432" s="335" t="s">
        <v>6747</v>
      </c>
      <c r="D11432" s="339">
        <v>527982.35</v>
      </c>
    </row>
    <row r="11433" spans="1:4" ht="25.5">
      <c r="A11433" s="338">
        <v>13892</v>
      </c>
      <c r="B11433" s="336" t="s">
        <v>12002</v>
      </c>
      <c r="C11433" s="335" t="s">
        <v>6747</v>
      </c>
      <c r="D11433" s="339">
        <v>647029.46</v>
      </c>
    </row>
    <row r="11434" spans="1:4" ht="25.5">
      <c r="A11434" s="338">
        <v>9914</v>
      </c>
      <c r="B11434" s="336" t="s">
        <v>12003</v>
      </c>
      <c r="C11434" s="335" t="s">
        <v>6747</v>
      </c>
      <c r="D11434" s="339">
        <v>700000</v>
      </c>
    </row>
    <row r="11435" spans="1:4" ht="63.75">
      <c r="A11435" s="338">
        <v>36485</v>
      </c>
      <c r="B11435" s="336" t="s">
        <v>12004</v>
      </c>
      <c r="C11435" s="335" t="s">
        <v>6747</v>
      </c>
      <c r="D11435" s="339">
        <v>372817.95</v>
      </c>
    </row>
    <row r="11436" spans="1:4" ht="38.25">
      <c r="A11436" s="338">
        <v>9912</v>
      </c>
      <c r="B11436" s="336" t="s">
        <v>12005</v>
      </c>
      <c r="C11436" s="335" t="s">
        <v>6747</v>
      </c>
      <c r="D11436" s="339">
        <v>1610000</v>
      </c>
    </row>
    <row r="11437" spans="1:4" ht="38.25">
      <c r="A11437" s="338">
        <v>9921</v>
      </c>
      <c r="B11437" s="336" t="s">
        <v>12006</v>
      </c>
      <c r="C11437" s="335" t="s">
        <v>6747</v>
      </c>
      <c r="D11437" s="339">
        <v>830514.15</v>
      </c>
    </row>
    <row r="11438" spans="1:4" ht="38.25">
      <c r="A11438" s="338">
        <v>21112</v>
      </c>
      <c r="B11438" s="336" t="s">
        <v>12007</v>
      </c>
      <c r="C11438" s="335" t="s">
        <v>6747</v>
      </c>
      <c r="D11438" s="335">
        <v>117.84</v>
      </c>
    </row>
    <row r="11439" spans="1:4" ht="25.5">
      <c r="A11439" s="338">
        <v>10228</v>
      </c>
      <c r="B11439" s="336" t="s">
        <v>12008</v>
      </c>
      <c r="C11439" s="335" t="s">
        <v>6747</v>
      </c>
      <c r="D11439" s="335">
        <v>136.9</v>
      </c>
    </row>
    <row r="11440" spans="1:4" ht="25.5">
      <c r="A11440" s="338">
        <v>11781</v>
      </c>
      <c r="B11440" s="336" t="s">
        <v>12009</v>
      </c>
      <c r="C11440" s="335" t="s">
        <v>6747</v>
      </c>
      <c r="D11440" s="335">
        <v>110.9</v>
      </c>
    </row>
    <row r="11441" spans="1:4" ht="25.5">
      <c r="A11441" s="338">
        <v>11746</v>
      </c>
      <c r="B11441" s="336" t="s">
        <v>12010</v>
      </c>
      <c r="C11441" s="335" t="s">
        <v>6747</v>
      </c>
      <c r="D11441" s="335">
        <v>24.49</v>
      </c>
    </row>
    <row r="11442" spans="1:4" ht="25.5">
      <c r="A11442" s="338">
        <v>11751</v>
      </c>
      <c r="B11442" s="336" t="s">
        <v>12011</v>
      </c>
      <c r="C11442" s="335" t="s">
        <v>6747</v>
      </c>
      <c r="D11442" s="335">
        <v>43.98</v>
      </c>
    </row>
    <row r="11443" spans="1:4" ht="25.5">
      <c r="A11443" s="338">
        <v>11750</v>
      </c>
      <c r="B11443" s="336" t="s">
        <v>12012</v>
      </c>
      <c r="C11443" s="335" t="s">
        <v>6747</v>
      </c>
      <c r="D11443" s="335">
        <v>36.5</v>
      </c>
    </row>
    <row r="11444" spans="1:4" ht="25.5">
      <c r="A11444" s="338">
        <v>11748</v>
      </c>
      <c r="B11444" s="336" t="s">
        <v>12013</v>
      </c>
      <c r="C11444" s="335" t="s">
        <v>6747</v>
      </c>
      <c r="D11444" s="335">
        <v>15.71</v>
      </c>
    </row>
    <row r="11445" spans="1:4" ht="25.5">
      <c r="A11445" s="338">
        <v>11747</v>
      </c>
      <c r="B11445" s="336" t="s">
        <v>12014</v>
      </c>
      <c r="C11445" s="335" t="s">
        <v>6747</v>
      </c>
      <c r="D11445" s="335">
        <v>67.83</v>
      </c>
    </row>
    <row r="11446" spans="1:4" ht="25.5">
      <c r="A11446" s="338">
        <v>11749</v>
      </c>
      <c r="B11446" s="336" t="s">
        <v>12015</v>
      </c>
      <c r="C11446" s="335" t="s">
        <v>6747</v>
      </c>
      <c r="D11446" s="335">
        <v>18.14</v>
      </c>
    </row>
    <row r="11447" spans="1:4" ht="38.25">
      <c r="A11447" s="338">
        <v>10236</v>
      </c>
      <c r="B11447" s="336" t="s">
        <v>12016</v>
      </c>
      <c r="C11447" s="335" t="s">
        <v>6747</v>
      </c>
      <c r="D11447" s="335">
        <v>51.42</v>
      </c>
    </row>
    <row r="11448" spans="1:4" ht="38.25">
      <c r="A11448" s="338">
        <v>10233</v>
      </c>
      <c r="B11448" s="336" t="s">
        <v>12017</v>
      </c>
      <c r="C11448" s="335" t="s">
        <v>6747</v>
      </c>
      <c r="D11448" s="335">
        <v>48.18</v>
      </c>
    </row>
    <row r="11449" spans="1:4" ht="38.25">
      <c r="A11449" s="338">
        <v>10234</v>
      </c>
      <c r="B11449" s="336" t="s">
        <v>12018</v>
      </c>
      <c r="C11449" s="335" t="s">
        <v>6747</v>
      </c>
      <c r="D11449" s="335">
        <v>30.35</v>
      </c>
    </row>
    <row r="11450" spans="1:4" ht="38.25">
      <c r="A11450" s="338">
        <v>10231</v>
      </c>
      <c r="B11450" s="336" t="s">
        <v>12019</v>
      </c>
      <c r="C11450" s="335" t="s">
        <v>6747</v>
      </c>
      <c r="D11450" s="335">
        <v>139.18</v>
      </c>
    </row>
    <row r="11451" spans="1:4" ht="38.25">
      <c r="A11451" s="338">
        <v>10232</v>
      </c>
      <c r="B11451" s="336" t="s">
        <v>12020</v>
      </c>
      <c r="C11451" s="335" t="s">
        <v>6747</v>
      </c>
      <c r="D11451" s="335">
        <v>77.88</v>
      </c>
    </row>
    <row r="11452" spans="1:4" ht="38.25">
      <c r="A11452" s="338">
        <v>10229</v>
      </c>
      <c r="B11452" s="336" t="s">
        <v>12021</v>
      </c>
      <c r="C11452" s="335" t="s">
        <v>6747</v>
      </c>
      <c r="D11452" s="335">
        <v>27.45</v>
      </c>
    </row>
    <row r="11453" spans="1:4" ht="38.25">
      <c r="A11453" s="338">
        <v>10235</v>
      </c>
      <c r="B11453" s="336" t="s">
        <v>12022</v>
      </c>
      <c r="C11453" s="335" t="s">
        <v>6747</v>
      </c>
      <c r="D11453" s="335">
        <v>190.81</v>
      </c>
    </row>
    <row r="11454" spans="1:4" ht="38.25">
      <c r="A11454" s="338">
        <v>10230</v>
      </c>
      <c r="B11454" s="336" t="s">
        <v>12023</v>
      </c>
      <c r="C11454" s="335" t="s">
        <v>6747</v>
      </c>
      <c r="D11454" s="335">
        <v>335.8</v>
      </c>
    </row>
    <row r="11455" spans="1:4" ht="38.25">
      <c r="A11455" s="338">
        <v>10409</v>
      </c>
      <c r="B11455" s="336" t="s">
        <v>12024</v>
      </c>
      <c r="C11455" s="335" t="s">
        <v>6747</v>
      </c>
      <c r="D11455" s="335">
        <v>99.76</v>
      </c>
    </row>
    <row r="11456" spans="1:4" ht="38.25">
      <c r="A11456" s="338">
        <v>10411</v>
      </c>
      <c r="B11456" s="336" t="s">
        <v>12025</v>
      </c>
      <c r="C11456" s="335" t="s">
        <v>6747</v>
      </c>
      <c r="D11456" s="335">
        <v>89.27</v>
      </c>
    </row>
    <row r="11457" spans="1:4" ht="38.25">
      <c r="A11457" s="338">
        <v>10404</v>
      </c>
      <c r="B11457" s="336" t="s">
        <v>12026</v>
      </c>
      <c r="C11457" s="335" t="s">
        <v>6747</v>
      </c>
      <c r="D11457" s="335">
        <v>36.200000000000003</v>
      </c>
    </row>
    <row r="11458" spans="1:4" ht="38.25">
      <c r="A11458" s="338">
        <v>10410</v>
      </c>
      <c r="B11458" s="336" t="s">
        <v>12027</v>
      </c>
      <c r="C11458" s="335" t="s">
        <v>6747</v>
      </c>
      <c r="D11458" s="335">
        <v>59.63</v>
      </c>
    </row>
    <row r="11459" spans="1:4" ht="38.25">
      <c r="A11459" s="338">
        <v>10405</v>
      </c>
      <c r="B11459" s="336" t="s">
        <v>12028</v>
      </c>
      <c r="C11459" s="335" t="s">
        <v>6747</v>
      </c>
      <c r="D11459" s="335">
        <v>199.88</v>
      </c>
    </row>
    <row r="11460" spans="1:4" ht="38.25">
      <c r="A11460" s="338">
        <v>10408</v>
      </c>
      <c r="B11460" s="336" t="s">
        <v>12029</v>
      </c>
      <c r="C11460" s="335" t="s">
        <v>6747</v>
      </c>
      <c r="D11460" s="335">
        <v>139.77000000000001</v>
      </c>
    </row>
    <row r="11461" spans="1:4" ht="38.25">
      <c r="A11461" s="338">
        <v>10412</v>
      </c>
      <c r="B11461" s="336" t="s">
        <v>12030</v>
      </c>
      <c r="C11461" s="335" t="s">
        <v>6747</v>
      </c>
      <c r="D11461" s="335">
        <v>43.87</v>
      </c>
    </row>
    <row r="11462" spans="1:4" ht="38.25">
      <c r="A11462" s="338">
        <v>10406</v>
      </c>
      <c r="B11462" s="336" t="s">
        <v>12031</v>
      </c>
      <c r="C11462" s="335" t="s">
        <v>6747</v>
      </c>
      <c r="D11462" s="335">
        <v>276.07</v>
      </c>
    </row>
    <row r="11463" spans="1:4" ht="38.25">
      <c r="A11463" s="338">
        <v>10407</v>
      </c>
      <c r="B11463" s="336" t="s">
        <v>12032</v>
      </c>
      <c r="C11463" s="335" t="s">
        <v>6747</v>
      </c>
      <c r="D11463" s="335">
        <v>428.19</v>
      </c>
    </row>
    <row r="11464" spans="1:4" ht="38.25">
      <c r="A11464" s="338">
        <v>10416</v>
      </c>
      <c r="B11464" s="336" t="s">
        <v>12033</v>
      </c>
      <c r="C11464" s="335" t="s">
        <v>6747</v>
      </c>
      <c r="D11464" s="335">
        <v>53.11</v>
      </c>
    </row>
    <row r="11465" spans="1:4" ht="38.25">
      <c r="A11465" s="338">
        <v>10419</v>
      </c>
      <c r="B11465" s="336" t="s">
        <v>12034</v>
      </c>
      <c r="C11465" s="335" t="s">
        <v>6747</v>
      </c>
      <c r="D11465" s="335">
        <v>46.1</v>
      </c>
    </row>
    <row r="11466" spans="1:4" ht="38.25">
      <c r="A11466" s="338">
        <v>21092</v>
      </c>
      <c r="B11466" s="336" t="s">
        <v>12035</v>
      </c>
      <c r="C11466" s="335" t="s">
        <v>6747</v>
      </c>
      <c r="D11466" s="335">
        <v>26.35</v>
      </c>
    </row>
    <row r="11467" spans="1:4" ht="25.5">
      <c r="A11467" s="338">
        <v>10418</v>
      </c>
      <c r="B11467" s="336" t="s">
        <v>12036</v>
      </c>
      <c r="C11467" s="335" t="s">
        <v>6747</v>
      </c>
      <c r="D11467" s="335">
        <v>30.73</v>
      </c>
    </row>
    <row r="11468" spans="1:4" ht="38.25">
      <c r="A11468" s="338">
        <v>12657</v>
      </c>
      <c r="B11468" s="336" t="s">
        <v>12037</v>
      </c>
      <c r="C11468" s="335" t="s">
        <v>6747</v>
      </c>
      <c r="D11468" s="335">
        <v>124</v>
      </c>
    </row>
    <row r="11469" spans="1:4" ht="25.5">
      <c r="A11469" s="338">
        <v>10417</v>
      </c>
      <c r="B11469" s="336" t="s">
        <v>12038</v>
      </c>
      <c r="C11469" s="335" t="s">
        <v>6747</v>
      </c>
      <c r="D11469" s="335">
        <v>77.38</v>
      </c>
    </row>
    <row r="11470" spans="1:4" ht="38.25">
      <c r="A11470" s="338">
        <v>10413</v>
      </c>
      <c r="B11470" s="336" t="s">
        <v>12039</v>
      </c>
      <c r="C11470" s="335" t="s">
        <v>6747</v>
      </c>
      <c r="D11470" s="335">
        <v>28.12</v>
      </c>
    </row>
    <row r="11471" spans="1:4" ht="25.5">
      <c r="A11471" s="338">
        <v>10414</v>
      </c>
      <c r="B11471" s="336" t="s">
        <v>12040</v>
      </c>
      <c r="C11471" s="335" t="s">
        <v>6747</v>
      </c>
      <c r="D11471" s="335">
        <v>169.33</v>
      </c>
    </row>
    <row r="11472" spans="1:4" ht="25.5">
      <c r="A11472" s="338">
        <v>10415</v>
      </c>
      <c r="B11472" s="336" t="s">
        <v>12041</v>
      </c>
      <c r="C11472" s="335" t="s">
        <v>6747</v>
      </c>
      <c r="D11472" s="335">
        <v>293.89</v>
      </c>
    </row>
    <row r="11473" spans="1:4" ht="25.5">
      <c r="A11473" s="338">
        <v>38643</v>
      </c>
      <c r="B11473" s="336" t="s">
        <v>12042</v>
      </c>
      <c r="C11473" s="335" t="s">
        <v>6747</v>
      </c>
      <c r="D11473" s="335">
        <v>31.87</v>
      </c>
    </row>
    <row r="11474" spans="1:4" ht="25.5">
      <c r="A11474" s="338">
        <v>6157</v>
      </c>
      <c r="B11474" s="336" t="s">
        <v>12043</v>
      </c>
      <c r="C11474" s="335" t="s">
        <v>6747</v>
      </c>
      <c r="D11474" s="335">
        <v>43.54</v>
      </c>
    </row>
    <row r="11475" spans="1:4" ht="25.5">
      <c r="A11475" s="338">
        <v>37588</v>
      </c>
      <c r="B11475" s="336" t="s">
        <v>12044</v>
      </c>
      <c r="C11475" s="335" t="s">
        <v>6747</v>
      </c>
      <c r="D11475" s="335">
        <v>20.79</v>
      </c>
    </row>
    <row r="11476" spans="1:4" ht="25.5">
      <c r="A11476" s="338">
        <v>6152</v>
      </c>
      <c r="B11476" s="336" t="s">
        <v>12045</v>
      </c>
      <c r="C11476" s="335" t="s">
        <v>6747</v>
      </c>
      <c r="D11476" s="335">
        <v>2.4500000000000002</v>
      </c>
    </row>
    <row r="11477" spans="1:4" ht="25.5">
      <c r="A11477" s="338">
        <v>6158</v>
      </c>
      <c r="B11477" s="336" t="s">
        <v>12046</v>
      </c>
      <c r="C11477" s="335" t="s">
        <v>6747</v>
      </c>
      <c r="D11477" s="335">
        <v>2.96</v>
      </c>
    </row>
    <row r="11478" spans="1:4" ht="25.5">
      <c r="A11478" s="338">
        <v>6153</v>
      </c>
      <c r="B11478" s="336" t="s">
        <v>12047</v>
      </c>
      <c r="C11478" s="335" t="s">
        <v>6747</v>
      </c>
      <c r="D11478" s="335">
        <v>2.31</v>
      </c>
    </row>
    <row r="11479" spans="1:4" ht="25.5">
      <c r="A11479" s="338">
        <v>6156</v>
      </c>
      <c r="B11479" s="336" t="s">
        <v>12048</v>
      </c>
      <c r="C11479" s="335" t="s">
        <v>6747</v>
      </c>
      <c r="D11479" s="335">
        <v>2.92</v>
      </c>
    </row>
    <row r="11480" spans="1:4" ht="25.5">
      <c r="A11480" s="338">
        <v>6154</v>
      </c>
      <c r="B11480" s="336" t="s">
        <v>12049</v>
      </c>
      <c r="C11480" s="335" t="s">
        <v>6747</v>
      </c>
      <c r="D11480" s="335">
        <v>5.5</v>
      </c>
    </row>
    <row r="11481" spans="1:4" ht="38.25">
      <c r="A11481" s="338">
        <v>6155</v>
      </c>
      <c r="B11481" s="336" t="s">
        <v>12050</v>
      </c>
      <c r="C11481" s="335" t="s">
        <v>6747</v>
      </c>
      <c r="D11481" s="335">
        <v>11.37</v>
      </c>
    </row>
    <row r="11482" spans="1:4" ht="25.5">
      <c r="A11482" s="338">
        <v>3115</v>
      </c>
      <c r="B11482" s="336" t="s">
        <v>12051</v>
      </c>
      <c r="C11482" s="335" t="s">
        <v>6747</v>
      </c>
      <c r="D11482" s="335">
        <v>16.07</v>
      </c>
    </row>
    <row r="11483" spans="1:4" ht="25.5">
      <c r="A11483" s="338">
        <v>3116</v>
      </c>
      <c r="B11483" s="336" t="s">
        <v>12052</v>
      </c>
      <c r="C11483" s="335" t="s">
        <v>6747</v>
      </c>
      <c r="D11483" s="335">
        <v>16.559999999999999</v>
      </c>
    </row>
    <row r="11484" spans="1:4" ht="25.5">
      <c r="A11484" s="338">
        <v>38166</v>
      </c>
      <c r="B11484" s="336" t="s">
        <v>12053</v>
      </c>
      <c r="C11484" s="335" t="s">
        <v>6747</v>
      </c>
      <c r="D11484" s="335">
        <v>33.89</v>
      </c>
    </row>
    <row r="11485" spans="1:4" ht="25.5">
      <c r="A11485" s="338">
        <v>38108</v>
      </c>
      <c r="B11485" s="336" t="s">
        <v>12054</v>
      </c>
      <c r="C11485" s="335" t="s">
        <v>6747</v>
      </c>
      <c r="D11485" s="335">
        <v>27.6</v>
      </c>
    </row>
    <row r="11486" spans="1:4" ht="51">
      <c r="A11486" s="338">
        <v>38087</v>
      </c>
      <c r="B11486" s="336" t="s">
        <v>12055</v>
      </c>
      <c r="C11486" s="335" t="s">
        <v>6747</v>
      </c>
      <c r="D11486" s="335">
        <v>35.5</v>
      </c>
    </row>
    <row r="11487" spans="1:4" ht="25.5">
      <c r="A11487" s="338">
        <v>38109</v>
      </c>
      <c r="B11487" s="336" t="s">
        <v>12056</v>
      </c>
      <c r="C11487" s="335" t="s">
        <v>6747</v>
      </c>
      <c r="D11487" s="335">
        <v>44.11</v>
      </c>
    </row>
    <row r="11488" spans="1:4" ht="51">
      <c r="A11488" s="338">
        <v>38088</v>
      </c>
      <c r="B11488" s="336" t="s">
        <v>12057</v>
      </c>
      <c r="C11488" s="335" t="s">
        <v>6747</v>
      </c>
      <c r="D11488" s="335">
        <v>46.38</v>
      </c>
    </row>
    <row r="11489" spans="1:4" ht="25.5">
      <c r="A11489" s="338">
        <v>38110</v>
      </c>
      <c r="B11489" s="336" t="s">
        <v>12058</v>
      </c>
      <c r="C11489" s="335" t="s">
        <v>6747</v>
      </c>
      <c r="D11489" s="335">
        <v>16.97</v>
      </c>
    </row>
    <row r="11490" spans="1:4" ht="63.75">
      <c r="A11490" s="338">
        <v>38089</v>
      </c>
      <c r="B11490" s="336" t="s">
        <v>12059</v>
      </c>
      <c r="C11490" s="335" t="s">
        <v>6747</v>
      </c>
      <c r="D11490" s="335">
        <v>29.57</v>
      </c>
    </row>
    <row r="11491" spans="1:4" ht="25.5">
      <c r="A11491" s="338">
        <v>38111</v>
      </c>
      <c r="B11491" s="336" t="s">
        <v>12060</v>
      </c>
      <c r="C11491" s="335" t="s">
        <v>6747</v>
      </c>
      <c r="D11491" s="335">
        <v>18.97</v>
      </c>
    </row>
    <row r="11492" spans="1:4" ht="63.75">
      <c r="A11492" s="338">
        <v>38090</v>
      </c>
      <c r="B11492" s="336" t="s">
        <v>12061</v>
      </c>
      <c r="C11492" s="335" t="s">
        <v>6747</v>
      </c>
      <c r="D11492" s="335">
        <v>30.56</v>
      </c>
    </row>
    <row r="11493" spans="1:4" ht="25.5">
      <c r="A11493" s="338">
        <v>11786</v>
      </c>
      <c r="B11493" s="336" t="s">
        <v>12062</v>
      </c>
      <c r="C11493" s="335" t="s">
        <v>6747</v>
      </c>
      <c r="D11493" s="335">
        <v>247.76</v>
      </c>
    </row>
    <row r="11494" spans="1:4" ht="38.25">
      <c r="A11494" s="338">
        <v>13726</v>
      </c>
      <c r="B11494" s="336" t="s">
        <v>12063</v>
      </c>
      <c r="C11494" s="335" t="s">
        <v>6747</v>
      </c>
      <c r="D11494" s="339">
        <v>30941.89</v>
      </c>
    </row>
    <row r="11495" spans="1:4">
      <c r="A11495" s="338">
        <v>38400</v>
      </c>
      <c r="B11495" s="336" t="s">
        <v>12064</v>
      </c>
      <c r="C11495" s="335" t="s">
        <v>6747</v>
      </c>
      <c r="D11495" s="335">
        <v>14.2</v>
      </c>
    </row>
    <row r="11496" spans="1:4" ht="38.25">
      <c r="A11496" s="338">
        <v>12627</v>
      </c>
      <c r="B11496" s="336" t="s">
        <v>12065</v>
      </c>
      <c r="C11496" s="335" t="s">
        <v>6747</v>
      </c>
      <c r="D11496" s="335">
        <v>0.31</v>
      </c>
    </row>
    <row r="11497" spans="1:4" ht="25.5">
      <c r="A11497" s="338">
        <v>6138</v>
      </c>
      <c r="B11497" s="336" t="s">
        <v>12066</v>
      </c>
      <c r="C11497" s="335" t="s">
        <v>6747</v>
      </c>
      <c r="D11497" s="335">
        <v>1.53</v>
      </c>
    </row>
    <row r="11498" spans="1:4" ht="25.5">
      <c r="A11498" s="338">
        <v>39996</v>
      </c>
      <c r="B11498" s="336" t="s">
        <v>12067</v>
      </c>
      <c r="C11498" s="335" t="s">
        <v>6807</v>
      </c>
      <c r="D11498" s="335">
        <v>2.02</v>
      </c>
    </row>
    <row r="11499" spans="1:4" ht="38.25">
      <c r="A11499" s="338">
        <v>10478</v>
      </c>
      <c r="B11499" s="336" t="s">
        <v>12068</v>
      </c>
      <c r="C11499" s="335" t="s">
        <v>6813</v>
      </c>
      <c r="D11499" s="335">
        <v>24.03</v>
      </c>
    </row>
    <row r="11500" spans="1:4" ht="38.25">
      <c r="A11500" s="338">
        <v>40514</v>
      </c>
      <c r="B11500" s="336" t="s">
        <v>12069</v>
      </c>
      <c r="C11500" s="335" t="s">
        <v>6813</v>
      </c>
      <c r="D11500" s="335">
        <v>21.29</v>
      </c>
    </row>
    <row r="11501" spans="1:4" ht="25.5">
      <c r="A11501" s="338">
        <v>10475</v>
      </c>
      <c r="B11501" s="336" t="s">
        <v>12070</v>
      </c>
      <c r="C11501" s="335" t="s">
        <v>6813</v>
      </c>
      <c r="D11501" s="335">
        <v>21.14</v>
      </c>
    </row>
    <row r="11502" spans="1:4" ht="38.25">
      <c r="A11502" s="338">
        <v>10481</v>
      </c>
      <c r="B11502" s="336" t="s">
        <v>12071</v>
      </c>
      <c r="C11502" s="335" t="s">
        <v>6813</v>
      </c>
      <c r="D11502" s="335">
        <v>23.06</v>
      </c>
    </row>
    <row r="11503" spans="1:4">
      <c r="A11503" s="338">
        <v>4031</v>
      </c>
      <c r="B11503" s="336" t="s">
        <v>12072</v>
      </c>
      <c r="C11503" s="335" t="s">
        <v>6754</v>
      </c>
      <c r="D11503" s="335">
        <v>23.01</v>
      </c>
    </row>
    <row r="11504" spans="1:4">
      <c r="A11504" s="338">
        <v>4030</v>
      </c>
      <c r="B11504" s="336" t="s">
        <v>12073</v>
      </c>
      <c r="C11504" s="335" t="s">
        <v>6754</v>
      </c>
      <c r="D11504" s="335">
        <v>4.8899999999999997</v>
      </c>
    </row>
    <row r="11505" spans="1:4" ht="25.5">
      <c r="A11505" s="338">
        <v>39399</v>
      </c>
      <c r="B11505" s="336" t="s">
        <v>12074</v>
      </c>
      <c r="C11505" s="335" t="s">
        <v>6747</v>
      </c>
      <c r="D11505" s="335">
        <v>838.67</v>
      </c>
    </row>
    <row r="11506" spans="1:4" ht="25.5">
      <c r="A11506" s="338">
        <v>39400</v>
      </c>
      <c r="B11506" s="336" t="s">
        <v>12075</v>
      </c>
      <c r="C11506" s="335" t="s">
        <v>6747</v>
      </c>
      <c r="D11506" s="335">
        <v>911.6</v>
      </c>
    </row>
    <row r="11507" spans="1:4" ht="25.5">
      <c r="A11507" s="338">
        <v>39401</v>
      </c>
      <c r="B11507" s="336" t="s">
        <v>12076</v>
      </c>
      <c r="C11507" s="335" t="s">
        <v>6747</v>
      </c>
      <c r="D11507" s="339">
        <v>1022.59</v>
      </c>
    </row>
    <row r="11508" spans="1:4" ht="38.25">
      <c r="A11508" s="338">
        <v>11652</v>
      </c>
      <c r="B11508" s="336" t="s">
        <v>12077</v>
      </c>
      <c r="C11508" s="335" t="s">
        <v>6747</v>
      </c>
      <c r="D11508" s="339">
        <v>2200</v>
      </c>
    </row>
    <row r="11509" spans="1:4" ht="38.25">
      <c r="A11509" s="338">
        <v>13896</v>
      </c>
      <c r="B11509" s="336" t="s">
        <v>12078</v>
      </c>
      <c r="C11509" s="335" t="s">
        <v>6747</v>
      </c>
      <c r="D11509" s="339">
        <v>1973.59</v>
      </c>
    </row>
    <row r="11510" spans="1:4" ht="38.25">
      <c r="A11510" s="338">
        <v>13475</v>
      </c>
      <c r="B11510" s="336" t="s">
        <v>12079</v>
      </c>
      <c r="C11510" s="335" t="s">
        <v>6747</v>
      </c>
      <c r="D11510" s="339">
        <v>2404.0700000000002</v>
      </c>
    </row>
    <row r="11511" spans="1:4" ht="38.25">
      <c r="A11511" s="338">
        <v>25971</v>
      </c>
      <c r="B11511" s="336" t="s">
        <v>12080</v>
      </c>
      <c r="C11511" s="335" t="s">
        <v>6747</v>
      </c>
      <c r="D11511" s="339">
        <v>2122524.44</v>
      </c>
    </row>
    <row r="11512" spans="1:4" ht="38.25">
      <c r="A11512" s="338">
        <v>25970</v>
      </c>
      <c r="B11512" s="336" t="s">
        <v>12081</v>
      </c>
      <c r="C11512" s="335" t="s">
        <v>6747</v>
      </c>
      <c r="D11512" s="339">
        <v>893558.15</v>
      </c>
    </row>
    <row r="11513" spans="1:4" ht="38.25">
      <c r="A11513" s="338">
        <v>13476</v>
      </c>
      <c r="B11513" s="336" t="s">
        <v>12082</v>
      </c>
      <c r="C11513" s="335" t="s">
        <v>6747</v>
      </c>
      <c r="D11513" s="339">
        <v>900033.27</v>
      </c>
    </row>
    <row r="11514" spans="1:4" ht="38.25">
      <c r="A11514" s="338">
        <v>10488</v>
      </c>
      <c r="B11514" s="336" t="s">
        <v>12083</v>
      </c>
      <c r="C11514" s="335" t="s">
        <v>6747</v>
      </c>
      <c r="D11514" s="339">
        <v>1090400</v>
      </c>
    </row>
    <row r="11515" spans="1:4" ht="38.25">
      <c r="A11515" s="338">
        <v>13606</v>
      </c>
      <c r="B11515" s="336" t="s">
        <v>12084</v>
      </c>
      <c r="C11515" s="335" t="s">
        <v>6747</v>
      </c>
      <c r="D11515" s="339">
        <v>966078.8</v>
      </c>
    </row>
    <row r="11516" spans="1:4">
      <c r="A11516" s="338">
        <v>10489</v>
      </c>
      <c r="B11516" s="336" t="s">
        <v>12085</v>
      </c>
      <c r="C11516" s="335" t="s">
        <v>6749</v>
      </c>
      <c r="D11516" s="335">
        <v>12.13</v>
      </c>
    </row>
    <row r="11517" spans="1:4">
      <c r="A11517" s="338">
        <v>41073</v>
      </c>
      <c r="B11517" s="336" t="s">
        <v>12086</v>
      </c>
      <c r="C11517" s="335" t="s">
        <v>6939</v>
      </c>
      <c r="D11517" s="339">
        <v>2143.0700000000002</v>
      </c>
    </row>
    <row r="11518" spans="1:4" ht="38.25">
      <c r="A11518" s="338">
        <v>34391</v>
      </c>
      <c r="B11518" s="336" t="s">
        <v>12087</v>
      </c>
      <c r="C11518" s="335" t="s">
        <v>6754</v>
      </c>
      <c r="D11518" s="335">
        <v>497.8</v>
      </c>
    </row>
    <row r="11519" spans="1:4" ht="38.25">
      <c r="A11519" s="338">
        <v>10496</v>
      </c>
      <c r="B11519" s="336" t="s">
        <v>12088</v>
      </c>
      <c r="C11519" s="335" t="s">
        <v>6754</v>
      </c>
      <c r="D11519" s="335">
        <v>433.33</v>
      </c>
    </row>
    <row r="11520" spans="1:4" ht="38.25">
      <c r="A11520" s="338">
        <v>10497</v>
      </c>
      <c r="B11520" s="336" t="s">
        <v>12089</v>
      </c>
      <c r="C11520" s="335" t="s">
        <v>6754</v>
      </c>
      <c r="D11520" s="339">
        <v>1126.6600000000001</v>
      </c>
    </row>
    <row r="11521" spans="1:4" ht="38.25">
      <c r="A11521" s="338">
        <v>10504</v>
      </c>
      <c r="B11521" s="336" t="s">
        <v>12090</v>
      </c>
      <c r="C11521" s="335" t="s">
        <v>6754</v>
      </c>
      <c r="D11521" s="339">
        <v>1317.33</v>
      </c>
    </row>
    <row r="11522" spans="1:4" ht="25.5">
      <c r="A11522" s="338">
        <v>34390</v>
      </c>
      <c r="B11522" s="336" t="s">
        <v>12091</v>
      </c>
      <c r="C11522" s="335" t="s">
        <v>6754</v>
      </c>
      <c r="D11522" s="335">
        <v>388.26</v>
      </c>
    </row>
    <row r="11523" spans="1:4" ht="25.5">
      <c r="A11523" s="338">
        <v>34389</v>
      </c>
      <c r="B11523" s="336" t="s">
        <v>12092</v>
      </c>
      <c r="C11523" s="335" t="s">
        <v>6754</v>
      </c>
      <c r="D11523" s="335">
        <v>121.33</v>
      </c>
    </row>
    <row r="11524" spans="1:4" ht="25.5">
      <c r="A11524" s="338">
        <v>34388</v>
      </c>
      <c r="B11524" s="336" t="s">
        <v>12093</v>
      </c>
      <c r="C11524" s="335" t="s">
        <v>6754</v>
      </c>
      <c r="D11524" s="335">
        <v>172.44</v>
      </c>
    </row>
    <row r="11525" spans="1:4" ht="25.5">
      <c r="A11525" s="338">
        <v>34387</v>
      </c>
      <c r="B11525" s="336" t="s">
        <v>12094</v>
      </c>
      <c r="C11525" s="335" t="s">
        <v>6754</v>
      </c>
      <c r="D11525" s="335">
        <v>279.93</v>
      </c>
    </row>
    <row r="11526" spans="1:4">
      <c r="A11526" s="338">
        <v>11188</v>
      </c>
      <c r="B11526" s="336" t="s">
        <v>12095</v>
      </c>
      <c r="C11526" s="335" t="s">
        <v>6754</v>
      </c>
      <c r="D11526" s="335">
        <v>138.66</v>
      </c>
    </row>
    <row r="11527" spans="1:4">
      <c r="A11527" s="338">
        <v>11189</v>
      </c>
      <c r="B11527" s="336" t="s">
        <v>12096</v>
      </c>
      <c r="C11527" s="335" t="s">
        <v>6754</v>
      </c>
      <c r="D11527" s="335">
        <v>208</v>
      </c>
    </row>
    <row r="11528" spans="1:4">
      <c r="A11528" s="338">
        <v>21107</v>
      </c>
      <c r="B11528" s="336" t="s">
        <v>12097</v>
      </c>
      <c r="C11528" s="335" t="s">
        <v>6754</v>
      </c>
      <c r="D11528" s="335">
        <v>149.68</v>
      </c>
    </row>
    <row r="11529" spans="1:4">
      <c r="A11529" s="338">
        <v>34386</v>
      </c>
      <c r="B11529" s="336" t="s">
        <v>12098</v>
      </c>
      <c r="C11529" s="335" t="s">
        <v>6754</v>
      </c>
      <c r="D11529" s="335">
        <v>259.99</v>
      </c>
    </row>
    <row r="11530" spans="1:4" ht="25.5">
      <c r="A11530" s="338">
        <v>10490</v>
      </c>
      <c r="B11530" s="336" t="s">
        <v>12099</v>
      </c>
      <c r="C11530" s="335" t="s">
        <v>6754</v>
      </c>
      <c r="D11530" s="335">
        <v>78</v>
      </c>
    </row>
    <row r="11531" spans="1:4">
      <c r="A11531" s="338">
        <v>10492</v>
      </c>
      <c r="B11531" s="336" t="s">
        <v>12100</v>
      </c>
      <c r="C11531" s="335" t="s">
        <v>6754</v>
      </c>
      <c r="D11531" s="335">
        <v>103.99</v>
      </c>
    </row>
    <row r="11532" spans="1:4">
      <c r="A11532" s="338">
        <v>10493</v>
      </c>
      <c r="B11532" s="336" t="s">
        <v>12101</v>
      </c>
      <c r="C11532" s="335" t="s">
        <v>6754</v>
      </c>
      <c r="D11532" s="335">
        <v>121.33</v>
      </c>
    </row>
    <row r="11533" spans="1:4">
      <c r="A11533" s="338">
        <v>10491</v>
      </c>
      <c r="B11533" s="336" t="s">
        <v>12102</v>
      </c>
      <c r="C11533" s="335" t="s">
        <v>6754</v>
      </c>
      <c r="D11533" s="335">
        <v>147.33000000000001</v>
      </c>
    </row>
    <row r="11534" spans="1:4">
      <c r="A11534" s="338">
        <v>34385</v>
      </c>
      <c r="B11534" s="336" t="s">
        <v>12103</v>
      </c>
      <c r="C11534" s="335" t="s">
        <v>6754</v>
      </c>
      <c r="D11534" s="335">
        <v>214.93</v>
      </c>
    </row>
    <row r="11535" spans="1:4" ht="25.5">
      <c r="A11535" s="338">
        <v>10499</v>
      </c>
      <c r="B11535" s="336" t="s">
        <v>12104</v>
      </c>
      <c r="C11535" s="335" t="s">
        <v>6754</v>
      </c>
      <c r="D11535" s="335">
        <v>86.66</v>
      </c>
    </row>
    <row r="11536" spans="1:4" ht="25.5">
      <c r="A11536" s="338">
        <v>34384</v>
      </c>
      <c r="B11536" s="336" t="s">
        <v>12105</v>
      </c>
      <c r="C11536" s="335" t="s">
        <v>6754</v>
      </c>
      <c r="D11536" s="335">
        <v>259.99</v>
      </c>
    </row>
    <row r="11537" spans="1:4" ht="25.5">
      <c r="A11537" s="338">
        <v>11185</v>
      </c>
      <c r="B11537" s="336" t="s">
        <v>12106</v>
      </c>
      <c r="C11537" s="335" t="s">
        <v>6754</v>
      </c>
      <c r="D11537" s="335">
        <v>268.66000000000003</v>
      </c>
    </row>
    <row r="11538" spans="1:4" ht="25.5">
      <c r="A11538" s="338">
        <v>10507</v>
      </c>
      <c r="B11538" s="336" t="s">
        <v>12107</v>
      </c>
      <c r="C11538" s="335" t="s">
        <v>6754</v>
      </c>
      <c r="D11538" s="335">
        <v>221.89</v>
      </c>
    </row>
    <row r="11539" spans="1:4" ht="25.5">
      <c r="A11539" s="338">
        <v>10505</v>
      </c>
      <c r="B11539" s="336" t="s">
        <v>12108</v>
      </c>
      <c r="C11539" s="335" t="s">
        <v>6754</v>
      </c>
      <c r="D11539" s="335">
        <v>130.93</v>
      </c>
    </row>
    <row r="11540" spans="1:4" ht="25.5">
      <c r="A11540" s="338">
        <v>10506</v>
      </c>
      <c r="B11540" s="336" t="s">
        <v>12109</v>
      </c>
      <c r="C11540" s="335" t="s">
        <v>6754</v>
      </c>
      <c r="D11540" s="335">
        <v>170.92</v>
      </c>
    </row>
    <row r="11541" spans="1:4" ht="38.25">
      <c r="A11541" s="338">
        <v>5031</v>
      </c>
      <c r="B11541" s="336" t="s">
        <v>12110</v>
      </c>
      <c r="C11541" s="335" t="s">
        <v>6754</v>
      </c>
      <c r="D11541" s="335">
        <v>240</v>
      </c>
    </row>
    <row r="11542" spans="1:4" ht="25.5">
      <c r="A11542" s="338">
        <v>10502</v>
      </c>
      <c r="B11542" s="336" t="s">
        <v>12111</v>
      </c>
      <c r="C11542" s="335" t="s">
        <v>6754</v>
      </c>
      <c r="D11542" s="335">
        <v>279.64999999999998</v>
      </c>
    </row>
    <row r="11543" spans="1:4" ht="25.5">
      <c r="A11543" s="338">
        <v>10501</v>
      </c>
      <c r="B11543" s="336" t="s">
        <v>12112</v>
      </c>
      <c r="C11543" s="335" t="s">
        <v>6754</v>
      </c>
      <c r="D11543" s="335">
        <v>157.99</v>
      </c>
    </row>
    <row r="11544" spans="1:4" ht="25.5">
      <c r="A11544" s="338">
        <v>10503</v>
      </c>
      <c r="B11544" s="336" t="s">
        <v>12113</v>
      </c>
      <c r="C11544" s="335" t="s">
        <v>6754</v>
      </c>
      <c r="D11544" s="335">
        <v>213.45</v>
      </c>
    </row>
    <row r="11545" spans="1:4" ht="38.25">
      <c r="A11545" s="338">
        <v>40270</v>
      </c>
      <c r="B11545" s="336" t="s">
        <v>12114</v>
      </c>
      <c r="C11545" s="335" t="s">
        <v>6807</v>
      </c>
      <c r="D11545" s="335">
        <v>45.38</v>
      </c>
    </row>
    <row r="11546" spans="1:4" ht="38.25">
      <c r="A11546" s="338">
        <v>20213</v>
      </c>
      <c r="B11546" s="336" t="s">
        <v>12115</v>
      </c>
      <c r="C11546" s="335" t="s">
        <v>6807</v>
      </c>
      <c r="D11546" s="335">
        <v>6.41</v>
      </c>
    </row>
    <row r="11547" spans="1:4" ht="38.25">
      <c r="A11547" s="338">
        <v>20211</v>
      </c>
      <c r="B11547" s="336" t="s">
        <v>12116</v>
      </c>
      <c r="C11547" s="335" t="s">
        <v>6807</v>
      </c>
      <c r="D11547" s="335">
        <v>9.4700000000000006</v>
      </c>
    </row>
    <row r="11548" spans="1:4" ht="38.25">
      <c r="A11548" s="338">
        <v>4472</v>
      </c>
      <c r="B11548" s="336" t="s">
        <v>12117</v>
      </c>
      <c r="C11548" s="335" t="s">
        <v>6807</v>
      </c>
      <c r="D11548" s="335">
        <v>13.47</v>
      </c>
    </row>
    <row r="11549" spans="1:4" ht="38.25">
      <c r="A11549" s="338">
        <v>35272</v>
      </c>
      <c r="B11549" s="336" t="s">
        <v>12118</v>
      </c>
      <c r="C11549" s="335" t="s">
        <v>6807</v>
      </c>
      <c r="D11549" s="335">
        <v>17.7</v>
      </c>
    </row>
    <row r="11550" spans="1:4" ht="38.25">
      <c r="A11550" s="338">
        <v>4425</v>
      </c>
      <c r="B11550" s="336" t="s">
        <v>12119</v>
      </c>
      <c r="C11550" s="335" t="s">
        <v>6807</v>
      </c>
      <c r="D11550" s="335">
        <v>9.9</v>
      </c>
    </row>
    <row r="11551" spans="1:4" ht="38.25">
      <c r="A11551" s="338">
        <v>4481</v>
      </c>
      <c r="B11551" s="336" t="s">
        <v>12120</v>
      </c>
      <c r="C11551" s="335" t="s">
        <v>6807</v>
      </c>
      <c r="D11551" s="335">
        <v>18.23</v>
      </c>
    </row>
    <row r="11552" spans="1:4">
      <c r="A11552" s="338">
        <v>34345</v>
      </c>
      <c r="B11552" s="336" t="s">
        <v>12121</v>
      </c>
      <c r="C11552" s="335" t="s">
        <v>6749</v>
      </c>
      <c r="D11552" s="335">
        <v>9.83</v>
      </c>
    </row>
    <row r="11553" spans="1:4">
      <c r="A11553" s="338">
        <v>41096</v>
      </c>
      <c r="B11553" s="336" t="s">
        <v>12122</v>
      </c>
      <c r="C11553" s="335" t="s">
        <v>6939</v>
      </c>
      <c r="D11553" s="339">
        <v>1734.87</v>
      </c>
    </row>
    <row r="11554" spans="1:4" ht="38.25">
      <c r="A11554" s="338">
        <v>41776</v>
      </c>
      <c r="B11554" s="336" t="s">
        <v>12123</v>
      </c>
      <c r="C11554" s="335" t="s">
        <v>6749</v>
      </c>
      <c r="D11554" s="335">
        <v>12.12</v>
      </c>
    </row>
    <row r="11555" spans="1:4" ht="38.25">
      <c r="A11555" s="338">
        <v>4487</v>
      </c>
      <c r="B11555" s="336" t="s">
        <v>12124</v>
      </c>
      <c r="C11555" s="335" t="s">
        <v>6807</v>
      </c>
      <c r="D11555" s="335">
        <v>8.85</v>
      </c>
    </row>
    <row r="11556" spans="1:4">
      <c r="A11556" s="338">
        <v>11157</v>
      </c>
      <c r="B11556" s="336" t="s">
        <v>12125</v>
      </c>
      <c r="C11556" s="335" t="s">
        <v>9087</v>
      </c>
      <c r="D11556" s="335">
        <v>126.03</v>
      </c>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A1:M108"/>
  <sheetViews>
    <sheetView showZeros="0" view="pageBreakPreview" topLeftCell="A10" zoomScale="130" zoomScaleNormal="70" zoomScaleSheetLayoutView="130" workbookViewId="0">
      <selection activeCell="I13" sqref="I13"/>
    </sheetView>
  </sheetViews>
  <sheetFormatPr defaultRowHeight="12.75"/>
  <cols>
    <col min="1" max="1" width="10.5703125" style="155" customWidth="1"/>
    <col min="2" max="2" width="16.28515625" style="19" bestFit="1" customWidth="1"/>
    <col min="3" max="3" width="15" style="19" bestFit="1" customWidth="1"/>
    <col min="4" max="4" width="12" style="161" bestFit="1" customWidth="1"/>
    <col min="5" max="5" width="66" style="162" customWidth="1"/>
    <col min="6" max="6" width="9.28515625" style="19" bestFit="1" customWidth="1"/>
    <col min="7" max="7" width="12.42578125" style="20" bestFit="1" customWidth="1"/>
    <col min="8" max="8" width="13.140625" style="163" bestFit="1" customWidth="1"/>
    <col min="9" max="9" width="18.5703125" style="178" bestFit="1" customWidth="1"/>
    <col min="10" max="10" width="9.85546875" style="155" hidden="1" customWidth="1"/>
    <col min="11" max="11" width="6.42578125" style="155" hidden="1" customWidth="1"/>
    <col min="12" max="12" width="0" style="155" hidden="1" customWidth="1"/>
    <col min="13" max="16384" width="9.140625" style="155"/>
  </cols>
  <sheetData>
    <row r="1" spans="1:9" ht="13.5" thickBot="1"/>
    <row r="2" spans="1:9" ht="102" customHeight="1" thickBot="1">
      <c r="B2" s="415"/>
      <c r="C2" s="416"/>
      <c r="D2" s="416"/>
      <c r="E2" s="416"/>
      <c r="F2" s="416"/>
      <c r="G2" s="416"/>
      <c r="H2" s="416"/>
      <c r="I2" s="417"/>
    </row>
    <row r="3" spans="1:9">
      <c r="B3" s="401" t="str">
        <f>'2-ORÇAMENTO'!B3:K3</f>
        <v>OBRA: REFORMA E REVITALIZAÇÃO DO GINÁSIO ABDÃO PROFETA</v>
      </c>
      <c r="C3" s="402"/>
      <c r="D3" s="402"/>
      <c r="E3" s="402"/>
      <c r="F3" s="402"/>
      <c r="G3" s="402"/>
      <c r="H3" s="402"/>
      <c r="I3" s="403"/>
    </row>
    <row r="4" spans="1:9">
      <c r="B4" s="401" t="str">
        <f>'2-ORÇAMENTO'!B4:K4</f>
        <v>LOCAL: JARDIM GLÓRIA EM VÁRZEA GRANDE - MT</v>
      </c>
      <c r="C4" s="402"/>
      <c r="D4" s="402"/>
      <c r="E4" s="402"/>
      <c r="F4" s="402"/>
      <c r="G4" s="402"/>
      <c r="H4" s="402"/>
      <c r="I4" s="403"/>
    </row>
    <row r="5" spans="1:9">
      <c r="B5" s="401" t="str">
        <f>'2-ORÇAMENTO'!B5:K5</f>
        <v>ENDEREÇO: Rua Iara com a Rua Comendador henrique Santos CEP 78141-062</v>
      </c>
      <c r="C5" s="402"/>
      <c r="D5" s="402"/>
      <c r="E5" s="402"/>
      <c r="F5" s="402"/>
      <c r="G5" s="402"/>
      <c r="H5" s="402"/>
      <c r="I5" s="403"/>
    </row>
    <row r="6" spans="1:9" ht="15" customHeight="1">
      <c r="B6" s="401" t="str">
        <f>'[2]4-ORÇAMENTO'!B6:G6</f>
        <v>MUNICÍPIO: VÁRZEA GRANDE - MT</v>
      </c>
      <c r="C6" s="402"/>
      <c r="D6" s="402"/>
      <c r="E6" s="402"/>
      <c r="F6" s="402"/>
      <c r="G6" s="402"/>
      <c r="H6" s="402"/>
      <c r="I6" s="403"/>
    </row>
    <row r="7" spans="1:9" ht="13.5" thickBot="1">
      <c r="B7" s="401" t="str">
        <f>'2-ORÇAMENTO'!B7:K7</f>
        <v>DATA BASE: SINAPI MAIO - COM DESONERAÇÃO / 2018 - BDI - 28,24%</v>
      </c>
      <c r="C7" s="402"/>
      <c r="D7" s="402"/>
      <c r="E7" s="402"/>
      <c r="F7" s="402"/>
      <c r="G7" s="402"/>
      <c r="H7" s="402"/>
      <c r="I7" s="403"/>
    </row>
    <row r="8" spans="1:9" ht="13.5" thickBot="1">
      <c r="B8" s="412" t="s">
        <v>12126</v>
      </c>
      <c r="C8" s="413"/>
      <c r="D8" s="414"/>
      <c r="E8" s="404" t="s">
        <v>12127</v>
      </c>
      <c r="F8" s="406" t="s">
        <v>12128</v>
      </c>
      <c r="G8" s="408" t="s">
        <v>12129</v>
      </c>
      <c r="H8" s="410" t="s">
        <v>12130</v>
      </c>
      <c r="I8" s="410" t="s">
        <v>12131</v>
      </c>
    </row>
    <row r="9" spans="1:9" ht="13.5" thickBot="1">
      <c r="A9" s="125"/>
      <c r="B9" s="158" t="s">
        <v>12132</v>
      </c>
      <c r="C9" s="158" t="s">
        <v>12133</v>
      </c>
      <c r="D9" s="159" t="s">
        <v>12134</v>
      </c>
      <c r="E9" s="405"/>
      <c r="F9" s="407"/>
      <c r="G9" s="409"/>
      <c r="H9" s="411"/>
      <c r="I9" s="411"/>
    </row>
    <row r="10" spans="1:9">
      <c r="B10" s="160"/>
      <c r="I10" s="173"/>
    </row>
    <row r="11" spans="1:9">
      <c r="B11" s="303" t="s">
        <v>12135</v>
      </c>
      <c r="I11" s="173"/>
    </row>
    <row r="12" spans="1:9">
      <c r="B12" s="160"/>
      <c r="I12" s="173"/>
    </row>
    <row r="13" spans="1:9">
      <c r="B13" s="164" t="s">
        <v>12136</v>
      </c>
      <c r="C13" s="221"/>
      <c r="D13" s="222"/>
      <c r="E13" s="165" t="s">
        <v>12137</v>
      </c>
      <c r="F13" s="166" t="s">
        <v>81</v>
      </c>
      <c r="G13" s="167">
        <v>1</v>
      </c>
      <c r="H13" s="168"/>
      <c r="I13" s="176">
        <f>SUM(I14:I17)</f>
        <v>2982.83</v>
      </c>
    </row>
    <row r="14" spans="1:9" ht="51">
      <c r="B14" s="156" t="s">
        <v>12138</v>
      </c>
      <c r="C14" s="157" t="s">
        <v>12139</v>
      </c>
      <c r="D14" s="169">
        <v>73658</v>
      </c>
      <c r="E14" s="170" t="str">
        <f>IF($D14&lt;&gt;"",VLOOKUP($D14,'SINAPI M A I O 2018'!$A$1:G11382,2,FALSE),"")</f>
        <v>LIGAÇÃO DOMICILIAR DE ESGOTO DN 100MM, DA CASA ATÉ A CAIXA, COMPOSTO POR 10,0M TUBO DE PVC ESGOTO PREDIAL DN 100MM E CAIXA DE ALVENARIA COM TAMPA DE CONCRETO - FORNECIMENTO E INSTALAÇÃO</v>
      </c>
      <c r="F14" s="171" t="str">
        <f>IF($D14&lt;&gt;"",VLOOKUP($D14,'SINAPI M A I O 2018'!$1:$1048576,3,FALSE),"")</f>
        <v>UN</v>
      </c>
      <c r="G14" s="172">
        <v>1</v>
      </c>
      <c r="H14" s="174">
        <f>IF($D14&lt;&gt;"",VLOOKUP($D14,'SINAPI M A I O 2018'!$1:$1048576,4,FALSE),"")</f>
        <v>468.3</v>
      </c>
      <c r="I14" s="177">
        <f t="shared" ref="I14" si="0">TRUNC(G14*H14,2)</f>
        <v>468.3</v>
      </c>
    </row>
    <row r="15" spans="1:9" ht="51">
      <c r="B15" s="156" t="s">
        <v>12138</v>
      </c>
      <c r="C15" s="157" t="s">
        <v>12139</v>
      </c>
      <c r="D15" s="169">
        <v>97741</v>
      </c>
      <c r="E15" s="170" t="str">
        <f>IF($D15&lt;&gt;"",VLOOKUP($D15,'SINAPI M A I O 2018'!$A$1:G11383,2,FALSE),"")</f>
        <v>KIT CAVALETE PARA MEDIÇÃO DE ÁGUA - ENTRADA INDIVIDUALIZADA, EM PVC DN 25 (¾), PARA 1 MEDIDOR  FORNECIMENTO E INSTALAÇÃO (EXCLUSIVE HIDRÔMETRO). AF_11/2016</v>
      </c>
      <c r="F15" s="171" t="str">
        <f>IF($D15&lt;&gt;"",VLOOKUP($D15,'SINAPI M A I O 2018'!$1:$1048576,3,FALSE),"")</f>
        <v>UN</v>
      </c>
      <c r="G15" s="172">
        <v>1</v>
      </c>
      <c r="H15" s="174">
        <f>IF($D15&lt;&gt;"",VLOOKUP($D15,'SINAPI M A I O 2018'!$1:$1048576,4,FALSE),"")</f>
        <v>103.18</v>
      </c>
      <c r="I15" s="177">
        <f t="shared" ref="I15:I16" si="1">TRUNC(G15*H15,2)</f>
        <v>103.18</v>
      </c>
    </row>
    <row r="16" spans="1:9">
      <c r="B16" s="156" t="s">
        <v>12140</v>
      </c>
      <c r="C16" s="157" t="s">
        <v>12139</v>
      </c>
      <c r="D16" s="169">
        <v>34637</v>
      </c>
      <c r="E16" s="170" t="str">
        <f>IF($D16&lt;&gt;"",VLOOKUP($D16,'SINAPI M A I O 2018'!$A$1:G11384,2,FALSE),"")</f>
        <v>CAIXA D'AGUA EM POLIETILENO 500 LITROS, COM TAMPA</v>
      </c>
      <c r="F16" s="171" t="str">
        <f>IF($D16&lt;&gt;"",VLOOKUP($D16,'SINAPI M A I O 2018'!$1:$1048576,3,FALSE),"")</f>
        <v xml:space="preserve">UN    </v>
      </c>
      <c r="G16" s="172">
        <v>1</v>
      </c>
      <c r="H16" s="174">
        <f>IF($D16&lt;&gt;"",VLOOKUP($D16,'SINAPI M A I O 2018'!$1:$1048576,4,FALSE),"")</f>
        <v>161.35</v>
      </c>
      <c r="I16" s="177">
        <f t="shared" si="1"/>
        <v>161.35</v>
      </c>
    </row>
    <row r="17" spans="2:13">
      <c r="B17" s="156" t="s">
        <v>12140</v>
      </c>
      <c r="C17" s="157" t="s">
        <v>12141</v>
      </c>
      <c r="D17" s="169"/>
      <c r="E17" s="170" t="s">
        <v>12142</v>
      </c>
      <c r="F17" s="171" t="s">
        <v>12143</v>
      </c>
      <c r="G17" s="172">
        <v>5</v>
      </c>
      <c r="H17" s="174">
        <v>450</v>
      </c>
      <c r="I17" s="177">
        <f t="shared" ref="I17" si="2">TRUNC(G17*H17,2)</f>
        <v>2250</v>
      </c>
    </row>
    <row r="18" spans="2:13">
      <c r="B18" s="160"/>
      <c r="E18" s="283"/>
      <c r="F18" s="284"/>
      <c r="G18" s="65"/>
      <c r="H18" s="285"/>
      <c r="I18" s="286"/>
    </row>
    <row r="19" spans="2:13" s="307" customFormat="1">
      <c r="B19" s="303" t="s">
        <v>12144</v>
      </c>
      <c r="C19" s="236"/>
      <c r="D19" s="304"/>
      <c r="E19" s="308"/>
      <c r="F19" s="236"/>
      <c r="G19" s="140"/>
      <c r="H19" s="309"/>
      <c r="I19" s="310"/>
    </row>
    <row r="20" spans="2:13">
      <c r="B20" s="160"/>
      <c r="I20" s="173"/>
    </row>
    <row r="21" spans="2:13">
      <c r="B21" s="164" t="s">
        <v>12145</v>
      </c>
      <c r="C21" s="221"/>
      <c r="D21" s="222"/>
      <c r="E21" s="165" t="s">
        <v>12146</v>
      </c>
      <c r="F21" s="166" t="s">
        <v>12147</v>
      </c>
      <c r="G21" s="167">
        <v>1</v>
      </c>
      <c r="H21" s="168"/>
      <c r="I21" s="176">
        <f>SUM(I22:I23)</f>
        <v>16.009999999999998</v>
      </c>
    </row>
    <row r="22" spans="2:13" ht="25.5">
      <c r="B22" s="156" t="s">
        <v>12138</v>
      </c>
      <c r="C22" s="157" t="s">
        <v>12139</v>
      </c>
      <c r="D22" s="169">
        <v>88267</v>
      </c>
      <c r="E22" s="170" t="str">
        <f>IF($D22&lt;&gt;"",VLOOKUP($D22,'SINAPI M A I O 2018'!$A$1:G11390,2,FALSE),"")</f>
        <v>ENCANADOR OU BOMBEIRO HIDRÁULICO COM ENCARGOS COMPLEMENTARES</v>
      </c>
      <c r="F22" s="171" t="str">
        <f>IF($D22&lt;&gt;"",VLOOKUP($D22,'SINAPI M A I O 2018'!$1:$1048576,3,FALSE),"")</f>
        <v>H</v>
      </c>
      <c r="G22" s="172">
        <v>0.5</v>
      </c>
      <c r="H22" s="174">
        <f>IF($D22&lt;&gt;"",VLOOKUP($D22,'SINAPI M A I O 2018'!$1:$1048576,4,FALSE),"")</f>
        <v>17.87</v>
      </c>
      <c r="I22" s="177">
        <f t="shared" ref="I22:I23" si="3">TRUNC(G22*H22,2)</f>
        <v>8.93</v>
      </c>
    </row>
    <row r="23" spans="2:13">
      <c r="B23" s="156" t="s">
        <v>12138</v>
      </c>
      <c r="C23" s="157" t="s">
        <v>12139</v>
      </c>
      <c r="D23" s="169">
        <v>88316</v>
      </c>
      <c r="E23" s="170" t="str">
        <f>IF($D23&lt;&gt;"",VLOOKUP($D23,'SINAPI M A I O 2018'!$A$1:G11391,2,FALSE),"")</f>
        <v>SERVENTE COM ENCARGOS COMPLEMENTARES</v>
      </c>
      <c r="F23" s="171" t="str">
        <f>IF($D23&lt;&gt;"",VLOOKUP($D23,'SINAPI M A I O 2018'!$1:$1048576,3,FALSE),"")</f>
        <v>H</v>
      </c>
      <c r="G23" s="172">
        <v>0.5</v>
      </c>
      <c r="H23" s="174">
        <f>IF($D23&lt;&gt;"",VLOOKUP($D23,'SINAPI M A I O 2018'!$1:$1048576,4,FALSE),"")</f>
        <v>14.16</v>
      </c>
      <c r="I23" s="177">
        <f t="shared" si="3"/>
        <v>7.08</v>
      </c>
    </row>
    <row r="24" spans="2:13" ht="13.5">
      <c r="B24" s="160"/>
      <c r="D24" s="287"/>
      <c r="E24" s="218"/>
      <c r="F24" s="219"/>
      <c r="G24" s="65"/>
      <c r="H24" s="220"/>
      <c r="I24" s="173"/>
    </row>
    <row r="25" spans="2:13">
      <c r="B25" s="164" t="s">
        <v>12148</v>
      </c>
      <c r="C25" s="221"/>
      <c r="D25" s="222"/>
      <c r="E25" s="165" t="s">
        <v>12149</v>
      </c>
      <c r="F25" s="166" t="s">
        <v>81</v>
      </c>
      <c r="G25" s="167">
        <v>1</v>
      </c>
      <c r="H25" s="168"/>
      <c r="I25" s="176">
        <f>SUM(I26:I30)</f>
        <v>1252.55</v>
      </c>
    </row>
    <row r="26" spans="2:13">
      <c r="B26" s="156" t="s">
        <v>12138</v>
      </c>
      <c r="C26" s="157" t="s">
        <v>12139</v>
      </c>
      <c r="D26" s="169">
        <v>88317</v>
      </c>
      <c r="E26" s="170" t="str">
        <f>IF($D26&lt;&gt;"",VLOOKUP($D26,'SINAPI M A I O 2018'!$A$1:G11394,2,FALSE),"")</f>
        <v>SOLDADOR COM ENCARGOS COMPLEMENTARES</v>
      </c>
      <c r="F26" s="171" t="str">
        <f>IF($D26&lt;&gt;"",VLOOKUP($D26,'SINAPI M A I O 2018'!$1:$1048576,3,FALSE),"")</f>
        <v>H</v>
      </c>
      <c r="G26" s="172">
        <v>10</v>
      </c>
      <c r="H26" s="174">
        <f>IF($D26&lt;&gt;"",VLOOKUP($D26,'SINAPI M A I O 2018'!$1:$1048576,4,FALSE),"")</f>
        <v>17.350000000000001</v>
      </c>
      <c r="I26" s="177">
        <f t="shared" ref="I26" si="4">TRUNC(G26*H26,2)</f>
        <v>173.5</v>
      </c>
    </row>
    <row r="27" spans="2:13" ht="29.25" customHeight="1">
      <c r="B27" s="156" t="s">
        <v>12138</v>
      </c>
      <c r="C27" s="157" t="s">
        <v>12139</v>
      </c>
      <c r="D27" s="169">
        <v>88251</v>
      </c>
      <c r="E27" s="170" t="str">
        <f>IF($D27&lt;&gt;"",VLOOKUP($D27,'SINAPI M A I O 2018'!$A$1:G11395,2,FALSE),"")</f>
        <v>AUXILIAR DE SERRALHEIRO COM ENCARGOS COMPLEMENTARES</v>
      </c>
      <c r="F27" s="171" t="str">
        <f>IF($D27&lt;&gt;"",VLOOKUP($D27,'SINAPI M A I O 2018'!$1:$1048576,3,FALSE),"")</f>
        <v>H</v>
      </c>
      <c r="G27" s="172">
        <v>10</v>
      </c>
      <c r="H27" s="174">
        <f>IF($D27&lt;&gt;"",VLOOKUP($D27,'SINAPI M A I O 2018'!$1:$1048576,4,FALSE),"")</f>
        <v>14.11</v>
      </c>
      <c r="I27" s="177">
        <f t="shared" ref="I27:I30" si="5">TRUNC(G27*H27,2)</f>
        <v>141.1</v>
      </c>
    </row>
    <row r="28" spans="2:13" ht="29.25" customHeight="1">
      <c r="B28" s="156" t="s">
        <v>12138</v>
      </c>
      <c r="C28" s="157" t="s">
        <v>12139</v>
      </c>
      <c r="D28" s="169">
        <v>88278</v>
      </c>
      <c r="E28" s="170" t="str">
        <f>IF($D28&lt;&gt;"",VLOOKUP($D28,'SINAPI M A I O 2018'!$A$1:G11396,2,FALSE),"")</f>
        <v>MONTADOR DE ESTRUTURA METÁLICA COM ENCARGOS COMPLEMENTARES</v>
      </c>
      <c r="F28" s="171" t="str">
        <f>IF($D28&lt;&gt;"",VLOOKUP($D28,'SINAPI M A I O 2018'!$1:$1048576,3,FALSE),"")</f>
        <v>H</v>
      </c>
      <c r="G28" s="172">
        <v>10</v>
      </c>
      <c r="H28" s="174">
        <f>IF($D28&lt;&gt;"",VLOOKUP($D28,'SINAPI M A I O 2018'!$1:$1048576,4,FALSE),"")</f>
        <v>13.62</v>
      </c>
      <c r="I28" s="177">
        <f t="shared" si="5"/>
        <v>136.19999999999999</v>
      </c>
    </row>
    <row r="29" spans="2:13" ht="37.5" customHeight="1">
      <c r="B29" s="156" t="s">
        <v>12138</v>
      </c>
      <c r="C29" s="157" t="s">
        <v>12139</v>
      </c>
      <c r="D29" s="169">
        <v>89272</v>
      </c>
      <c r="E29" s="170" t="str">
        <f>IF($D29&lt;&gt;"",VLOOKUP($D29,'SINAPI M A I O 2018'!$A$1:G11397,2,FALSE),"")</f>
        <v>GUINDASTE HIDRÁULICO AUTOPROPELIDO, COM LANÇA TELESCÓPICA 28,80 M, CAPACIDADE MÁXIMA 30 T, POTÊNCIA 97 KW, TRAÇÃO 4 X 4 - CHP DIURNO. AF_11/2014</v>
      </c>
      <c r="F29" s="171" t="str">
        <f>IF($D29&lt;&gt;"",VLOOKUP($D29,'SINAPI M A I O 2018'!$1:$1048576,3,FALSE),"")</f>
        <v>CHP</v>
      </c>
      <c r="G29" s="172">
        <v>5</v>
      </c>
      <c r="H29" s="174">
        <f>IF($D29&lt;&gt;"",VLOOKUP($D29,'SINAPI M A I O 2018'!$1:$1048576,4,FALSE),"")</f>
        <v>148.75</v>
      </c>
      <c r="I29" s="177">
        <f t="shared" si="5"/>
        <v>743.75</v>
      </c>
    </row>
    <row r="30" spans="2:13" ht="28.5" customHeight="1">
      <c r="B30" s="156" t="s">
        <v>12138</v>
      </c>
      <c r="C30" s="157" t="s">
        <v>12139</v>
      </c>
      <c r="D30" s="169">
        <v>72840</v>
      </c>
      <c r="E30" s="170" t="str">
        <f>IF($D30&lt;&gt;"",VLOOKUP($D30,'SINAPI M A I O 2018'!$A$1:G11398,2,FALSE),"")</f>
        <v>TRANSPORTE COMERCIAL COM CAMINHAO CARROCERIA 9 T, RODOVIA PAVIMENTADA</v>
      </c>
      <c r="F30" s="171" t="str">
        <f>IF($D30&lt;&gt;"",VLOOKUP($D30,'SINAPI M A I O 2018'!$1:$1048576,3,FALSE),"")</f>
        <v>TXKM</v>
      </c>
      <c r="G30" s="172">
        <v>100</v>
      </c>
      <c r="H30" s="174">
        <f>IF($D30&lt;&gt;"",VLOOKUP($D30,'SINAPI M A I O 2018'!$1:$1048576,4,FALSE),"")</f>
        <v>0.57999999999999996</v>
      </c>
      <c r="I30" s="177">
        <f t="shared" si="5"/>
        <v>58</v>
      </c>
    </row>
    <row r="31" spans="2:13">
      <c r="B31" s="160"/>
      <c r="E31" s="218"/>
      <c r="F31" s="219"/>
      <c r="G31" s="65"/>
      <c r="H31" s="220"/>
      <c r="I31" s="173"/>
    </row>
    <row r="32" spans="2:13" s="307" customFormat="1">
      <c r="B32" s="303" t="s">
        <v>12150</v>
      </c>
      <c r="C32" s="236"/>
      <c r="D32" s="304"/>
      <c r="E32" s="311"/>
      <c r="F32" s="305"/>
      <c r="G32" s="312"/>
      <c r="H32" s="306"/>
      <c r="I32" s="310"/>
      <c r="M32" s="313"/>
    </row>
    <row r="33" spans="2:9" ht="27.75" customHeight="1">
      <c r="B33" s="160"/>
      <c r="D33" s="19"/>
      <c r="E33" s="218"/>
      <c r="F33" s="219"/>
      <c r="G33" s="65"/>
      <c r="H33" s="220"/>
      <c r="I33" s="173"/>
    </row>
    <row r="34" spans="2:9" ht="47.25" customHeight="1">
      <c r="B34" s="164" t="s">
        <v>12151</v>
      </c>
      <c r="C34" s="221"/>
      <c r="D34" s="222"/>
      <c r="E34" s="165" t="s">
        <v>12152</v>
      </c>
      <c r="F34" s="166" t="s">
        <v>12153</v>
      </c>
      <c r="G34" s="167">
        <v>1</v>
      </c>
      <c r="H34" s="168"/>
      <c r="I34" s="176">
        <f>SUM(I35:I38)</f>
        <v>19.07</v>
      </c>
    </row>
    <row r="35" spans="2:9" ht="27.75" customHeight="1">
      <c r="B35" s="156" t="s">
        <v>12154</v>
      </c>
      <c r="C35" s="157" t="s">
        <v>12139</v>
      </c>
      <c r="D35" s="169">
        <v>88315</v>
      </c>
      <c r="E35" s="170" t="str">
        <f>IF($D35&lt;&gt;"",VLOOKUP($D35,'SINAPI M A I O 2018'!$A$1:G11403,2,FALSE),"")</f>
        <v>SERRALHEIRO COM ENCARGOS COMPLEMENTARES</v>
      </c>
      <c r="F35" s="171" t="str">
        <f>IF($D35&lt;&gt;"",VLOOKUP($D35,'SINAPI M A I O 2018'!$1:$1048576,3,FALSE),"")</f>
        <v>H</v>
      </c>
      <c r="G35" s="172">
        <v>0.2</v>
      </c>
      <c r="H35" s="174">
        <f>IF($D35&lt;&gt;"",VLOOKUP($D35,'SINAPI M A I O 2018'!$1:$1048576,4,FALSE),"")</f>
        <v>17.350000000000001</v>
      </c>
      <c r="I35" s="177">
        <f t="shared" ref="I35:I38" si="6">TRUNC(G35*H35,2)</f>
        <v>3.47</v>
      </c>
    </row>
    <row r="36" spans="2:9" ht="27.75" customHeight="1">
      <c r="B36" s="156" t="s">
        <v>12155</v>
      </c>
      <c r="C36" s="157" t="s">
        <v>12139</v>
      </c>
      <c r="D36" s="169">
        <v>88316</v>
      </c>
      <c r="E36" s="170" t="str">
        <f>IF($D36&lt;&gt;"",VLOOKUP($D36,'SINAPI M A I O 2018'!$A$1:G11404,2,FALSE),"")</f>
        <v>SERVENTE COM ENCARGOS COMPLEMENTARES</v>
      </c>
      <c r="F36" s="171" t="str">
        <f>IF($D36&lt;&gt;"",VLOOKUP($D36,'SINAPI M A I O 2018'!$1:$1048576,3,FALSE),"")</f>
        <v>H</v>
      </c>
      <c r="G36" s="172">
        <v>0.2</v>
      </c>
      <c r="H36" s="174">
        <f>IF($D36&lt;&gt;"",VLOOKUP($D36,'SINAPI M A I O 2018'!$1:$1048576,4,FALSE),"")</f>
        <v>14.16</v>
      </c>
      <c r="I36" s="177">
        <f t="shared" si="6"/>
        <v>2.83</v>
      </c>
    </row>
    <row r="37" spans="2:9" ht="27.75" customHeight="1">
      <c r="B37" s="156" t="s">
        <v>12155</v>
      </c>
      <c r="C37" s="157" t="s">
        <v>12139</v>
      </c>
      <c r="D37" s="169">
        <v>88627</v>
      </c>
      <c r="E37" s="170" t="str">
        <f>IF($D37&lt;&gt;"",VLOOKUP($D37,'SINAPI M A I O 2018'!$A$1:G11405,2,FALSE),"")</f>
        <v>ARGAMASSA TRAÇO 1:0,5:4,5 (CIMENTO, CAL E AREIA MÉDIA) PARA ASSENTAMENTO DE ALVENARIA, PREPARO MANUAL. AF_08/2014</v>
      </c>
      <c r="F37" s="171" t="str">
        <f>IF($D37&lt;&gt;"",VLOOKUP($D37,'SINAPI M A I O 2018'!$1:$1048576,3,FALSE),"")</f>
        <v>M3</v>
      </c>
      <c r="G37" s="172">
        <v>0.01</v>
      </c>
      <c r="H37" s="174">
        <f>IF($D37&lt;&gt;"",VLOOKUP($D37,'SINAPI M A I O 2018'!$1:$1048576,4,FALSE),"")</f>
        <v>385.87</v>
      </c>
      <c r="I37" s="177">
        <f t="shared" si="6"/>
        <v>3.85</v>
      </c>
    </row>
    <row r="38" spans="2:9">
      <c r="B38" s="156" t="s">
        <v>12155</v>
      </c>
      <c r="C38" s="157" t="s">
        <v>12139</v>
      </c>
      <c r="D38" s="169">
        <v>34456</v>
      </c>
      <c r="E38" s="170" t="str">
        <f>IF($D38&lt;&gt;"",VLOOKUP($D38,'SINAPI M A I O 2018'!$A$1:G11406,2,FALSE),"")</f>
        <v>ACO CA-60, 5,0 MM, DOBRADO E CORTADO</v>
      </c>
      <c r="F38" s="171" t="str">
        <f>IF($D38&lt;&gt;"",VLOOKUP($D38,'SINAPI M A I O 2018'!$1:$1048576,3,FALSE),"")</f>
        <v xml:space="preserve">KG    </v>
      </c>
      <c r="G38" s="172">
        <v>2.0099999999999998</v>
      </c>
      <c r="H38" s="174">
        <f>IF($D38&lt;&gt;"",VLOOKUP($D38,'SINAPI M A I O 2018'!$1:$1048576,4,FALSE),"")</f>
        <v>4.4400000000000004</v>
      </c>
      <c r="I38" s="177">
        <f t="shared" si="6"/>
        <v>8.92</v>
      </c>
    </row>
    <row r="39" spans="2:9">
      <c r="B39" s="160"/>
      <c r="I39" s="173"/>
    </row>
    <row r="40" spans="2:9">
      <c r="B40" s="318" t="s">
        <v>12156</v>
      </c>
      <c r="I40" s="173"/>
    </row>
    <row r="41" spans="2:9">
      <c r="B41" s="160"/>
      <c r="I41" s="173"/>
    </row>
    <row r="42" spans="2:9">
      <c r="B42" s="160"/>
      <c r="I42" s="173"/>
    </row>
    <row r="43" spans="2:9">
      <c r="B43" s="164" t="s">
        <v>12157</v>
      </c>
      <c r="C43" s="221"/>
      <c r="D43" s="222"/>
      <c r="E43" s="165" t="s">
        <v>12158</v>
      </c>
      <c r="F43" s="166" t="s">
        <v>308</v>
      </c>
      <c r="G43" s="167">
        <v>1</v>
      </c>
      <c r="H43" s="168"/>
      <c r="I43" s="176">
        <f>SUM(I44:I46)</f>
        <v>50</v>
      </c>
    </row>
    <row r="44" spans="2:9">
      <c r="B44" s="156" t="s">
        <v>12155</v>
      </c>
      <c r="C44" s="157" t="s">
        <v>12139</v>
      </c>
      <c r="D44" s="169">
        <v>88311</v>
      </c>
      <c r="E44" s="170" t="str">
        <f>IF($D44&lt;&gt;"",VLOOKUP($D44,'SINAPI M A I O 2018'!$A$1:G11412,2,FALSE),"")</f>
        <v>PINTOR DE LETREIROS COM ENCARGOS COMPLEMENTARES</v>
      </c>
      <c r="F44" s="171" t="str">
        <f>IF($D44&lt;&gt;"",VLOOKUP($D44,'SINAPI M A I O 2018'!$1:$1048576,3,FALSE),"")</f>
        <v>H</v>
      </c>
      <c r="G44" s="172">
        <v>2</v>
      </c>
      <c r="H44" s="174">
        <f>IF($D44&lt;&gt;"",VLOOKUP($D44,'SINAPI M A I O 2018'!$1:$1048576,4,FALSE),"")</f>
        <v>19.34</v>
      </c>
      <c r="I44" s="177">
        <f t="shared" ref="I44" si="7">TRUNC(G44*H44,2)</f>
        <v>38.68</v>
      </c>
    </row>
    <row r="45" spans="2:9" ht="25.5">
      <c r="B45" s="156" t="s">
        <v>12155</v>
      </c>
      <c r="C45" s="157" t="s">
        <v>12139</v>
      </c>
      <c r="D45" s="169">
        <v>88415</v>
      </c>
      <c r="E45" s="170" t="str">
        <f>IF($D45&lt;&gt;"",VLOOKUP($D45,'SINAPI M A I O 2018'!$A$1:G11413,2,FALSE),"")</f>
        <v>APLICAÇÃO MANUAL DE FUNDO SELADOR ACRÍLICO EM PAREDES EXTERNAS DE CASAS. AF_06/2014</v>
      </c>
      <c r="F45" s="171" t="str">
        <f>IF($D45&lt;&gt;"",VLOOKUP($D45,'SINAPI M A I O 2018'!$1:$1048576,3,FALSE),"")</f>
        <v>M2</v>
      </c>
      <c r="G45" s="172">
        <v>1</v>
      </c>
      <c r="H45" s="174">
        <f>IF($D45&lt;&gt;"",VLOOKUP($D45,'SINAPI M A I O 2018'!$1:$1048576,4,FALSE),"")</f>
        <v>1.81</v>
      </c>
      <c r="I45" s="177">
        <f t="shared" ref="I45:I46" si="8">TRUNC(G45*H45,2)</f>
        <v>1.81</v>
      </c>
    </row>
    <row r="46" spans="2:9" ht="25.5">
      <c r="B46" s="156" t="s">
        <v>12155</v>
      </c>
      <c r="C46" s="157" t="s">
        <v>12139</v>
      </c>
      <c r="D46" s="169">
        <v>88489</v>
      </c>
      <c r="E46" s="170" t="str">
        <f>IF($D46&lt;&gt;"",VLOOKUP($D46,'SINAPI M A I O 2018'!$A$1:G11414,2,FALSE),"")</f>
        <v>APLICAÇÃO MANUAL DE PINTURA COM TINTA LÁTEX ACRÍLICA EM PAREDES, DUAS DEMÃOS. AF_06/2014</v>
      </c>
      <c r="F46" s="171" t="str">
        <f>IF($D46&lt;&gt;"",VLOOKUP($D46,'SINAPI M A I O 2018'!$1:$1048576,3,FALSE),"")</f>
        <v>M2</v>
      </c>
      <c r="G46" s="172">
        <v>1</v>
      </c>
      <c r="H46" s="174">
        <f>IF($D46&lt;&gt;"",VLOOKUP($D46,'SINAPI M A I O 2018'!$1:$1048576,4,FALSE),"")</f>
        <v>9.51</v>
      </c>
      <c r="I46" s="177">
        <f t="shared" si="8"/>
        <v>9.51</v>
      </c>
    </row>
    <row r="47" spans="2:9">
      <c r="B47" s="160"/>
      <c r="I47" s="173"/>
    </row>
    <row r="48" spans="2:9" s="317" customFormat="1">
      <c r="B48" s="318" t="s">
        <v>12159</v>
      </c>
      <c r="C48" s="319"/>
      <c r="D48" s="320"/>
      <c r="E48" s="321"/>
      <c r="F48" s="319"/>
      <c r="G48" s="136"/>
      <c r="H48" s="322"/>
      <c r="I48" s="323"/>
    </row>
    <row r="49" spans="2:9">
      <c r="B49" s="160"/>
      <c r="I49" s="173"/>
    </row>
    <row r="50" spans="2:9" ht="37.5" customHeight="1">
      <c r="B50" s="164" t="s">
        <v>12160</v>
      </c>
      <c r="C50" s="221"/>
      <c r="D50" s="222"/>
      <c r="E50" s="165" t="s">
        <v>12161</v>
      </c>
      <c r="F50" s="166" t="s">
        <v>12147</v>
      </c>
      <c r="G50" s="167">
        <v>1</v>
      </c>
      <c r="H50" s="168"/>
      <c r="I50" s="176">
        <f>SUM(I51:I54)</f>
        <v>192.43</v>
      </c>
    </row>
    <row r="51" spans="2:9" ht="38.25">
      <c r="B51" s="156" t="s">
        <v>12138</v>
      </c>
      <c r="C51" s="157" t="s">
        <v>12139</v>
      </c>
      <c r="D51" s="169">
        <v>95470</v>
      </c>
      <c r="E51" s="170" t="str">
        <f>IF($D51&lt;&gt;"",VLOOKUP($D51,'SINAPI M A I O 2018'!$A$1:G11419,2,FALSE),"")</f>
        <v>VASO SANITARIO SIFONADO CONVENCIONAL COM LOUÇA BRANCA, INCLUSO CONJUNTO DE LIGAÇÃO PARA BACIA SANITÁRIA AJUSTÁVEL - FORNECIMENTO E INSTALAÇÃO. AF_10/2016</v>
      </c>
      <c r="F51" s="171" t="str">
        <f>IF($D51&lt;&gt;"",VLOOKUP($D51,'SINAPI M A I O 2018'!$1:$1048576,3,FALSE),"")</f>
        <v>UN</v>
      </c>
      <c r="G51" s="172">
        <v>1</v>
      </c>
      <c r="H51" s="174">
        <f>IF($D51&lt;&gt;"",VLOOKUP($D51,'SINAPI M A I O 2018'!$1:$1048576,4,FALSE),"")</f>
        <v>167.33</v>
      </c>
      <c r="I51" s="177">
        <f t="shared" ref="I51" si="9">TRUNC(G51*H51,2)</f>
        <v>167.33</v>
      </c>
    </row>
    <row r="52" spans="2:9">
      <c r="B52" s="156" t="s">
        <v>12140</v>
      </c>
      <c r="C52" s="157" t="s">
        <v>12139</v>
      </c>
      <c r="D52" s="169">
        <v>377</v>
      </c>
      <c r="E52" s="170" t="str">
        <f>IF($D52&lt;&gt;"",VLOOKUP($D52,'SINAPI M A I O 2018'!$A$1:G11420,2,FALSE),"")</f>
        <v>ASSENTO SANITARIO DE PLASTICO, TIPO CONVENCIONAL</v>
      </c>
      <c r="F52" s="171" t="str">
        <f>IF($D52&lt;&gt;"",VLOOKUP($D52,'SINAPI M A I O 2018'!$1:$1048576,3,FALSE),"")</f>
        <v xml:space="preserve">UN    </v>
      </c>
      <c r="G52" s="172">
        <v>1</v>
      </c>
      <c r="H52" s="174">
        <f>IF($D52&lt;&gt;"",VLOOKUP($D52,'SINAPI M A I O 2018'!$1:$1048576,4,FALSE),"")</f>
        <v>22.25</v>
      </c>
      <c r="I52" s="177">
        <f t="shared" ref="I52:I54" si="10">TRUNC(G52*H52,2)</f>
        <v>22.25</v>
      </c>
    </row>
    <row r="53" spans="2:9" ht="25.5">
      <c r="B53" s="156" t="s">
        <v>12138</v>
      </c>
      <c r="C53" s="157" t="s">
        <v>12139</v>
      </c>
      <c r="D53" s="169">
        <v>88248</v>
      </c>
      <c r="E53" s="170" t="str">
        <f>IF($D53&lt;&gt;"",VLOOKUP($D53,'SINAPI M A I O 2018'!$A$1:G11421,2,FALSE),"")</f>
        <v>AUXILIAR DE ENCANADOR OU BOMBEIRO HIDRÁULICO COM ENCARGOS COMPLEMENTARES</v>
      </c>
      <c r="F53" s="171" t="str">
        <f>IF($D53&lt;&gt;"",VLOOKUP($D53,'SINAPI M A I O 2018'!$1:$1048576,3,FALSE),"")</f>
        <v>H</v>
      </c>
      <c r="G53" s="172">
        <v>0.09</v>
      </c>
      <c r="H53" s="174">
        <f>IF($D53&lt;&gt;"",VLOOKUP($D53,'SINAPI M A I O 2018'!$1:$1048576,4,FALSE),"")</f>
        <v>13.97</v>
      </c>
      <c r="I53" s="177">
        <f t="shared" si="10"/>
        <v>1.25</v>
      </c>
    </row>
    <row r="54" spans="2:9" ht="25.5">
      <c r="B54" s="156" t="s">
        <v>12138</v>
      </c>
      <c r="C54" s="157" t="s">
        <v>12139</v>
      </c>
      <c r="D54" s="169">
        <v>88267</v>
      </c>
      <c r="E54" s="170" t="str">
        <f>IF($D54&lt;&gt;"",VLOOKUP($D54,'SINAPI M A I O 2018'!$A$1:G11422,2,FALSE),"")</f>
        <v>ENCANADOR OU BOMBEIRO HIDRÁULICO COM ENCARGOS COMPLEMENTARES</v>
      </c>
      <c r="F54" s="171" t="str">
        <f>IF($D54&lt;&gt;"",VLOOKUP($D54,'SINAPI M A I O 2018'!$1:$1048576,3,FALSE),"")</f>
        <v>H</v>
      </c>
      <c r="G54" s="172">
        <v>0.09</v>
      </c>
      <c r="H54" s="174">
        <f>IF($D54&lt;&gt;"",VLOOKUP($D54,'SINAPI M A I O 2018'!$1:$1048576,4,FALSE),"")</f>
        <v>17.87</v>
      </c>
      <c r="I54" s="177">
        <f t="shared" si="10"/>
        <v>1.6</v>
      </c>
    </row>
    <row r="55" spans="2:9">
      <c r="B55" s="160"/>
      <c r="I55" s="173"/>
    </row>
    <row r="56" spans="2:9" ht="25.5">
      <c r="B56" s="164" t="s">
        <v>12162</v>
      </c>
      <c r="C56" s="221"/>
      <c r="D56" s="222"/>
      <c r="E56" s="165" t="s">
        <v>12163</v>
      </c>
      <c r="F56" s="166" t="s">
        <v>12147</v>
      </c>
      <c r="G56" s="167">
        <v>1</v>
      </c>
      <c r="H56" s="168"/>
      <c r="I56" s="176">
        <f>SUM(I57:I59)</f>
        <v>5.59</v>
      </c>
    </row>
    <row r="57" spans="2:9" ht="25.5">
      <c r="B57" s="156" t="s">
        <v>12140</v>
      </c>
      <c r="C57" s="157" t="s">
        <v>12139</v>
      </c>
      <c r="D57" s="169">
        <v>6140</v>
      </c>
      <c r="E57" s="170" t="str">
        <f>IF($D57&lt;&gt;"",VLOOKUP($D57,'SINAPI M A I O 2018'!$A$1:G11425,2,FALSE),"")</f>
        <v>BOLSA DE LIGACAO EM PVC FLEXIVEL PARA VASO SANITARIO 1.1/2 " (40 MM)</v>
      </c>
      <c r="F57" s="171" t="str">
        <f>IF($D57&lt;&gt;"",VLOOKUP($D57,'SINAPI M A I O 2018'!$1:$1048576,3,FALSE),"")</f>
        <v xml:space="preserve">UN    </v>
      </c>
      <c r="G57" s="172">
        <v>1</v>
      </c>
      <c r="H57" s="174">
        <f>IF($D57&lt;&gt;"",VLOOKUP($D57,'SINAPI M A I O 2018'!$1:$1048576,4,FALSE),"")</f>
        <v>2.42</v>
      </c>
      <c r="I57" s="177">
        <f t="shared" ref="I57" si="11">TRUNC(G57*H57,2)</f>
        <v>2.42</v>
      </c>
    </row>
    <row r="58" spans="2:9" ht="25.5">
      <c r="B58" s="156" t="s">
        <v>12138</v>
      </c>
      <c r="C58" s="157" t="s">
        <v>12139</v>
      </c>
      <c r="D58" s="169">
        <v>88248</v>
      </c>
      <c r="E58" s="170" t="str">
        <f>IF($D58&lt;&gt;"",VLOOKUP($D58,'SINAPI M A I O 2018'!$A$1:G11426,2,FALSE),"")</f>
        <v>AUXILIAR DE ENCANADOR OU BOMBEIRO HIDRÁULICO COM ENCARGOS COMPLEMENTARES</v>
      </c>
      <c r="F58" s="171" t="str">
        <f>IF($D58&lt;&gt;"",VLOOKUP($D58,'SINAPI M A I O 2018'!$1:$1048576,3,FALSE),"")</f>
        <v>H</v>
      </c>
      <c r="G58" s="172">
        <v>0.1</v>
      </c>
      <c r="H58" s="174">
        <f>IF($D58&lt;&gt;"",VLOOKUP($D58,'SINAPI M A I O 2018'!$1:$1048576,4,FALSE),"")</f>
        <v>13.97</v>
      </c>
      <c r="I58" s="177">
        <f t="shared" ref="I58:I59" si="12">TRUNC(G58*H58,2)</f>
        <v>1.39</v>
      </c>
    </row>
    <row r="59" spans="2:9" ht="25.5">
      <c r="B59" s="156" t="s">
        <v>12138</v>
      </c>
      <c r="C59" s="157" t="s">
        <v>12139</v>
      </c>
      <c r="D59" s="169">
        <v>88267</v>
      </c>
      <c r="E59" s="170" t="str">
        <f>IF($D59&lt;&gt;"",VLOOKUP($D59,'SINAPI M A I O 2018'!$A$1:G11427,2,FALSE),"")</f>
        <v>ENCANADOR OU BOMBEIRO HIDRÁULICO COM ENCARGOS COMPLEMENTARES</v>
      </c>
      <c r="F59" s="171" t="str">
        <f>IF($D59&lt;&gt;"",VLOOKUP($D59,'SINAPI M A I O 2018'!$1:$1048576,3,FALSE),"")</f>
        <v>H</v>
      </c>
      <c r="G59" s="172">
        <v>0.1</v>
      </c>
      <c r="H59" s="174">
        <f>IF($D59&lt;&gt;"",VLOOKUP($D59,'SINAPI M A I O 2018'!$1:$1048576,4,FALSE),"")</f>
        <v>17.87</v>
      </c>
      <c r="I59" s="177">
        <f t="shared" si="12"/>
        <v>1.78</v>
      </c>
    </row>
    <row r="60" spans="2:9" ht="18.75" customHeight="1">
      <c r="B60" s="160"/>
      <c r="I60" s="173"/>
    </row>
    <row r="61" spans="2:9" ht="30.75" customHeight="1">
      <c r="B61" s="164" t="s">
        <v>12164</v>
      </c>
      <c r="C61" s="221"/>
      <c r="D61" s="222"/>
      <c r="E61" s="165" t="s">
        <v>12165</v>
      </c>
      <c r="F61" s="166" t="s">
        <v>12147</v>
      </c>
      <c r="G61" s="167">
        <v>1</v>
      </c>
      <c r="H61" s="168"/>
      <c r="I61" s="176">
        <f>SUM(I62:I64)</f>
        <v>248.59</v>
      </c>
    </row>
    <row r="62" spans="2:9" ht="29.25" customHeight="1">
      <c r="B62" s="156" t="s">
        <v>12138</v>
      </c>
      <c r="C62" s="157" t="s">
        <v>12139</v>
      </c>
      <c r="D62" s="169">
        <v>88248</v>
      </c>
      <c r="E62" s="170" t="str">
        <f>IF($D62&lt;&gt;"",VLOOKUP($D62,'SINAPI M A I O 2018'!$A$1:G11430,2,FALSE),"")</f>
        <v>AUXILIAR DE ENCANADOR OU BOMBEIRO HIDRÁULICO COM ENCARGOS COMPLEMENTARES</v>
      </c>
      <c r="F62" s="171" t="str">
        <f>IF($D62&lt;&gt;"",VLOOKUP($D62,'SINAPI M A I O 2018'!$1:$1048576,3,FALSE),"")</f>
        <v>H</v>
      </c>
      <c r="G62" s="172">
        <v>1</v>
      </c>
      <c r="H62" s="174">
        <f>IF($D62&lt;&gt;"",VLOOKUP($D62,'SINAPI M A I O 2018'!$1:$1048576,4,FALSE),"")</f>
        <v>13.97</v>
      </c>
      <c r="I62" s="177">
        <f t="shared" ref="I62" si="13">TRUNC(G62*H62,2)</f>
        <v>13.97</v>
      </c>
    </row>
    <row r="63" spans="2:9" ht="25.5" hidden="1" customHeight="1">
      <c r="B63" s="156" t="s">
        <v>12138</v>
      </c>
      <c r="C63" s="157" t="s">
        <v>12139</v>
      </c>
      <c r="D63" s="169">
        <v>88267</v>
      </c>
      <c r="E63" s="170" t="str">
        <f>IF($D63&lt;&gt;"",VLOOKUP($D63,'SINAPI M A I O 2018'!$A$1:G11431,2,FALSE),"")</f>
        <v>ENCANADOR OU BOMBEIRO HIDRÁULICO COM ENCARGOS COMPLEMENTARES</v>
      </c>
      <c r="F63" s="171" t="str">
        <f>IF($D63&lt;&gt;"",VLOOKUP($D63,'SINAPI M A I O 2018'!$1:$1048576,3,FALSE),"")</f>
        <v>H</v>
      </c>
      <c r="G63" s="172">
        <v>1</v>
      </c>
      <c r="H63" s="174">
        <f>IF($D63&lt;&gt;"",VLOOKUP($D63,'[2]2-SINAPI DEZEMBRO 2017'!$A$1:$D$11396,4,FALSE),"")</f>
        <v>17.77</v>
      </c>
      <c r="I63" s="177">
        <f t="shared" ref="I63" si="14">TRUNC(H63*G63,2)</f>
        <v>17.77</v>
      </c>
    </row>
    <row r="64" spans="2:9" ht="46.5" customHeight="1">
      <c r="B64" s="156" t="s">
        <v>12154</v>
      </c>
      <c r="C64" s="157" t="s">
        <v>12139</v>
      </c>
      <c r="D64" s="169">
        <v>36206</v>
      </c>
      <c r="E64" s="170" t="str">
        <f>IF($D64&lt;&gt;"",VLOOKUP($D64,'SINAPI M A I O 2018'!$A$1:G11432,2,FALSE),"")</f>
        <v>BARRA DE APOIO RETA, EM ACO INOX POLIDO, COMPRIMENTO 90 CM, DIAMETRO MINIMO 3 CM</v>
      </c>
      <c r="F64" s="171" t="str">
        <f>IF($D64&lt;&gt;"",VLOOKUP($D64,'SINAPI M A I O 2018'!$1:$1048576,3,FALSE),"")</f>
        <v xml:space="preserve">UN    </v>
      </c>
      <c r="G64" s="172">
        <v>1</v>
      </c>
      <c r="H64" s="174">
        <f>IF($D64&lt;&gt;"",VLOOKUP($D64,'SINAPI M A I O 2018'!$1:$1048576,4,FALSE),"")</f>
        <v>216.85</v>
      </c>
      <c r="I64" s="177">
        <f t="shared" ref="I64" si="15">TRUNC(G64*H64,2)</f>
        <v>216.85</v>
      </c>
    </row>
    <row r="65" spans="2:9">
      <c r="B65" s="160"/>
      <c r="I65" s="173"/>
    </row>
    <row r="66" spans="2:9" s="307" customFormat="1">
      <c r="B66" s="318" t="s">
        <v>12166</v>
      </c>
      <c r="C66" s="236"/>
      <c r="D66" s="304"/>
      <c r="E66" s="308"/>
      <c r="F66" s="236"/>
      <c r="G66" s="140"/>
      <c r="H66" s="309"/>
      <c r="I66" s="310"/>
    </row>
    <row r="67" spans="2:9">
      <c r="B67" s="160"/>
      <c r="I67" s="173"/>
    </row>
    <row r="68" spans="2:9">
      <c r="B68" s="160"/>
      <c r="I68" s="173"/>
    </row>
    <row r="69" spans="2:9" ht="38.25">
      <c r="B69" s="164" t="s">
        <v>12167</v>
      </c>
      <c r="C69" s="221"/>
      <c r="D69" s="222"/>
      <c r="E69" s="165" t="s">
        <v>12168</v>
      </c>
      <c r="F69" s="166" t="s">
        <v>12147</v>
      </c>
      <c r="G69" s="167">
        <v>1</v>
      </c>
      <c r="H69" s="168"/>
      <c r="I69" s="176">
        <f>SUM(I70:I72)</f>
        <v>12.71</v>
      </c>
    </row>
    <row r="70" spans="2:9" ht="25.5">
      <c r="B70" s="156" t="s">
        <v>12154</v>
      </c>
      <c r="C70" s="157" t="s">
        <v>12139</v>
      </c>
      <c r="D70" s="169">
        <v>397</v>
      </c>
      <c r="E70" s="170" t="str">
        <f>IF($D70&lt;&gt;"",VLOOKUP($D70,'SINAPI M A I O 2018'!$A$1:G11438,2,FALSE),"")</f>
        <v>ABRACADEIRA EM ACO PARA AMARRACAO DE ELETRODUTOS, TIPO D, COM 2 1/2" E PARAFUSO DE FIXACAO</v>
      </c>
      <c r="F70" s="171" t="str">
        <f>IF($D70&lt;&gt;"",VLOOKUP($D70,'SINAPI M A I O 2018'!$1:$1048576,3,FALSE),"")</f>
        <v xml:space="preserve">UN    </v>
      </c>
      <c r="G70" s="172">
        <v>1</v>
      </c>
      <c r="H70" s="174">
        <f>IF($D70&lt;&gt;"",VLOOKUP($D70,'SINAPI M A I O 2018'!$1:$1048576,4,FALSE),"")</f>
        <v>3.08</v>
      </c>
      <c r="I70" s="177">
        <f t="shared" ref="I70" si="16">TRUNC(G70*H70,2)</f>
        <v>3.08</v>
      </c>
    </row>
    <row r="71" spans="2:9">
      <c r="B71" s="156" t="s">
        <v>12155</v>
      </c>
      <c r="C71" s="157" t="s">
        <v>12139</v>
      </c>
      <c r="D71" s="169">
        <v>88247</v>
      </c>
      <c r="E71" s="170" t="str">
        <f>IF($D71&lt;&gt;"",VLOOKUP($D71,'SINAPI M A I O 2018'!$A$1:G11439,2,FALSE),"")</f>
        <v>AUXILIAR DE ELETRICISTA COM ENCARGOS COMPLEMENTARES</v>
      </c>
      <c r="F71" s="171" t="str">
        <f>IF($D71&lt;&gt;"",VLOOKUP($D71,'SINAPI M A I O 2018'!$1:$1048576,3,FALSE),"")</f>
        <v>H</v>
      </c>
      <c r="G71" s="172">
        <v>0.3</v>
      </c>
      <c r="H71" s="174">
        <f>IF($D71&lt;&gt;"",VLOOKUP($D71,'SINAPI M A I O 2018'!$1:$1048576,4,FALSE),"")</f>
        <v>14.04</v>
      </c>
      <c r="I71" s="177">
        <f t="shared" ref="I71:I72" si="17">TRUNC(G71*H71,2)</f>
        <v>4.21</v>
      </c>
    </row>
    <row r="72" spans="2:9">
      <c r="B72" s="156" t="s">
        <v>12155</v>
      </c>
      <c r="C72" s="157" t="s">
        <v>12139</v>
      </c>
      <c r="D72" s="169">
        <v>88264</v>
      </c>
      <c r="E72" s="170" t="str">
        <f>IF($D72&lt;&gt;"",VLOOKUP($D72,'SINAPI M A I O 2018'!$A$1:G11440,2,FALSE),"")</f>
        <v>ELETRICISTA COM ENCARGOS COMPLEMENTARES</v>
      </c>
      <c r="F72" s="171" t="str">
        <f>IF($D72&lt;&gt;"",VLOOKUP($D72,'SINAPI M A I O 2018'!$1:$1048576,3,FALSE),"")</f>
        <v>H</v>
      </c>
      <c r="G72" s="172">
        <v>0.3</v>
      </c>
      <c r="H72" s="174">
        <f>IF($D72&lt;&gt;"",VLOOKUP($D72,'SINAPI M A I O 2018'!$1:$1048576,4,FALSE),"")</f>
        <v>18.07</v>
      </c>
      <c r="I72" s="177">
        <f t="shared" si="17"/>
        <v>5.42</v>
      </c>
    </row>
    <row r="73" spans="2:9">
      <c r="B73" s="160"/>
      <c r="I73" s="173"/>
    </row>
    <row r="74" spans="2:9" ht="32.25" customHeight="1">
      <c r="B74" s="164" t="s">
        <v>12169</v>
      </c>
      <c r="C74" s="221"/>
      <c r="D74" s="222"/>
      <c r="E74" s="165" t="s">
        <v>12170</v>
      </c>
      <c r="F74" s="166" t="s">
        <v>12147</v>
      </c>
      <c r="G74" s="167">
        <v>1</v>
      </c>
      <c r="H74" s="168"/>
      <c r="I74" s="176">
        <f>SUM(I75:I77)</f>
        <v>29.099999999999994</v>
      </c>
    </row>
    <row r="75" spans="2:9">
      <c r="B75" s="156" t="s">
        <v>12154</v>
      </c>
      <c r="C75" s="157" t="s">
        <v>12139</v>
      </c>
      <c r="D75" s="169">
        <v>12411</v>
      </c>
      <c r="E75" s="170" t="str">
        <f>IF($D75&lt;&gt;"",VLOOKUP($D75,'SINAPI M A I O 2018'!$A$1:G11443,2,FALSE),"")</f>
        <v>PLUG OU BUJAO DE FERRO GALVANIZADO, DE 2 1/2"</v>
      </c>
      <c r="F75" s="171" t="str">
        <f>IF($D75&lt;&gt;"",VLOOKUP($D75,'SINAPI M A I O 2018'!$1:$1048576,3,FALSE),"")</f>
        <v xml:space="preserve">UN    </v>
      </c>
      <c r="G75" s="172">
        <v>1</v>
      </c>
      <c r="H75" s="174">
        <f>IF($D75&lt;&gt;"",VLOOKUP($D75,'SINAPI M A I O 2018'!$1:$1048576,4,FALSE),"")</f>
        <v>21.08</v>
      </c>
      <c r="I75" s="177">
        <f t="shared" ref="I75" si="18">TRUNC(G75*H75,2)</f>
        <v>21.08</v>
      </c>
    </row>
    <row r="76" spans="2:9">
      <c r="B76" s="156" t="s">
        <v>12155</v>
      </c>
      <c r="C76" s="157" t="s">
        <v>12139</v>
      </c>
      <c r="D76" s="169">
        <v>88247</v>
      </c>
      <c r="E76" s="170" t="str">
        <f>IF($D76&lt;&gt;"",VLOOKUP($D76,'SINAPI M A I O 2018'!$A$1:G11444,2,FALSE),"")</f>
        <v>AUXILIAR DE ELETRICISTA COM ENCARGOS COMPLEMENTARES</v>
      </c>
      <c r="F76" s="171" t="str">
        <f>IF($D76&lt;&gt;"",VLOOKUP($D76,'SINAPI M A I O 2018'!$1:$1048576,3,FALSE),"")</f>
        <v>H</v>
      </c>
      <c r="G76" s="172">
        <v>0.25</v>
      </c>
      <c r="H76" s="174">
        <f>IF($D76&lt;&gt;"",VLOOKUP($D76,'SINAPI M A I O 2018'!$1:$1048576,4,FALSE),"")</f>
        <v>14.04</v>
      </c>
      <c r="I76" s="177">
        <f t="shared" ref="I76:I77" si="19">TRUNC(G76*H76,2)</f>
        <v>3.51</v>
      </c>
    </row>
    <row r="77" spans="2:9">
      <c r="B77" s="156" t="s">
        <v>12155</v>
      </c>
      <c r="C77" s="157" t="s">
        <v>12139</v>
      </c>
      <c r="D77" s="169">
        <v>88264</v>
      </c>
      <c r="E77" s="170" t="str">
        <f>IF($D77&lt;&gt;"",VLOOKUP($D77,'SINAPI M A I O 2018'!$A$1:G11445,2,FALSE),"")</f>
        <v>ELETRICISTA COM ENCARGOS COMPLEMENTARES</v>
      </c>
      <c r="F77" s="171" t="str">
        <f>IF($D77&lt;&gt;"",VLOOKUP($D77,'SINAPI M A I O 2018'!$1:$1048576,3,FALSE),"")</f>
        <v>H</v>
      </c>
      <c r="G77" s="172">
        <v>0.25</v>
      </c>
      <c r="H77" s="174">
        <f>IF($D77&lt;&gt;"",VLOOKUP($D77,'SINAPI M A I O 2018'!$1:$1048576,4,FALSE),"")</f>
        <v>18.07</v>
      </c>
      <c r="I77" s="177">
        <f t="shared" si="19"/>
        <v>4.51</v>
      </c>
    </row>
    <row r="78" spans="2:9">
      <c r="B78" s="160"/>
      <c r="I78" s="173"/>
    </row>
    <row r="79" spans="2:9">
      <c r="B79" s="160"/>
      <c r="I79" s="173"/>
    </row>
    <row r="80" spans="2:9" ht="53.25" customHeight="1">
      <c r="B80" s="164" t="s">
        <v>12171</v>
      </c>
      <c r="C80" s="221"/>
      <c r="D80" s="222"/>
      <c r="E80" s="165" t="s">
        <v>12172</v>
      </c>
      <c r="F80" s="166" t="str">
        <f>F81</f>
        <v xml:space="preserve">M     </v>
      </c>
      <c r="G80" s="167">
        <v>1</v>
      </c>
      <c r="H80" s="168"/>
      <c r="I80" s="176">
        <f>SUM(I81:I82)</f>
        <v>3.4000000000000004</v>
      </c>
    </row>
    <row r="81" spans="2:11" ht="36" customHeight="1">
      <c r="B81" s="156" t="s">
        <v>12154</v>
      </c>
      <c r="C81" s="157" t="s">
        <v>12139</v>
      </c>
      <c r="D81" s="169">
        <v>404</v>
      </c>
      <c r="E81" s="170" t="str">
        <f>IF($D81&lt;&gt;"",VLOOKUP($D81,'SINAPI M A I O 2018'!$A$1:G11449,2,FALSE),"")</f>
        <v>FITA ISOLANTE DE BORRACHA AUTOFUSAO, USO ATE 69 KV (ALTA TENSAO)</v>
      </c>
      <c r="F81" s="171" t="str">
        <f>IF($D81&lt;&gt;"",VLOOKUP($D81,'SINAPI M A I O 2018'!$1:$1048576,3,FALSE),"")</f>
        <v xml:space="preserve">M     </v>
      </c>
      <c r="G81" s="172">
        <v>1.02</v>
      </c>
      <c r="H81" s="174">
        <f>IF($D81&lt;&gt;"",VLOOKUP($D81,'SINAPI M A I O 2018'!$1:$1048576,4,FALSE),"")</f>
        <v>1.22</v>
      </c>
      <c r="I81" s="177">
        <f t="shared" ref="I81:I82" si="20">TRUNC(G81*H81,2)</f>
        <v>1.24</v>
      </c>
    </row>
    <row r="82" spans="2:11">
      <c r="B82" s="156" t="s">
        <v>12155</v>
      </c>
      <c r="C82" s="157" t="s">
        <v>12139</v>
      </c>
      <c r="D82" s="169">
        <v>88264</v>
      </c>
      <c r="E82" s="170" t="str">
        <f>IF($D82&lt;&gt;"",VLOOKUP($D82,'SINAPI M A I O 2018'!$A$1:G11450,2,FALSE),"")</f>
        <v>ELETRICISTA COM ENCARGOS COMPLEMENTARES</v>
      </c>
      <c r="F82" s="171" t="str">
        <f>IF($D82&lt;&gt;"",VLOOKUP($D82,'SINAPI M A I O 2018'!$1:$1048576,3,FALSE),"")</f>
        <v>H</v>
      </c>
      <c r="G82" s="172">
        <v>0.12</v>
      </c>
      <c r="H82" s="174">
        <f>IF($D82&lt;&gt;"",VLOOKUP($D82,'SINAPI M A I O 2018'!$1:$1048576,4,FALSE),"")</f>
        <v>18.07</v>
      </c>
      <c r="I82" s="177">
        <f t="shared" si="20"/>
        <v>2.16</v>
      </c>
    </row>
    <row r="83" spans="2:11">
      <c r="B83" s="160"/>
      <c r="I83" s="173"/>
    </row>
    <row r="84" spans="2:11">
      <c r="B84" s="160"/>
      <c r="I84" s="173"/>
    </row>
    <row r="85" spans="2:11" ht="38.25">
      <c r="B85" s="164" t="s">
        <v>12173</v>
      </c>
      <c r="C85" s="221"/>
      <c r="D85" s="222"/>
      <c r="E85" s="165" t="s">
        <v>12174</v>
      </c>
      <c r="F85" s="166" t="s">
        <v>12147</v>
      </c>
      <c r="G85" s="167">
        <v>1</v>
      </c>
      <c r="H85" s="168"/>
      <c r="I85" s="176">
        <f>SUM(I86:I89)</f>
        <v>57.83</v>
      </c>
    </row>
    <row r="86" spans="2:11" ht="25.5">
      <c r="B86" s="156" t="s">
        <v>12154</v>
      </c>
      <c r="C86" s="157" t="s">
        <v>12139</v>
      </c>
      <c r="D86" s="169">
        <v>38781</v>
      </c>
      <c r="E86" s="170" t="str">
        <f>IF($D86&lt;&gt;"",VLOOKUP($D86,'SINAPI M A I O 2018'!$A$1:G11454,2,FALSE),"")</f>
        <v>LAMPADA FLUORESCENTE ESPIRAL BRANCA 45 W, BASE E27 (127/220 V)</v>
      </c>
      <c r="F86" s="171" t="str">
        <f>IF($D86&lt;&gt;"",VLOOKUP($D86,'SINAPI M A I O 2018'!$1:$1048576,3,FALSE),"")</f>
        <v xml:space="preserve">UN    </v>
      </c>
      <c r="G86" s="172">
        <v>1</v>
      </c>
      <c r="H86" s="174">
        <f>IF($D86&lt;&gt;"",VLOOKUP($D86,'SINAPI M A I O 2018'!$1:$1048576,4,FALSE),"")</f>
        <v>29.22</v>
      </c>
      <c r="I86" s="177">
        <f t="shared" ref="I86:I89" si="21">TRUNC(G86*H86,2)</f>
        <v>29.22</v>
      </c>
    </row>
    <row r="87" spans="2:11" ht="25.5">
      <c r="B87" s="156" t="s">
        <v>12155</v>
      </c>
      <c r="C87" s="157" t="s">
        <v>12139</v>
      </c>
      <c r="D87" s="169">
        <v>38773</v>
      </c>
      <c r="E87" s="170" t="str">
        <f>IF($D87&lt;&gt;"",VLOOKUP($D87,'SINAPI M A I O 2018'!$A$1:G11455,2,FALSE),"")</f>
        <v>LUMINARIA DE TETO PLAFON/PLAFONIER EM PLASTICO COM BASE E27, POTENCIA MAXIMA 60 W (NAO INCLUI LAMPADA)</v>
      </c>
      <c r="F87" s="171" t="str">
        <f>IF($D87&lt;&gt;"",VLOOKUP($D87,'SINAPI M A I O 2018'!$1:$1048576,3,FALSE),"")</f>
        <v xml:space="preserve">UN    </v>
      </c>
      <c r="G87" s="172">
        <v>1</v>
      </c>
      <c r="H87" s="174">
        <f>IF($D87&lt;&gt;"",VLOOKUP($D87,'SINAPI M A I O 2018'!$1:$1048576,4,FALSE),"")</f>
        <v>2.93</v>
      </c>
      <c r="I87" s="177">
        <f t="shared" si="21"/>
        <v>2.93</v>
      </c>
    </row>
    <row r="88" spans="2:11">
      <c r="B88" s="156" t="s">
        <v>12155</v>
      </c>
      <c r="C88" s="157" t="s">
        <v>12139</v>
      </c>
      <c r="D88" s="169">
        <v>88247</v>
      </c>
      <c r="E88" s="170" t="str">
        <f>IF($D88&lt;&gt;"",VLOOKUP($D88,'SINAPI M A I O 2018'!$A$1:G11456,2,FALSE),"")</f>
        <v>AUXILIAR DE ELETRICISTA COM ENCARGOS COMPLEMENTARES</v>
      </c>
      <c r="F88" s="171" t="str">
        <f>IF($D88&lt;&gt;"",VLOOKUP($D88,'SINAPI M A I O 2018'!$1:$1048576,3,FALSE),"")</f>
        <v>H</v>
      </c>
      <c r="G88" s="172">
        <v>0.8</v>
      </c>
      <c r="H88" s="174">
        <f>IF($D88&lt;&gt;"",VLOOKUP($D88,'SINAPI M A I O 2018'!$1:$1048576,4,FALSE),"")</f>
        <v>14.04</v>
      </c>
      <c r="I88" s="177">
        <f t="shared" si="21"/>
        <v>11.23</v>
      </c>
    </row>
    <row r="89" spans="2:11">
      <c r="B89" s="156" t="s">
        <v>12155</v>
      </c>
      <c r="C89" s="157" t="s">
        <v>12139</v>
      </c>
      <c r="D89" s="169">
        <v>88264</v>
      </c>
      <c r="E89" s="170" t="str">
        <f>IF($D89&lt;&gt;"",VLOOKUP($D89,'SINAPI M A I O 2018'!$A$1:G11457,2,FALSE),"")</f>
        <v>ELETRICISTA COM ENCARGOS COMPLEMENTARES</v>
      </c>
      <c r="F89" s="171" t="str">
        <f>IF($D89&lt;&gt;"",VLOOKUP($D89,'SINAPI M A I O 2018'!$1:$1048576,3,FALSE),"")</f>
        <v>H</v>
      </c>
      <c r="G89" s="172">
        <v>0.8</v>
      </c>
      <c r="H89" s="174">
        <f>IF($D89&lt;&gt;"",VLOOKUP($D89,'SINAPI M A I O 2018'!$1:$1048576,4,FALSE),"")</f>
        <v>18.07</v>
      </c>
      <c r="I89" s="177">
        <f t="shared" si="21"/>
        <v>14.45</v>
      </c>
    </row>
    <row r="90" spans="2:11">
      <c r="B90" s="289"/>
      <c r="C90" s="290"/>
      <c r="D90" s="290"/>
      <c r="E90" s="291"/>
      <c r="F90" s="290"/>
      <c r="G90" s="292"/>
      <c r="H90" s="293"/>
      <c r="I90" s="294"/>
      <c r="J90" s="270"/>
      <c r="K90" s="246"/>
    </row>
    <row r="91" spans="2:11" s="307" customFormat="1">
      <c r="B91" s="324" t="s">
        <v>12175</v>
      </c>
      <c r="C91" s="325"/>
      <c r="D91" s="325"/>
      <c r="E91" s="326"/>
      <c r="F91" s="325"/>
      <c r="G91" s="327"/>
      <c r="H91" s="328"/>
      <c r="I91" s="329"/>
      <c r="J91" s="330"/>
      <c r="K91" s="331"/>
    </row>
    <row r="92" spans="2:11" s="307" customFormat="1">
      <c r="B92" s="324"/>
      <c r="C92" s="325"/>
      <c r="D92" s="325"/>
      <c r="E92" s="326"/>
      <c r="F92" s="325"/>
      <c r="G92" s="327"/>
      <c r="H92" s="328"/>
      <c r="I92" s="329"/>
      <c r="J92" s="330"/>
      <c r="K92" s="331"/>
    </row>
    <row r="93" spans="2:11" s="307" customFormat="1" ht="38.25">
      <c r="B93" s="164" t="s">
        <v>12176</v>
      </c>
      <c r="C93" s="221"/>
      <c r="D93" s="222"/>
      <c r="E93" s="165" t="s">
        <v>12177</v>
      </c>
      <c r="F93" s="166" t="s">
        <v>12153</v>
      </c>
      <c r="G93" s="167"/>
      <c r="H93" s="168"/>
      <c r="I93" s="176">
        <f>SUM(I94:I97)</f>
        <v>88.48</v>
      </c>
      <c r="J93" s="330"/>
      <c r="K93" s="331"/>
    </row>
    <row r="94" spans="2:11" s="307" customFormat="1" ht="38.25">
      <c r="B94" s="156" t="s">
        <v>12138</v>
      </c>
      <c r="C94" s="157" t="s">
        <v>12139</v>
      </c>
      <c r="D94" s="169">
        <v>40706</v>
      </c>
      <c r="E94" s="170" t="str">
        <f>IF($D94&lt;&gt;"",VLOOKUP($D94,'SINAPI M A I O 2018'!$A$1:G11463,2,FALSE),"")</f>
        <v>TELA DE ARAME GALV REVESTIDO EM PVC, QUADRANGULAR / LOSANGULAR,  FIO 1,24 MM (18 BWG), BITOLA = *1,9* MM, MALHA  1,9 X 1,9  CM, H = 2 M</v>
      </c>
      <c r="F94" s="171" t="str">
        <f>IF($D94&lt;&gt;"",VLOOKUP($D94,'SINAPI M A I O 2018'!$1:$1048576,3,FALSE),"")</f>
        <v xml:space="preserve">M2    </v>
      </c>
      <c r="G94" s="172">
        <v>1</v>
      </c>
      <c r="H94" s="174">
        <f>IF($D94&lt;&gt;"",VLOOKUP($D94,'SINAPI M A I O 2018'!$1:$1048576,4,FALSE),"")</f>
        <v>41.11</v>
      </c>
      <c r="I94" s="177">
        <f t="shared" ref="I94:I95" si="22">TRUNC(G94*H94,2)</f>
        <v>41.11</v>
      </c>
      <c r="J94" s="330"/>
      <c r="K94" s="331"/>
    </row>
    <row r="95" spans="2:11" s="307" customFormat="1">
      <c r="B95" s="156" t="s">
        <v>12138</v>
      </c>
      <c r="C95" s="157" t="s">
        <v>12139</v>
      </c>
      <c r="D95" s="169">
        <v>88316</v>
      </c>
      <c r="E95" s="170" t="str">
        <f>IF($D95&lt;&gt;"",VLOOKUP($D95,'SINAPI M A I O 2018'!$A$1:G11464,2,FALSE),"")</f>
        <v>SERVENTE COM ENCARGOS COMPLEMENTARES</v>
      </c>
      <c r="F95" s="171" t="str">
        <f>IF($D95&lt;&gt;"",VLOOKUP($D95,'SINAPI M A I O 2018'!$1:$1048576,3,FALSE),"")</f>
        <v>H</v>
      </c>
      <c r="G95" s="172">
        <v>3</v>
      </c>
      <c r="H95" s="174">
        <f>IF($D95&lt;&gt;"",VLOOKUP($D95,'SINAPI M A I O 2018'!$1:$1048576,4,FALSE),"")</f>
        <v>14.16</v>
      </c>
      <c r="I95" s="177">
        <f t="shared" si="22"/>
        <v>42.48</v>
      </c>
      <c r="J95" s="330"/>
      <c r="K95" s="331"/>
    </row>
    <row r="96" spans="2:11" s="307" customFormat="1">
      <c r="B96" s="156" t="s">
        <v>12141</v>
      </c>
      <c r="C96" s="157"/>
      <c r="D96" s="169"/>
      <c r="E96" s="170" t="s">
        <v>12178</v>
      </c>
      <c r="F96" s="171" t="s">
        <v>12147</v>
      </c>
      <c r="G96" s="172">
        <v>8</v>
      </c>
      <c r="H96" s="174">
        <v>0.3</v>
      </c>
      <c r="I96" s="177">
        <f>TRUNC(H96*G96,2)</f>
        <v>2.4</v>
      </c>
      <c r="J96" s="330"/>
      <c r="K96" s="331"/>
    </row>
    <row r="97" spans="2:13" s="307" customFormat="1" ht="38.25">
      <c r="B97" s="156" t="s">
        <v>12138</v>
      </c>
      <c r="C97" s="157" t="s">
        <v>12139</v>
      </c>
      <c r="D97" s="169">
        <v>20193</v>
      </c>
      <c r="E97" s="170" t="str">
        <f>IF($D97&lt;&gt;"",VLOOKUP($D97,'SINAPI M A I O 2018'!$A$1:G11466,2,FALSE),"")</f>
        <v>LOCACAO DE ANDAIME METALICO TIPO FACHADEIRO, LARGURA DE 1,20 M, ALTURA POR PECA DE 2,0 M, INCLUINDO SAPATAS E ITENS NECESSARIOS A INSTALACAO</v>
      </c>
      <c r="F97" s="171" t="str">
        <f>IF($D97&lt;&gt;"",VLOOKUP($D97,'SINAPI M A I O 2018'!$1:$1048576,3,FALSE),"")</f>
        <v>M2/MES</v>
      </c>
      <c r="G97" s="172">
        <v>0.5</v>
      </c>
      <c r="H97" s="174">
        <f>IF($D97&lt;&gt;"",VLOOKUP($D97,'SINAPI M A I O 2018'!$1:$1048576,4,FALSE),"")</f>
        <v>4.99</v>
      </c>
      <c r="I97" s="177">
        <f t="shared" ref="I97" si="23">TRUNC(G97*H97,2)</f>
        <v>2.4900000000000002</v>
      </c>
      <c r="J97" s="330"/>
      <c r="K97" s="331"/>
    </row>
    <row r="98" spans="2:13">
      <c r="B98" s="295"/>
      <c r="C98" s="296"/>
      <c r="D98" s="296"/>
      <c r="E98" s="297"/>
      <c r="F98" s="296"/>
      <c r="G98" s="298"/>
      <c r="H98" s="299"/>
      <c r="I98" s="300"/>
      <c r="J98" s="270"/>
      <c r="K98" s="246"/>
    </row>
    <row r="99" spans="2:13" ht="51">
      <c r="B99" s="164" t="s">
        <v>12179</v>
      </c>
      <c r="C99" s="221"/>
      <c r="D99" s="222"/>
      <c r="E99" s="165" t="s">
        <v>12180</v>
      </c>
      <c r="F99" s="166" t="s">
        <v>81</v>
      </c>
      <c r="G99" s="167"/>
      <c r="H99" s="168"/>
      <c r="I99" s="176">
        <f>SUM(I100:I102)</f>
        <v>4545.5999999999995</v>
      </c>
      <c r="J99" s="270"/>
      <c r="K99" s="246"/>
    </row>
    <row r="100" spans="2:13" ht="51">
      <c r="B100" s="156" t="s">
        <v>12140</v>
      </c>
      <c r="C100" s="157" t="s">
        <v>12139</v>
      </c>
      <c r="D100" s="169">
        <v>25398</v>
      </c>
      <c r="E100" s="170" t="str">
        <f>IF($D100&lt;&gt;"",VLOOKUP($D100,'SINAPI M A I O 2018'!$A$1:G11473,2,FALSE),"")</f>
        <v>CONJUNTO PARA FUTSAL COM TRAVES OFICIAIS DE 3,00 X 2,00 M EM TUBO DE ACO GALVANIZADO 3" COM REQUADRO EM TUBO DE 1", PINTURA EM PRIMER COM TINTA ESMALTE SINTETICO E REDES DE POLIETILENO FIO 4 MM</v>
      </c>
      <c r="F100" s="171" t="str">
        <f>IF($D100&lt;&gt;"",VLOOKUP($D100,'SINAPI M A I O 2018'!$1:$1048576,3,FALSE),"")</f>
        <v xml:space="preserve">UN    </v>
      </c>
      <c r="G100" s="172">
        <v>1</v>
      </c>
      <c r="H100" s="174">
        <f>IF($D100&lt;&gt;"",VLOOKUP($D100,'SINAPI M A I O 2018'!$1:$1048576,4,FALSE),"")</f>
        <v>3383.72</v>
      </c>
      <c r="I100" s="177">
        <f t="shared" ref="I100:I102" si="24">TRUNC(G100*H100,2)</f>
        <v>3383.72</v>
      </c>
      <c r="J100" s="270"/>
      <c r="K100" s="246"/>
    </row>
    <row r="101" spans="2:13" ht="25.5">
      <c r="B101" s="156" t="s">
        <v>12140</v>
      </c>
      <c r="C101" s="157" t="s">
        <v>12139</v>
      </c>
      <c r="D101" s="169">
        <v>25400</v>
      </c>
      <c r="E101" s="170" t="str">
        <f>IF($D101&lt;&gt;"",VLOOKUP($D101,'SINAPI M A I O 2018'!$A$1:G11474,2,FALSE),"")</f>
        <v>PAR DE TABELAS DE BASQUETE EM COMPENSADO NAVAL DE *1,80 X 1,20* M, COM ARO DE METAL E REDE (SEM SUPORTE DE FIXACAO)</v>
      </c>
      <c r="F101" s="171" t="str">
        <f>IF($D101&lt;&gt;"",VLOOKUP($D101,'SINAPI M A I O 2018'!$1:$1048576,3,FALSE),"")</f>
        <v xml:space="preserve">UN    </v>
      </c>
      <c r="G101" s="172">
        <v>1</v>
      </c>
      <c r="H101" s="174">
        <f>IF($D101&lt;&gt;"",VLOOKUP($D101,'SINAPI M A I O 2018'!$1:$1048576,4,FALSE),"")</f>
        <v>1119.4000000000001</v>
      </c>
      <c r="I101" s="177">
        <f t="shared" si="24"/>
        <v>1119.4000000000001</v>
      </c>
      <c r="J101" s="270"/>
      <c r="K101" s="246"/>
    </row>
    <row r="102" spans="2:13">
      <c r="B102" s="156" t="s">
        <v>12138</v>
      </c>
      <c r="C102" s="157" t="s">
        <v>12139</v>
      </c>
      <c r="D102" s="169">
        <v>88316</v>
      </c>
      <c r="E102" s="170" t="str">
        <f>IF($D102&lt;&gt;"",VLOOKUP($D102,'SINAPI M A I O 2018'!$A$1:G11475,2,FALSE),"")</f>
        <v>SERVENTE COM ENCARGOS COMPLEMENTARES</v>
      </c>
      <c r="F102" s="171" t="str">
        <f>IF($D102&lt;&gt;"",VLOOKUP($D102,'SINAPI M A I O 2018'!$1:$1048576,3,FALSE),"")</f>
        <v>H</v>
      </c>
      <c r="G102" s="172">
        <v>3</v>
      </c>
      <c r="H102" s="174">
        <f>IF($D102&lt;&gt;"",VLOOKUP($D102,'SINAPI M A I O 2018'!$1:$1048576,4,FALSE),"")</f>
        <v>14.16</v>
      </c>
      <c r="I102" s="177">
        <f t="shared" si="24"/>
        <v>42.48</v>
      </c>
      <c r="J102" s="270"/>
      <c r="K102" s="246"/>
    </row>
    <row r="103" spans="2:13">
      <c r="B103" s="160"/>
      <c r="I103" s="173"/>
    </row>
    <row r="104" spans="2:13" ht="28.5" customHeight="1">
      <c r="B104" s="164" t="s">
        <v>12181</v>
      </c>
      <c r="C104" s="221"/>
      <c r="D104" s="222"/>
      <c r="E104" s="165" t="s">
        <v>12182</v>
      </c>
      <c r="F104" s="166" t="s">
        <v>12147</v>
      </c>
      <c r="G104" s="167">
        <v>1</v>
      </c>
      <c r="H104" s="168"/>
      <c r="I104" s="176">
        <f>SUM(I105:I107)</f>
        <v>1071.06</v>
      </c>
    </row>
    <row r="105" spans="2:13">
      <c r="B105" s="156" t="s">
        <v>12138</v>
      </c>
      <c r="C105" s="157" t="s">
        <v>12139</v>
      </c>
      <c r="D105" s="169">
        <v>88309</v>
      </c>
      <c r="E105" s="170" t="str">
        <f>IF($D105&lt;&gt;"",VLOOKUP($D105,'SINAPI M A I O 2018'!$A$1:G11480,2,FALSE),"")</f>
        <v>PEDREIRO COM ENCARGOS COMPLEMENTARES</v>
      </c>
      <c r="F105" s="171" t="str">
        <f>IF($D105&lt;&gt;"",VLOOKUP($D105,'SINAPI M A I O 2018'!$1:$1048576,3,FALSE),"")</f>
        <v>H</v>
      </c>
      <c r="G105" s="172">
        <v>0.5</v>
      </c>
      <c r="H105" s="174">
        <f>IF($D105&lt;&gt;"",VLOOKUP($D105,'SINAPI M A I O 2018'!$1:$1048576,4,FALSE),"")</f>
        <v>17.45</v>
      </c>
      <c r="I105" s="177">
        <f t="shared" ref="I105:I107" si="25">TRUNC(G105*H105,2)</f>
        <v>8.7200000000000006</v>
      </c>
    </row>
    <row r="106" spans="2:13">
      <c r="B106" s="156" t="s">
        <v>12138</v>
      </c>
      <c r="C106" s="157" t="s">
        <v>12139</v>
      </c>
      <c r="D106" s="169">
        <v>88316</v>
      </c>
      <c r="E106" s="170" t="str">
        <f>IF($D106&lt;&gt;"",VLOOKUP($D106,'SINAPI M A I O 2018'!$A$1:G11481,2,FALSE),"")</f>
        <v>SERVENTE COM ENCARGOS COMPLEMENTARES</v>
      </c>
      <c r="F106" s="171" t="str">
        <f>IF($D106&lt;&gt;"",VLOOKUP($D106,'SINAPI M A I O 2018'!$1:$1048576,3,FALSE),"")</f>
        <v>H</v>
      </c>
      <c r="G106" s="172">
        <v>0.5</v>
      </c>
      <c r="H106" s="174">
        <f>IF($D106&lt;&gt;"",VLOOKUP($D106,'SINAPI M A I O 2018'!$1:$1048576,4,FALSE),"")</f>
        <v>14.16</v>
      </c>
      <c r="I106" s="177">
        <f t="shared" si="25"/>
        <v>7.08</v>
      </c>
    </row>
    <row r="107" spans="2:13">
      <c r="B107" s="156" t="s">
        <v>12140</v>
      </c>
      <c r="C107" s="157" t="s">
        <v>12139</v>
      </c>
      <c r="D107" s="169">
        <v>10848</v>
      </c>
      <c r="E107" s="170" t="str">
        <f>IF($D107&lt;&gt;"",VLOOKUP($D107,'SINAPI M A I O 2018'!$A$1:G11482,2,FALSE),"")</f>
        <v>PLACA DE INAUGURACAO METALICA, *40* CM X *60* CM</v>
      </c>
      <c r="F107" s="171" t="str">
        <f>IF($D107&lt;&gt;"",VLOOKUP($D107,'SINAPI M A I O 2018'!$1:$1048576,3,FALSE),"")</f>
        <v xml:space="preserve">UN    </v>
      </c>
      <c r="G107" s="172">
        <v>1</v>
      </c>
      <c r="H107" s="174">
        <f>IF($D107&lt;&gt;"",VLOOKUP($D107,'SINAPI M A I O 2018'!$1:$1048576,4,FALSE),"")</f>
        <v>1055.26</v>
      </c>
      <c r="I107" s="177">
        <f t="shared" si="25"/>
        <v>1055.26</v>
      </c>
      <c r="M107" s="288"/>
    </row>
    <row r="108" spans="2:13" ht="13.5" thickBot="1">
      <c r="B108" s="271"/>
      <c r="C108" s="272"/>
      <c r="D108" s="273"/>
      <c r="E108" s="274"/>
      <c r="F108" s="272"/>
      <c r="G108" s="21"/>
      <c r="H108" s="275"/>
      <c r="I108" s="276"/>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3.xml><?xml version="1.0" encoding="utf-8"?>
<worksheet xmlns="http://schemas.openxmlformats.org/spreadsheetml/2006/main" xmlns:r="http://schemas.openxmlformats.org/officeDocument/2006/relationships">
  <dimension ref="B1:F51"/>
  <sheetViews>
    <sheetView view="pageBreakPreview" zoomScale="70" zoomScaleNormal="70" zoomScaleSheetLayoutView="70" workbookViewId="0">
      <selection activeCell="C50" sqref="B2:E50"/>
    </sheetView>
  </sheetViews>
  <sheetFormatPr defaultRowHeight="12.75"/>
  <cols>
    <col min="2" max="2" width="10.85546875" customWidth="1"/>
    <col min="3" max="3" width="58.140625" customWidth="1"/>
    <col min="4" max="4" width="22" style="10" customWidth="1"/>
    <col min="5" max="5" width="17.5703125" customWidth="1"/>
    <col min="6" max="6" width="18.5703125" customWidth="1"/>
    <col min="7" max="7" width="10.140625" bestFit="1" customWidth="1"/>
  </cols>
  <sheetData>
    <row r="1" spans="2:6" ht="47.25" customHeight="1" thickBot="1"/>
    <row r="2" spans="2:6" ht="97.5" customHeight="1" thickBot="1">
      <c r="B2" s="415"/>
      <c r="C2" s="416"/>
      <c r="D2" s="416"/>
      <c r="E2" s="417"/>
    </row>
    <row r="3" spans="2:6" ht="15">
      <c r="B3" s="446" t="str">
        <f>'2-ORÇAMENTO'!B3:G3</f>
        <v>OBRA: REFORMA E REVITALIZAÇÃO DO GINÁSIO ABDÃO PROFETA</v>
      </c>
      <c r="C3" s="447"/>
      <c r="D3" s="447"/>
      <c r="E3" s="448"/>
    </row>
    <row r="4" spans="2:6" ht="15">
      <c r="B4" s="449" t="str">
        <f>'2-ORÇAMENTO'!B4:G4</f>
        <v>LOCAL: JARDIM GLÓRIA EM VÁRZEA GRANDE - MT</v>
      </c>
      <c r="C4" s="450"/>
      <c r="D4" s="450"/>
      <c r="E4" s="451"/>
    </row>
    <row r="5" spans="2:6" ht="15">
      <c r="B5" s="449" t="str">
        <f>'2-ORÇAMENTO'!B5:G5</f>
        <v>ENDEREÇO: Rua Iara com a Rua Comendador henrique Santos CEP 78141-062</v>
      </c>
      <c r="C5" s="450"/>
      <c r="D5" s="450"/>
      <c r="E5" s="451"/>
    </row>
    <row r="6" spans="2:6" ht="15" customHeight="1">
      <c r="B6" s="449" t="str">
        <f>'2-ORÇAMENTO'!B6:G6</f>
        <v>MUNICÍPIO: VÁRZEA GRANDE - MT</v>
      </c>
      <c r="C6" s="450"/>
      <c r="D6" s="450"/>
      <c r="E6" s="451"/>
    </row>
    <row r="7" spans="2:6" ht="15.75" thickBot="1">
      <c r="B7" s="436" t="str">
        <f>'2-ORÇAMENTO'!B7:G7</f>
        <v>DATA BASE: SINAPI MAIO - COM DESONERAÇÃO / 2018 - BDI - 28,24%</v>
      </c>
      <c r="C7" s="437"/>
      <c r="D7" s="437"/>
      <c r="E7" s="438"/>
    </row>
    <row r="8" spans="2:6" ht="16.5" customHeight="1" thickBot="1">
      <c r="B8" s="452" t="s">
        <v>12183</v>
      </c>
      <c r="C8" s="453"/>
      <c r="D8" s="453"/>
      <c r="E8" s="454"/>
    </row>
    <row r="9" spans="2:6" ht="17.25" customHeight="1" thickBot="1">
      <c r="B9" s="455" t="s">
        <v>12184</v>
      </c>
      <c r="C9" s="457" t="s">
        <v>12185</v>
      </c>
      <c r="D9" s="459" t="s">
        <v>12186</v>
      </c>
      <c r="E9" s="460"/>
    </row>
    <row r="10" spans="2:6" ht="16.5" thickBot="1">
      <c r="B10" s="456"/>
      <c r="C10" s="458"/>
      <c r="D10" s="11" t="s">
        <v>12187</v>
      </c>
      <c r="E10" s="12" t="s">
        <v>12188</v>
      </c>
    </row>
    <row r="11" spans="2:6" ht="12.75" customHeight="1">
      <c r="B11" s="420" t="str">
        <f>'3-CRONOGRAMA'!B11:B12</f>
        <v>1.0</v>
      </c>
      <c r="C11" s="461" t="str">
        <f>'3-CRONOGRAMA'!C11:C12</f>
        <v>ADIMINISTRAÇÃO LOCAL</v>
      </c>
      <c r="D11" s="462">
        <f>'2-ORÇAMENTO'!K14</f>
        <v>44656.05</v>
      </c>
      <c r="E11" s="435">
        <f>D11/$D$45</f>
        <v>0.17297180654897581</v>
      </c>
    </row>
    <row r="12" spans="2:6" ht="12.75" customHeight="1">
      <c r="B12" s="421"/>
      <c r="C12" s="423"/>
      <c r="D12" s="432"/>
      <c r="E12" s="428"/>
      <c r="F12" s="4" t="e">
        <f>#REF!+#REF!+#REF!+#REF!+#REF!+#REF!</f>
        <v>#REF!</v>
      </c>
    </row>
    <row r="13" spans="2:6" ht="18" customHeight="1">
      <c r="B13" s="420" t="str">
        <f>'3-CRONOGRAMA'!B13:B14</f>
        <v>2.0</v>
      </c>
      <c r="C13" s="422" t="str">
        <f>'3-CRONOGRAMA'!C13:C14</f>
        <v>INSTALAÇÕES DE CANTEIRO E SERVIÇOS PRELIMINARES</v>
      </c>
      <c r="D13" s="431">
        <f>'2-ORÇAMENTO'!K21</f>
        <v>13964.34</v>
      </c>
      <c r="E13" s="426">
        <f>D13/$D$45</f>
        <v>5.4089806802530109E-2</v>
      </c>
      <c r="F13" s="4"/>
    </row>
    <row r="14" spans="2:6" ht="18" customHeight="1">
      <c r="B14" s="421"/>
      <c r="C14" s="423"/>
      <c r="D14" s="432"/>
      <c r="E14" s="428"/>
      <c r="F14" s="4" t="e">
        <f>#REF!+#REF!+#REF!+#REF!+#REF!+#REF!</f>
        <v>#REF!</v>
      </c>
    </row>
    <row r="15" spans="2:6" ht="12.75" customHeight="1">
      <c r="B15" s="420" t="str">
        <f>'3-CRONOGRAMA'!B15:B16</f>
        <v>3.0</v>
      </c>
      <c r="C15" s="422" t="str">
        <f>'3-CRONOGRAMA'!C15:C16</f>
        <v>DEMOLIÇÕES E RETIRADAS</v>
      </c>
      <c r="D15" s="431">
        <f>'2-ORÇAMENTO'!K30</f>
        <v>4755.67</v>
      </c>
      <c r="E15" s="426">
        <f>D15/$D$45</f>
        <v>1.8420725327268482E-2</v>
      </c>
      <c r="F15" s="4"/>
    </row>
    <row r="16" spans="2:6" ht="12.75" customHeight="1">
      <c r="B16" s="421"/>
      <c r="C16" s="423"/>
      <c r="D16" s="432"/>
      <c r="E16" s="428"/>
      <c r="F16" s="4" t="e">
        <f>#REF!+#REF!+#REF!+#REF!+#REF!+#REF!</f>
        <v>#REF!</v>
      </c>
    </row>
    <row r="17" spans="2:6" ht="12.75" customHeight="1">
      <c r="B17" s="420" t="str">
        <f>'3-CRONOGRAMA'!B17:B18</f>
        <v>4.0</v>
      </c>
      <c r="C17" s="422" t="str">
        <f>'3-CRONOGRAMA'!C17:C18</f>
        <v xml:space="preserve">FECHAMENTO EM ALVENÁRIA </v>
      </c>
      <c r="D17" s="431">
        <f>'3-CRONOGRAMA'!D17:D18</f>
        <v>1498.39</v>
      </c>
      <c r="E17" s="426">
        <f>D17/$D$45</f>
        <v>5.803899476440927E-3</v>
      </c>
    </row>
    <row r="18" spans="2:6" ht="12.75" customHeight="1">
      <c r="B18" s="421"/>
      <c r="C18" s="423"/>
      <c r="D18" s="432"/>
      <c r="E18" s="428"/>
      <c r="F18" s="4" t="e">
        <f>#REF!+#REF!+#REF!+#REF!+#REF!+#REF!</f>
        <v>#REF!</v>
      </c>
    </row>
    <row r="19" spans="2:6" ht="12.75" customHeight="1">
      <c r="B19" s="420" t="str">
        <f>'3-CRONOGRAMA'!B19:B20</f>
        <v>5.0</v>
      </c>
      <c r="C19" s="422" t="str">
        <f>'2-ORÇAMENTO'!E35</f>
        <v xml:space="preserve">ESQUADRIAS </v>
      </c>
      <c r="D19" s="431">
        <f>'2-ORÇAMENTO'!K45</f>
        <v>4713.1400000000003</v>
      </c>
      <c r="E19" s="426">
        <f>D19/$D$45</f>
        <v>1.8255988613373551E-2</v>
      </c>
    </row>
    <row r="20" spans="2:6" ht="12.75" customHeight="1">
      <c r="B20" s="421"/>
      <c r="C20" s="423"/>
      <c r="D20" s="432"/>
      <c r="E20" s="428"/>
      <c r="F20" s="4" t="e">
        <f>#REF!+#REF!+#REF!+#REF!+#REF!+#REF!</f>
        <v>#REF!</v>
      </c>
    </row>
    <row r="21" spans="2:6" ht="19.5" customHeight="1">
      <c r="B21" s="420" t="str">
        <f>'3-CRONOGRAMA'!B21:B22</f>
        <v>6.0</v>
      </c>
      <c r="C21" s="422" t="str">
        <f>'2-ORÇAMENTO'!E46</f>
        <v>PISOS INTERNOS, EXTERNOS E CALÇAMENTOS</v>
      </c>
      <c r="D21" s="431">
        <f>'2-ORÇAMENTO'!K52</f>
        <v>34062.58</v>
      </c>
      <c r="E21" s="426">
        <f>D21/$D$45</f>
        <v>0.13193880780586309</v>
      </c>
    </row>
    <row r="22" spans="2:6" ht="19.5" customHeight="1">
      <c r="B22" s="421"/>
      <c r="C22" s="423"/>
      <c r="D22" s="432"/>
      <c r="E22" s="428"/>
      <c r="F22" s="4" t="e">
        <f>#REF!+#REF!+#REF!+#REF!+#REF!+#REF!</f>
        <v>#REF!</v>
      </c>
    </row>
    <row r="23" spans="2:6" ht="12.75" customHeight="1">
      <c r="B23" s="420" t="str">
        <f>'3-CRONOGRAMA'!B23:B24</f>
        <v>7.0</v>
      </c>
      <c r="C23" s="433" t="str">
        <f>'2-ORÇAMENTO'!E53</f>
        <v xml:space="preserve">REVESTIMENTOS INTERNOS E EXTERNOS </v>
      </c>
      <c r="D23" s="431">
        <f>'2-ORÇAMENTO'!K57</f>
        <v>2797.54</v>
      </c>
      <c r="E23" s="426">
        <f>D23/$D$45</f>
        <v>1.0836057996464572E-2</v>
      </c>
    </row>
    <row r="24" spans="2:6" ht="12.75" customHeight="1">
      <c r="B24" s="421"/>
      <c r="C24" s="434"/>
      <c r="D24" s="432"/>
      <c r="E24" s="428"/>
      <c r="F24" s="4" t="e">
        <f>#REF!+#REF!+#REF!+#REF!+#REF!+#REF!</f>
        <v>#REF!</v>
      </c>
    </row>
    <row r="25" spans="2:6" ht="18" customHeight="1">
      <c r="B25" s="420" t="str">
        <f>'3-CRONOGRAMA'!B25:B26</f>
        <v>8.0</v>
      </c>
      <c r="C25" s="422" t="str">
        <f>'2-ORÇAMENTO'!E58</f>
        <v xml:space="preserve">GRANITOS PARA PEITORIS, SOLEIRAS, DIVISÓRIAS E BANCADAS </v>
      </c>
      <c r="D25" s="431">
        <f>'2-ORÇAMENTO'!K60</f>
        <v>187.74</v>
      </c>
      <c r="E25" s="426">
        <f>D25/$D$45</f>
        <v>7.2719658280355557E-4</v>
      </c>
    </row>
    <row r="26" spans="2:6" ht="18" customHeight="1">
      <c r="B26" s="421"/>
      <c r="C26" s="423"/>
      <c r="D26" s="432"/>
      <c r="E26" s="428"/>
      <c r="F26" s="4" t="e">
        <f>#REF!+#REF!+#REF!+#REF!+#REF!+#REF!</f>
        <v>#REF!</v>
      </c>
    </row>
    <row r="27" spans="2:6" ht="18" hidden="1" customHeight="1">
      <c r="B27" s="420" t="e">
        <f>'2-ORÇAMENTO'!#REF!</f>
        <v>#REF!</v>
      </c>
      <c r="C27" s="422"/>
      <c r="D27" s="429"/>
      <c r="E27" s="426">
        <f>D27/$D$45</f>
        <v>0</v>
      </c>
      <c r="F27" s="4" t="e">
        <f>#REF!+#REF!+#REF!+#REF!+#REF!+#REF!</f>
        <v>#REF!</v>
      </c>
    </row>
    <row r="28" spans="2:6" ht="18" hidden="1" customHeight="1">
      <c r="B28" s="421"/>
      <c r="C28" s="423"/>
      <c r="D28" s="430"/>
      <c r="E28" s="428"/>
      <c r="F28" s="4" t="e">
        <f>#REF!+#REF!+#REF!+#REF!+#REF!+#REF!</f>
        <v>#REF!</v>
      </c>
    </row>
    <row r="29" spans="2:6" ht="18" hidden="1" customHeight="1">
      <c r="B29" s="420" t="e">
        <f>'2-ORÇAMENTO'!#REF!</f>
        <v>#REF!</v>
      </c>
      <c r="C29" s="422"/>
      <c r="D29" s="429"/>
      <c r="E29" s="426">
        <f>D29/$D$45</f>
        <v>0</v>
      </c>
      <c r="F29" s="4" t="e">
        <f>#REF!+#REF!+#REF!+#REF!+#REF!+#REF!</f>
        <v>#REF!</v>
      </c>
    </row>
    <row r="30" spans="2:6" ht="18" hidden="1" customHeight="1">
      <c r="B30" s="421"/>
      <c r="C30" s="423"/>
      <c r="D30" s="430"/>
      <c r="E30" s="428"/>
      <c r="F30" s="4" t="e">
        <f>#REF!+#REF!+#REF!+#REF!+#REF!+#REF!</f>
        <v>#REF!</v>
      </c>
    </row>
    <row r="31" spans="2:6" ht="18" hidden="1" customHeight="1">
      <c r="B31" s="420" t="e">
        <f>'2-ORÇAMENTO'!#REF!</f>
        <v>#REF!</v>
      </c>
      <c r="C31" s="422"/>
      <c r="D31" s="429"/>
      <c r="E31" s="426">
        <f>D31/$D$45</f>
        <v>0</v>
      </c>
      <c r="F31" s="4" t="e">
        <f>#REF!+#REF!+#REF!+#REF!+#REF!+#REF!</f>
        <v>#REF!</v>
      </c>
    </row>
    <row r="32" spans="2:6" ht="18" hidden="1" customHeight="1">
      <c r="B32" s="421"/>
      <c r="C32" s="423"/>
      <c r="D32" s="430"/>
      <c r="E32" s="428"/>
      <c r="F32" s="4" t="e">
        <f>#REF!+#REF!+#REF!+#REF!+#REF!+#REF!</f>
        <v>#REF!</v>
      </c>
    </row>
    <row r="33" spans="2:6" ht="12.75" customHeight="1">
      <c r="B33" s="420" t="str">
        <f>'3-CRONOGRAMA'!B33:B34</f>
        <v>9.0</v>
      </c>
      <c r="C33" s="422" t="str">
        <f>'2-ORÇAMENTO'!E61</f>
        <v xml:space="preserve">PINTURA INTERNA E EXTERNA </v>
      </c>
      <c r="D33" s="424">
        <f>'2-ORÇAMENTO'!K67</f>
        <v>24729.61</v>
      </c>
      <c r="E33" s="426">
        <f>D33/$D$45</f>
        <v>9.5788259753193966E-2</v>
      </c>
      <c r="F33" s="4"/>
    </row>
    <row r="34" spans="2:6" ht="12.75" customHeight="1">
      <c r="B34" s="421"/>
      <c r="C34" s="423"/>
      <c r="D34" s="425"/>
      <c r="E34" s="428"/>
      <c r="F34" s="4" t="e">
        <f>#REF!+#REF!+#REF!+#REF!+#REF!+#REF!</f>
        <v>#REF!</v>
      </c>
    </row>
    <row r="35" spans="2:6" ht="12.75" customHeight="1">
      <c r="B35" s="420" t="str">
        <f>'3-CRONOGRAMA'!B35:B36</f>
        <v>10.0</v>
      </c>
      <c r="C35" s="422" t="str">
        <f>'2-ORÇAMENTO'!E68</f>
        <v xml:space="preserve">INSTALAÇÕES HIDROSSANITÁRIAS  </v>
      </c>
      <c r="D35" s="424">
        <f>'2-ORÇAMENTO'!K93</f>
        <v>7160.6899999999987</v>
      </c>
      <c r="E35" s="426">
        <f>D35/$D$45</f>
        <v>2.7736387016701777E-2</v>
      </c>
      <c r="F35" s="4"/>
    </row>
    <row r="36" spans="2:6" ht="12.75" customHeight="1">
      <c r="B36" s="421"/>
      <c r="C36" s="423"/>
      <c r="D36" s="425"/>
      <c r="E36" s="428"/>
      <c r="F36" s="4" t="e">
        <f>#REF!+#REF!+#REF!+#REF!+#REF!+#REF!</f>
        <v>#REF!</v>
      </c>
    </row>
    <row r="37" spans="2:6" ht="12.75" customHeight="1">
      <c r="B37" s="420" t="str">
        <f>'3-CRONOGRAMA'!B37:B38</f>
        <v>11.0</v>
      </c>
      <c r="C37" s="422" t="str">
        <f>'2-ORÇAMENTO'!E94</f>
        <v xml:space="preserve">INSTALAÇÕES ELÉTRICAS </v>
      </c>
      <c r="D37" s="424">
        <f>'2-ORÇAMENTO'!K111</f>
        <v>13311.550000000001</v>
      </c>
      <c r="E37" s="426">
        <f>D37/$D$45</f>
        <v>5.1561274485025413E-2</v>
      </c>
      <c r="F37" s="4"/>
    </row>
    <row r="38" spans="2:6" ht="12.75" customHeight="1">
      <c r="B38" s="421"/>
      <c r="C38" s="423"/>
      <c r="D38" s="425"/>
      <c r="E38" s="428"/>
      <c r="F38" s="4" t="e">
        <f>#REF!+#REF!+#REF!+#REF!+#REF!+#REF!</f>
        <v>#REF!</v>
      </c>
    </row>
    <row r="39" spans="2:6" ht="21" customHeight="1">
      <c r="B39" s="420" t="str">
        <f>'3-CRONOGRAMA'!B39:B40</f>
        <v>12.0</v>
      </c>
      <c r="C39" s="422" t="str">
        <f>'3-CRONOGRAMA'!C39:C40</f>
        <v>SERVIÇOS DIVERSOS</v>
      </c>
      <c r="D39" s="424">
        <f>'3-CRONOGRAMA'!D39:D40</f>
        <v>102227.19999999998</v>
      </c>
      <c r="E39" s="426">
        <f>D39/$D$45</f>
        <v>0.39596926872044114</v>
      </c>
      <c r="F39" s="4"/>
    </row>
    <row r="40" spans="2:6" ht="21" customHeight="1">
      <c r="B40" s="421"/>
      <c r="C40" s="423"/>
      <c r="D40" s="425"/>
      <c r="E40" s="428"/>
      <c r="F40" s="4" t="e">
        <f>#REF!+#REF!+#REF!+#REF!+#REF!+#REF!</f>
        <v>#REF!</v>
      </c>
    </row>
    <row r="41" spans="2:6" ht="12.75" customHeight="1">
      <c r="B41" s="420" t="str">
        <f>'3-CRONOGRAMA'!B41:B42</f>
        <v>13.0</v>
      </c>
      <c r="C41" s="422" t="str">
        <f>'3-CRONOGRAMA'!C41:C42</f>
        <v>PLACA DE INAUGURAÇÃO</v>
      </c>
      <c r="D41" s="424">
        <f>'2-ORÇAMENTO'!K127</f>
        <v>1373.52</v>
      </c>
      <c r="E41" s="426">
        <f>D41/$D$45</f>
        <v>5.3202250474717145E-3</v>
      </c>
      <c r="F41" s="4"/>
    </row>
    <row r="42" spans="2:6" ht="13.5" customHeight="1" thickBot="1">
      <c r="B42" s="421"/>
      <c r="C42" s="423"/>
      <c r="D42" s="425"/>
      <c r="E42" s="427"/>
      <c r="F42" s="4" t="e">
        <f>#REF!+#REF!+#REF!+#REF!+#REF!+#REF!</f>
        <v>#REF!</v>
      </c>
    </row>
    <row r="43" spans="2:6" ht="12.75" customHeight="1">
      <c r="B43" s="420" t="str">
        <f>'3-CRONOGRAMA'!B43:B44</f>
        <v>14.0</v>
      </c>
      <c r="C43" s="422" t="str">
        <f>'3-CRONOGRAMA'!C43:C44</f>
        <v xml:space="preserve">LIMPEZA DE OBRA </v>
      </c>
      <c r="D43" s="424">
        <f>'2-ORÇAMENTO'!K130</f>
        <v>2731.51</v>
      </c>
      <c r="E43" s="426">
        <f>'3-CRONOGRAMA'!E43:E44</f>
        <v>1.0580295823445936E-2</v>
      </c>
      <c r="F43" s="4"/>
    </row>
    <row r="44" spans="2:6" ht="12.75" customHeight="1" thickBot="1">
      <c r="B44" s="421"/>
      <c r="C44" s="423"/>
      <c r="D44" s="425"/>
      <c r="E44" s="427"/>
      <c r="F44" s="4"/>
    </row>
    <row r="45" spans="2:6" ht="18.75" customHeight="1" thickBot="1">
      <c r="B45" s="418" t="s">
        <v>12189</v>
      </c>
      <c r="C45" s="419"/>
      <c r="D45" s="380">
        <f>SUM(D11:D44)</f>
        <v>258169.52999999997</v>
      </c>
      <c r="E45" s="389">
        <f>SUM(E11:E44)</f>
        <v>1.0000000000000002</v>
      </c>
    </row>
    <row r="46" spans="2:6" s="388" customFormat="1" ht="18.75" customHeight="1">
      <c r="B46" s="385"/>
      <c r="C46" s="386"/>
      <c r="D46" s="387"/>
      <c r="E46" s="390"/>
    </row>
    <row r="47" spans="2:6" ht="18" customHeight="1">
      <c r="B47" s="22"/>
      <c r="E47" s="23"/>
    </row>
    <row r="48" spans="2:6" ht="18" customHeight="1">
      <c r="B48" s="22"/>
      <c r="C48" s="439" t="s">
        <v>12190</v>
      </c>
      <c r="D48" s="440"/>
      <c r="E48" s="441"/>
    </row>
    <row r="49" spans="2:5" ht="14.25" customHeight="1">
      <c r="B49" s="22"/>
      <c r="C49" s="442" t="s">
        <v>12191</v>
      </c>
      <c r="D49" s="442"/>
      <c r="E49" s="443"/>
    </row>
    <row r="50" spans="2:5" ht="15.75" thickBot="1">
      <c r="B50" s="269"/>
      <c r="C50" s="444" t="s">
        <v>12192</v>
      </c>
      <c r="D50" s="444"/>
      <c r="E50" s="445"/>
    </row>
    <row r="51" spans="2:5" ht="15.75" thickBot="1">
      <c r="B51" s="269"/>
      <c r="C51" s="31"/>
      <c r="D51" s="27"/>
      <c r="E51" s="340"/>
    </row>
  </sheetData>
  <mergeCells count="82">
    <mergeCell ref="B7:E7"/>
    <mergeCell ref="C48:E48"/>
    <mergeCell ref="C49:E49"/>
    <mergeCell ref="C50:E50"/>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9:B20"/>
    <mergeCell ref="C19:C20"/>
    <mergeCell ref="D19:D20"/>
    <mergeCell ref="E19:E20"/>
    <mergeCell ref="B17:B18"/>
    <mergeCell ref="C17:C18"/>
    <mergeCell ref="D17:D18"/>
    <mergeCell ref="E17:E18"/>
    <mergeCell ref="B25:B26"/>
    <mergeCell ref="C25:C26"/>
    <mergeCell ref="D25:D26"/>
    <mergeCell ref="E25:E26"/>
    <mergeCell ref="B21:B22"/>
    <mergeCell ref="C21:C22"/>
    <mergeCell ref="D21:D22"/>
    <mergeCell ref="E21:E22"/>
    <mergeCell ref="B23:B24"/>
    <mergeCell ref="C23:C24"/>
    <mergeCell ref="D23:D24"/>
    <mergeCell ref="E23:E24"/>
    <mergeCell ref="B27:B28"/>
    <mergeCell ref="C27:C28"/>
    <mergeCell ref="D27:D28"/>
    <mergeCell ref="E27:E28"/>
    <mergeCell ref="B29:B30"/>
    <mergeCell ref="C29:C30"/>
    <mergeCell ref="D29:D30"/>
    <mergeCell ref="E29:E30"/>
    <mergeCell ref="B35:B36"/>
    <mergeCell ref="C35:C36"/>
    <mergeCell ref="D35:D36"/>
    <mergeCell ref="E35:E36"/>
    <mergeCell ref="B31:B32"/>
    <mergeCell ref="C31:C32"/>
    <mergeCell ref="D31:D32"/>
    <mergeCell ref="E31:E32"/>
    <mergeCell ref="B33:B34"/>
    <mergeCell ref="C33:C34"/>
    <mergeCell ref="D33:D34"/>
    <mergeCell ref="E33:E34"/>
    <mergeCell ref="B37:B38"/>
    <mergeCell ref="C37:C38"/>
    <mergeCell ref="D37:D38"/>
    <mergeCell ref="E37:E38"/>
    <mergeCell ref="B39:B40"/>
    <mergeCell ref="C39:C40"/>
    <mergeCell ref="D39:D40"/>
    <mergeCell ref="E39:E40"/>
    <mergeCell ref="B45:C45"/>
    <mergeCell ref="B41:B42"/>
    <mergeCell ref="C41:C42"/>
    <mergeCell ref="D41:D42"/>
    <mergeCell ref="E41:E42"/>
    <mergeCell ref="B43:B44"/>
    <mergeCell ref="C43:C44"/>
    <mergeCell ref="D43:D44"/>
    <mergeCell ref="E43:E44"/>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4.xml><?xml version="1.0" encoding="utf-8"?>
<worksheet xmlns="http://schemas.openxmlformats.org/spreadsheetml/2006/main" xmlns:r="http://schemas.openxmlformats.org/officeDocument/2006/relationships">
  <dimension ref="B1:Q1551"/>
  <sheetViews>
    <sheetView zoomScale="115" zoomScaleNormal="115" zoomScaleSheetLayoutView="80" workbookViewId="0">
      <pane ySplit="4" topLeftCell="A5" activePane="bottomLeft" state="frozen"/>
      <selection activeCell="B1" sqref="B1"/>
      <selection pane="bottomLeft" activeCell="E10" sqref="E10"/>
    </sheetView>
  </sheetViews>
  <sheetFormatPr defaultColWidth="13.85546875" defaultRowHeight="12.75"/>
  <cols>
    <col min="1" max="1" width="6.85546875" style="5" customWidth="1"/>
    <col min="2" max="2" width="43.42578125" style="182" customWidth="1"/>
    <col min="3" max="3" width="15.42578125" style="25" customWidth="1"/>
    <col min="4" max="4" width="14.5703125" style="25" customWidth="1"/>
    <col min="5" max="5" width="14.140625" style="57" customWidth="1"/>
    <col min="6" max="6" width="13.140625" style="50" customWidth="1"/>
    <col min="7" max="7" width="12.140625" style="50" customWidth="1"/>
    <col min="8" max="8" width="14.5703125" style="50" customWidth="1"/>
    <col min="9" max="9" width="10.5703125" style="50" customWidth="1"/>
    <col min="10" max="10" width="17.140625" style="50" customWidth="1"/>
    <col min="11" max="11" width="14.42578125" style="223" customWidth="1"/>
    <col min="12" max="12" width="8.28515625" style="57" bestFit="1" customWidth="1"/>
    <col min="13" max="13" width="14.5703125" style="110"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487" t="str">
        <f>'2-ORÇAMENTO'!B3:K3</f>
        <v>OBRA: REFORMA E REVITALIZAÇÃO DO GINÁSIO ABDÃO PROFETA</v>
      </c>
      <c r="C2" s="488"/>
      <c r="D2" s="488"/>
      <c r="E2" s="488"/>
      <c r="F2" s="488"/>
      <c r="G2" s="488"/>
      <c r="H2" s="488"/>
      <c r="I2" s="488"/>
      <c r="J2" s="488"/>
      <c r="K2" s="488"/>
      <c r="L2" s="488"/>
      <c r="M2" s="488"/>
      <c r="N2" s="489"/>
    </row>
    <row r="3" spans="2:14" ht="13.5" customHeight="1" thickBot="1">
      <c r="B3" s="490" t="str">
        <f>'2-ORÇAMENTO'!B4:K4</f>
        <v>LOCAL: JARDIM GLÓRIA EM VÁRZEA GRANDE - MT</v>
      </c>
      <c r="C3" s="491"/>
      <c r="D3" s="491"/>
      <c r="E3" s="491"/>
      <c r="F3" s="491"/>
      <c r="G3" s="491"/>
      <c r="H3" s="491"/>
      <c r="I3" s="491"/>
      <c r="J3" s="491"/>
      <c r="K3" s="491"/>
      <c r="L3" s="491"/>
      <c r="M3" s="491"/>
      <c r="N3" s="492"/>
    </row>
    <row r="4" spans="2:14" ht="36" customHeight="1" thickBot="1">
      <c r="B4" s="61" t="s">
        <v>12193</v>
      </c>
      <c r="C4" s="61" t="s">
        <v>12194</v>
      </c>
      <c r="D4" s="75" t="s">
        <v>12195</v>
      </c>
      <c r="E4" s="493" t="s">
        <v>12196</v>
      </c>
      <c r="F4" s="494"/>
      <c r="G4" s="494"/>
      <c r="H4" s="494"/>
      <c r="I4" s="494"/>
      <c r="J4" s="495"/>
      <c r="K4" s="224" t="s">
        <v>12197</v>
      </c>
      <c r="L4" s="102" t="s">
        <v>12147</v>
      </c>
      <c r="M4" s="101" t="s">
        <v>12198</v>
      </c>
      <c r="N4" s="282" t="s">
        <v>12147</v>
      </c>
    </row>
    <row r="5" spans="2:14" ht="16.5" thickBot="1">
      <c r="B5" s="194"/>
      <c r="C5" s="195"/>
      <c r="D5" s="195"/>
      <c r="E5" s="196"/>
      <c r="F5" s="197"/>
      <c r="G5" s="197"/>
      <c r="H5" s="197"/>
      <c r="I5" s="197"/>
      <c r="J5" s="198"/>
      <c r="K5" s="225"/>
      <c r="L5" s="197"/>
      <c r="M5" s="199"/>
      <c r="N5" s="198"/>
    </row>
    <row r="6" spans="2:14" ht="13.5" thickBot="1">
      <c r="B6" s="184"/>
      <c r="C6" s="95"/>
      <c r="D6" s="95"/>
      <c r="E6" s="484" t="s">
        <v>12199</v>
      </c>
      <c r="F6" s="485"/>
      <c r="G6" s="485"/>
      <c r="H6" s="485"/>
      <c r="I6" s="485"/>
      <c r="J6" s="486"/>
      <c r="K6" s="226"/>
      <c r="L6" s="55"/>
      <c r="M6" s="98"/>
      <c r="N6" s="114"/>
    </row>
    <row r="7" spans="2:14">
      <c r="B7" s="183"/>
      <c r="E7" s="119"/>
      <c r="J7" s="109"/>
      <c r="N7" s="111"/>
    </row>
    <row r="8" spans="2:14" ht="33" customHeight="1">
      <c r="B8" s="183"/>
      <c r="C8" s="25">
        <v>2706</v>
      </c>
      <c r="D8" s="19" t="s">
        <v>12139</v>
      </c>
      <c r="E8" s="463" t="str">
        <f>IFERROR(VLOOKUP($C8,'SINAPI M A I O 2018'!$1:$1048576,2,0),IFERROR(VLOOKUP($C8,'COMP. PROPRIA'!$B$12:$I$453,4,0),""))</f>
        <v>ENGENHEIRO CIVIL DE OBRA JUNIOR</v>
      </c>
      <c r="F8" s="464"/>
      <c r="G8" s="464"/>
      <c r="H8" s="464"/>
      <c r="I8" s="464"/>
      <c r="J8" s="465"/>
      <c r="K8" s="52">
        <f>E10*G10*H10</f>
        <v>88</v>
      </c>
      <c r="L8" s="146" t="s">
        <v>12200</v>
      </c>
      <c r="M8" s="52"/>
      <c r="N8" s="116"/>
    </row>
    <row r="9" spans="2:14" ht="38.25">
      <c r="B9" s="185" t="s">
        <v>12201</v>
      </c>
      <c r="E9" s="79" t="s">
        <v>12202</v>
      </c>
      <c r="G9" s="20" t="s">
        <v>12203</v>
      </c>
      <c r="H9" s="65" t="s">
        <v>12204</v>
      </c>
      <c r="J9" s="109"/>
      <c r="N9" s="111"/>
    </row>
    <row r="10" spans="2:14">
      <c r="B10" s="183"/>
      <c r="E10" s="118">
        <v>2</v>
      </c>
      <c r="G10" s="70">
        <v>1</v>
      </c>
      <c r="H10" s="50">
        <v>44</v>
      </c>
      <c r="J10" s="109"/>
      <c r="K10" s="223">
        <f>E10*G10*H10</f>
        <v>88</v>
      </c>
      <c r="N10" s="111"/>
    </row>
    <row r="11" spans="2:14">
      <c r="B11" s="183"/>
      <c r="E11" s="119"/>
      <c r="J11" s="109"/>
      <c r="N11" s="111"/>
    </row>
    <row r="12" spans="2:14" ht="15" hidden="1">
      <c r="B12" s="183"/>
      <c r="C12" s="25">
        <v>91677</v>
      </c>
      <c r="D12" s="19" t="s">
        <v>12139</v>
      </c>
      <c r="E12" s="463" t="str">
        <f>IFERROR(VLOOKUP($C12,'SINAPI M A I O 2018'!$1:$1048576,2,0),IFERROR(VLOOKUP($C12,'COMP. PROPRIA'!$B$12:$I$453,4,0),""))</f>
        <v>ENGENHEIRO ELETRICISTA COM ENCARGOS COMPLEMENTARES</v>
      </c>
      <c r="F12" s="464"/>
      <c r="G12" s="464"/>
      <c r="H12" s="464"/>
      <c r="I12" s="464"/>
      <c r="J12" s="465"/>
      <c r="K12" s="52">
        <f>E14*G14*H14</f>
        <v>0</v>
      </c>
      <c r="L12" s="146" t="s">
        <v>613</v>
      </c>
      <c r="M12" s="52"/>
      <c r="N12" s="116"/>
    </row>
    <row r="13" spans="2:14" ht="38.25" hidden="1">
      <c r="B13" s="185" t="s">
        <v>12205</v>
      </c>
      <c r="E13" s="79" t="s">
        <v>12202</v>
      </c>
      <c r="G13" s="20" t="s">
        <v>12203</v>
      </c>
      <c r="H13" s="65" t="s">
        <v>12204</v>
      </c>
      <c r="J13" s="109"/>
      <c r="N13" s="111"/>
    </row>
    <row r="14" spans="2:14" hidden="1">
      <c r="B14" s="183"/>
      <c r="E14" s="118">
        <v>0</v>
      </c>
      <c r="G14" s="70">
        <v>2</v>
      </c>
      <c r="H14" s="50">
        <f>2*22</f>
        <v>44</v>
      </c>
      <c r="J14" s="109"/>
      <c r="K14" s="223">
        <f>E14*G14</f>
        <v>0</v>
      </c>
      <c r="N14" s="111"/>
    </row>
    <row r="15" spans="2:14" hidden="1">
      <c r="B15" s="183"/>
      <c r="E15" s="119"/>
      <c r="J15" s="109"/>
      <c r="N15" s="111"/>
    </row>
    <row r="16" spans="2:14" ht="25.5" hidden="1">
      <c r="B16" s="183" t="s">
        <v>12206</v>
      </c>
      <c r="C16" s="25">
        <v>90780</v>
      </c>
      <c r="D16" s="19" t="s">
        <v>12139</v>
      </c>
      <c r="E16" s="463" t="str">
        <f>IFERROR(VLOOKUP($C16,'SINAPI M A I O 2018'!$1:$1048576,2,0),IFERROR(VLOOKUP($C16,'COMP. PROPRIA'!$B$12:$I$453,4,0),""))</f>
        <v>MESTRE DE OBRAS COM ENCARGOS COMPLEMENTARES</v>
      </c>
      <c r="F16" s="464"/>
      <c r="G16" s="464"/>
      <c r="H16" s="464"/>
      <c r="I16" s="464"/>
      <c r="J16" s="465"/>
      <c r="K16" s="227">
        <f>E18*G18*H18</f>
        <v>0</v>
      </c>
      <c r="L16" s="56" t="s">
        <v>613</v>
      </c>
      <c r="M16" s="52"/>
      <c r="N16" s="116"/>
    </row>
    <row r="17" spans="2:14" ht="38.25" hidden="1">
      <c r="B17" s="183" t="s">
        <v>12207</v>
      </c>
      <c r="E17" s="79" t="s">
        <v>12202</v>
      </c>
      <c r="G17" s="20" t="s">
        <v>12203</v>
      </c>
      <c r="H17" s="65" t="s">
        <v>12204</v>
      </c>
      <c r="J17" s="109"/>
      <c r="N17" s="111"/>
    </row>
    <row r="18" spans="2:14" hidden="1">
      <c r="B18" s="183"/>
      <c r="E18" s="118">
        <v>0</v>
      </c>
      <c r="G18" s="70">
        <v>1</v>
      </c>
      <c r="H18" s="50">
        <f>8*22</f>
        <v>176</v>
      </c>
      <c r="J18" s="109"/>
      <c r="N18" s="111"/>
    </row>
    <row r="19" spans="2:14" ht="23.25" hidden="1" customHeight="1">
      <c r="B19" s="183"/>
      <c r="E19" s="119"/>
      <c r="J19" s="109"/>
      <c r="N19" s="111"/>
    </row>
    <row r="20" spans="2:14" ht="25.5">
      <c r="B20" s="183" t="s">
        <v>12208</v>
      </c>
      <c r="C20" s="25">
        <f>'[2]2-SINAPI DEZEMBRO 2017'!A9323</f>
        <v>93572</v>
      </c>
      <c r="D20" s="19" t="s">
        <v>12139</v>
      </c>
      <c r="E20" s="463" t="str">
        <f>IFERROR(VLOOKUP($C20,'SINAPI M A I O 2018'!$1:$1048576,2,0),IFERROR(VLOOKUP($C20,'COMP. PROPRIA'!$B$12:$I$453,4,0),""))</f>
        <v>ENCARREGADO GERAL DE OBRAS COM ENCARGOS COMPLEMENTARES</v>
      </c>
      <c r="F20" s="464"/>
      <c r="G20" s="464"/>
      <c r="H20" s="464"/>
      <c r="I20" s="464"/>
      <c r="J20" s="465"/>
      <c r="K20" s="227">
        <f>SUM(K22)</f>
        <v>2</v>
      </c>
      <c r="L20" s="56" t="s">
        <v>12209</v>
      </c>
      <c r="N20" s="111"/>
    </row>
    <row r="21" spans="2:14" ht="38.25">
      <c r="B21" s="185"/>
      <c r="E21" s="79" t="s">
        <v>12202</v>
      </c>
      <c r="G21" s="20" t="s">
        <v>12203</v>
      </c>
      <c r="J21" s="109"/>
      <c r="N21" s="111"/>
    </row>
    <row r="22" spans="2:14">
      <c r="B22" s="183"/>
      <c r="E22" s="118">
        <v>2</v>
      </c>
      <c r="G22" s="70">
        <v>1</v>
      </c>
      <c r="J22" s="109"/>
      <c r="K22" s="223">
        <f>E22*G22</f>
        <v>2</v>
      </c>
      <c r="N22" s="111"/>
    </row>
    <row r="23" spans="2:14">
      <c r="B23" s="183"/>
      <c r="E23" s="119"/>
      <c r="J23" s="109"/>
      <c r="N23" s="111"/>
    </row>
    <row r="24" spans="2:14">
      <c r="B24" s="183"/>
      <c r="E24" s="119"/>
      <c r="J24" s="109"/>
      <c r="N24" s="111"/>
    </row>
    <row r="25" spans="2:14" ht="15">
      <c r="B25" s="183"/>
      <c r="C25" s="25">
        <v>88326</v>
      </c>
      <c r="D25" s="19" t="s">
        <v>12139</v>
      </c>
      <c r="E25" s="463" t="str">
        <f>IFERROR(VLOOKUP($C25,'SINAPI M A I O 2018'!$1:$1048576,2,0),IFERROR(VLOOKUP($C25,'COMP. PROPRIA'!$B$12:$I$453,4,0),""))</f>
        <v>VIGIA NOTURNO COM ENCARGOS COMPLEMENTARES</v>
      </c>
      <c r="F25" s="464"/>
      <c r="G25" s="464"/>
      <c r="H25" s="464"/>
      <c r="I25" s="464"/>
      <c r="J25" s="465"/>
      <c r="K25" s="227">
        <f>SUM(K27:K28)</f>
        <v>1344</v>
      </c>
      <c r="L25" s="56" t="s">
        <v>12210</v>
      </c>
      <c r="N25" s="111"/>
    </row>
    <row r="26" spans="2:14" ht="51">
      <c r="B26" s="185" t="s">
        <v>12211</v>
      </c>
      <c r="E26" s="79" t="s">
        <v>12202</v>
      </c>
      <c r="F26" s="65" t="s">
        <v>12212</v>
      </c>
      <c r="G26" s="65" t="s">
        <v>12213</v>
      </c>
      <c r="H26" s="65" t="s">
        <v>12214</v>
      </c>
      <c r="I26" s="20" t="s">
        <v>12203</v>
      </c>
      <c r="J26" s="109"/>
      <c r="N26" s="111"/>
    </row>
    <row r="27" spans="2:14">
      <c r="B27" s="183" t="s">
        <v>12215</v>
      </c>
      <c r="E27" s="118">
        <v>4</v>
      </c>
      <c r="F27" s="50">
        <v>12</v>
      </c>
      <c r="G27" s="70">
        <v>20</v>
      </c>
      <c r="H27" s="50">
        <f>F27*G27</f>
        <v>240</v>
      </c>
      <c r="I27" s="70">
        <v>1</v>
      </c>
      <c r="J27" s="109"/>
      <c r="K27" s="223">
        <f>E27*I27*H27</f>
        <v>960</v>
      </c>
      <c r="N27" s="111"/>
    </row>
    <row r="28" spans="2:14">
      <c r="B28" s="183" t="s">
        <v>12216</v>
      </c>
      <c r="E28" s="118">
        <v>4</v>
      </c>
      <c r="F28" s="50">
        <v>12</v>
      </c>
      <c r="G28" s="70">
        <v>8</v>
      </c>
      <c r="H28" s="50">
        <f>F28*G28</f>
        <v>96</v>
      </c>
      <c r="I28" s="70">
        <v>1</v>
      </c>
      <c r="J28" s="109"/>
      <c r="K28" s="223">
        <f>E28*I28*H28</f>
        <v>384</v>
      </c>
      <c r="N28" s="111"/>
    </row>
    <row r="29" spans="2:14">
      <c r="B29" s="183"/>
      <c r="E29" s="119"/>
      <c r="J29" s="109"/>
      <c r="N29" s="111"/>
    </row>
    <row r="30" spans="2:14" ht="13.5" customHeight="1" thickBot="1">
      <c r="B30" s="183"/>
      <c r="E30" s="119"/>
      <c r="J30" s="109"/>
      <c r="N30" s="111"/>
    </row>
    <row r="31" spans="2:14" ht="27" hidden="1" customHeight="1">
      <c r="B31" s="183"/>
      <c r="C31" s="25">
        <v>93564</v>
      </c>
      <c r="D31" s="19" t="s">
        <v>12139</v>
      </c>
      <c r="E31" s="463" t="str">
        <f>IFERROR(VLOOKUP($C31,'SINAPI M A I O 2018'!$1:$1048576,2,0),IFERROR(VLOOKUP($C31,'COMP. PROPRIA'!$B$12:$I$453,4,0),""))</f>
        <v>APONTADOR OU APROPRIADOR COM ENCARGOS COMPLEMENTARES</v>
      </c>
      <c r="F31" s="464"/>
      <c r="G31" s="464"/>
      <c r="H31" s="464"/>
      <c r="I31" s="464"/>
      <c r="J31" s="465"/>
      <c r="K31" s="227">
        <f>SUM(K33)</f>
        <v>0</v>
      </c>
      <c r="L31" s="56" t="s">
        <v>12209</v>
      </c>
      <c r="N31" s="111"/>
    </row>
    <row r="32" spans="2:14" ht="39" hidden="1" customHeight="1">
      <c r="B32" s="185" t="s">
        <v>12217</v>
      </c>
      <c r="E32" s="79" t="s">
        <v>12202</v>
      </c>
      <c r="G32" s="20" t="s">
        <v>12203</v>
      </c>
      <c r="J32" s="109"/>
      <c r="N32" s="111"/>
    </row>
    <row r="33" spans="2:14" ht="13.5" hidden="1" customHeight="1">
      <c r="B33" s="183"/>
      <c r="E33" s="118">
        <v>0</v>
      </c>
      <c r="G33" s="70">
        <v>0</v>
      </c>
      <c r="J33" s="109"/>
      <c r="K33" s="223">
        <f>E33*G33</f>
        <v>0</v>
      </c>
      <c r="N33" s="111"/>
    </row>
    <row r="34" spans="2:14" ht="13.5" hidden="1" customHeight="1">
      <c r="B34" s="183"/>
      <c r="E34" s="119"/>
      <c r="J34" s="109"/>
      <c r="N34" s="111"/>
    </row>
    <row r="35" spans="2:14" ht="15.75" hidden="1" customHeight="1">
      <c r="B35" s="183"/>
      <c r="C35" s="25">
        <v>93563</v>
      </c>
      <c r="D35" s="19" t="s">
        <v>12139</v>
      </c>
      <c r="E35" s="120" t="s">
        <v>6606</v>
      </c>
      <c r="F35" s="55"/>
      <c r="J35" s="109"/>
      <c r="K35" s="227">
        <f>SUM(K37)</f>
        <v>0</v>
      </c>
      <c r="L35" s="56" t="s">
        <v>12209</v>
      </c>
      <c r="N35" s="111"/>
    </row>
    <row r="36" spans="2:14" ht="39" hidden="1" customHeight="1">
      <c r="B36" s="185" t="s">
        <v>12218</v>
      </c>
      <c r="E36" s="79" t="s">
        <v>12202</v>
      </c>
      <c r="F36" s="55"/>
      <c r="G36" s="20" t="s">
        <v>12203</v>
      </c>
      <c r="J36" s="109"/>
      <c r="N36" s="111"/>
    </row>
    <row r="37" spans="2:14" ht="13.5" hidden="1" customHeight="1">
      <c r="B37" s="183"/>
      <c r="E37" s="118">
        <v>0</v>
      </c>
      <c r="G37" s="70">
        <v>0</v>
      </c>
      <c r="J37" s="109"/>
      <c r="K37" s="223">
        <f>E37*G37</f>
        <v>0</v>
      </c>
      <c r="N37" s="111"/>
    </row>
    <row r="38" spans="2:14" ht="13.5" hidden="1" customHeight="1" thickBot="1">
      <c r="B38" s="183"/>
      <c r="E38" s="119"/>
      <c r="J38" s="109"/>
      <c r="N38" s="111"/>
    </row>
    <row r="39" spans="2:14" ht="13.5" thickBot="1">
      <c r="B39" s="184"/>
      <c r="C39" s="95"/>
      <c r="D39" s="95"/>
      <c r="E39" s="484" t="s">
        <v>12219</v>
      </c>
      <c r="F39" s="485"/>
      <c r="G39" s="485"/>
      <c r="H39" s="485"/>
      <c r="I39" s="485"/>
      <c r="J39" s="486"/>
      <c r="K39" s="226"/>
      <c r="L39" s="55"/>
      <c r="M39" s="98"/>
      <c r="N39" s="114"/>
    </row>
    <row r="40" spans="2:14">
      <c r="B40" s="183"/>
      <c r="E40" s="128"/>
      <c r="J40" s="109"/>
      <c r="N40" s="111"/>
    </row>
    <row r="41" spans="2:14" ht="54" hidden="1" customHeight="1">
      <c r="B41" s="185" t="s">
        <v>12220</v>
      </c>
      <c r="C41" s="19" t="s">
        <v>6233</v>
      </c>
      <c r="D41" s="19" t="s">
        <v>12139</v>
      </c>
      <c r="E41" s="463" t="str">
        <f>IFERROR(VLOOKUP($C41,'SINAPI M A I O 2018'!$1:$1048576,2,0),IFERROR(VLOOKUP($C41,'COMP. PROPRIA'!$B$12:$I$453,4,0),""))</f>
        <v>LIMPEZA MECANIZADA DE TERRENO COM REMOCAO DE CAMADA VEGETAL, UTILIZANDO MOTONIVELADORA</v>
      </c>
      <c r="F41" s="464"/>
      <c r="G41" s="464"/>
      <c r="H41" s="464"/>
      <c r="I41" s="464"/>
      <c r="J41" s="465"/>
      <c r="K41" s="228">
        <v>0</v>
      </c>
      <c r="L41" s="57" t="s">
        <v>12221</v>
      </c>
      <c r="N41" s="111"/>
    </row>
    <row r="42" spans="2:14" ht="12.75" hidden="1" customHeight="1">
      <c r="B42" s="186" t="s">
        <v>12222</v>
      </c>
      <c r="E42" s="76" t="s">
        <v>12223</v>
      </c>
      <c r="F42" s="20" t="s">
        <v>12224</v>
      </c>
      <c r="G42" s="20" t="s">
        <v>12225</v>
      </c>
      <c r="J42" s="89"/>
      <c r="N42" s="111"/>
    </row>
    <row r="43" spans="2:14" ht="15" hidden="1" customHeight="1">
      <c r="B43" s="183"/>
      <c r="C43" s="48"/>
      <c r="D43" s="48"/>
      <c r="E43" s="77">
        <v>0</v>
      </c>
      <c r="F43" s="70">
        <v>0</v>
      </c>
      <c r="G43" s="70">
        <v>0</v>
      </c>
      <c r="J43" s="115"/>
      <c r="K43" s="223">
        <f>E43*F43*G43-J43</f>
        <v>0</v>
      </c>
      <c r="N43" s="111"/>
    </row>
    <row r="44" spans="2:14" ht="15" hidden="1" customHeight="1">
      <c r="B44" s="183"/>
      <c r="C44" s="48"/>
      <c r="D44" s="48"/>
      <c r="E44" s="80"/>
      <c r="J44" s="115"/>
      <c r="N44" s="111"/>
    </row>
    <row r="45" spans="2:14" ht="15" customHeight="1">
      <c r="B45" s="183" t="s">
        <v>12226</v>
      </c>
      <c r="C45" s="19" t="s">
        <v>6186</v>
      </c>
      <c r="D45" s="19" t="s">
        <v>12139</v>
      </c>
      <c r="E45" s="463" t="str">
        <f>IFERROR(VLOOKUP($C45,'SINAPI M A I O 2018'!$1:$1048576,2,0),IFERROR(VLOOKUP($C45,'COMP. PROPRIA'!$B$12:$I$453,4,0),""))</f>
        <v>LIMPEZA MANUAL DO TERRENO (C/ RASPAGEM SUPERFICIAL)</v>
      </c>
      <c r="F45" s="464"/>
      <c r="G45" s="464"/>
      <c r="H45" s="464"/>
      <c r="I45" s="464"/>
      <c r="J45" s="465"/>
      <c r="K45" s="228">
        <f>E47</f>
        <v>767</v>
      </c>
      <c r="L45" s="57" t="s">
        <v>12221</v>
      </c>
      <c r="N45" s="111"/>
    </row>
    <row r="46" spans="2:14" ht="15" customHeight="1">
      <c r="B46" s="183"/>
      <c r="C46" s="48"/>
      <c r="E46" s="76" t="s">
        <v>12227</v>
      </c>
      <c r="F46" s="20"/>
      <c r="G46" s="20"/>
      <c r="J46" s="89"/>
      <c r="N46" s="111"/>
    </row>
    <row r="47" spans="2:14" ht="15" customHeight="1">
      <c r="B47" s="183"/>
      <c r="C47" s="48"/>
      <c r="D47" s="48"/>
      <c r="E47" s="77">
        <v>767</v>
      </c>
      <c r="J47" s="115"/>
      <c r="K47" s="223">
        <f>E47*F47*G47-J47</f>
        <v>0</v>
      </c>
      <c r="N47" s="111"/>
    </row>
    <row r="48" spans="2:14" ht="15" customHeight="1">
      <c r="B48" s="183"/>
      <c r="C48" s="48"/>
      <c r="D48" s="48"/>
      <c r="E48" s="80"/>
      <c r="J48" s="115"/>
      <c r="N48" s="111"/>
    </row>
    <row r="49" spans="2:14" ht="15" customHeight="1">
      <c r="B49" s="183" t="s">
        <v>12228</v>
      </c>
      <c r="C49" s="19" t="s">
        <v>6172</v>
      </c>
      <c r="D49" s="19" t="s">
        <v>12139</v>
      </c>
      <c r="E49" s="463" t="str">
        <f>IFERROR(VLOOKUP($C49,'SINAPI M A I O 2018'!$1:$1048576,2,0),IFERROR(VLOOKUP($C49,'COMP. PROPRIA'!$B$12:$I$453,4,0),""))</f>
        <v>LIMPEZA DE SUPERFICIES COM JATO DE ALTA PRESSAO DE AR E AGUA</v>
      </c>
      <c r="F49" s="464"/>
      <c r="G49" s="464"/>
      <c r="H49" s="464"/>
      <c r="I49" s="464"/>
      <c r="J49" s="465"/>
      <c r="K49" s="228">
        <f>E51</f>
        <v>949.5</v>
      </c>
      <c r="L49" s="57" t="s">
        <v>12221</v>
      </c>
      <c r="N49" s="111"/>
    </row>
    <row r="50" spans="2:14" ht="15" customHeight="1">
      <c r="B50" s="183"/>
      <c r="C50" s="48"/>
      <c r="E50" s="76" t="s">
        <v>12227</v>
      </c>
      <c r="F50" s="20"/>
      <c r="G50" s="20"/>
      <c r="J50" s="89"/>
      <c r="N50" s="111"/>
    </row>
    <row r="51" spans="2:14" ht="15" customHeight="1">
      <c r="B51" s="183"/>
      <c r="D51" s="48"/>
      <c r="E51" s="77">
        <v>949.5</v>
      </c>
      <c r="J51" s="115"/>
      <c r="K51" s="223">
        <f>E51*F51*G51-J51</f>
        <v>0</v>
      </c>
      <c r="N51" s="111"/>
    </row>
    <row r="52" spans="2:14" ht="15" customHeight="1">
      <c r="B52" s="183"/>
      <c r="D52" s="48"/>
      <c r="E52" s="80"/>
      <c r="J52" s="115"/>
      <c r="N52" s="111"/>
    </row>
    <row r="53" spans="2:14" ht="15" hidden="1" customHeight="1">
      <c r="B53" s="183" t="s">
        <v>12229</v>
      </c>
      <c r="C53" s="19" t="s">
        <v>6188</v>
      </c>
      <c r="D53" s="19" t="s">
        <v>12139</v>
      </c>
      <c r="E53" s="463" t="str">
        <f>IFERROR(VLOOKUP($C53,'SINAPI M A I O 2018'!$1:$1048576,2,0),IFERROR(VLOOKUP($C53,'COMP. PROPRIA'!$B$12:$I$453,4,0),""))</f>
        <v>LIMPEZA LOUCAS E METAIS</v>
      </c>
      <c r="F53" s="464"/>
      <c r="G53" s="464"/>
      <c r="H53" s="464"/>
      <c r="I53" s="464"/>
      <c r="J53" s="465"/>
      <c r="K53" s="228">
        <f>E55</f>
        <v>7</v>
      </c>
      <c r="L53" s="57" t="s">
        <v>12230</v>
      </c>
      <c r="N53" s="111"/>
    </row>
    <row r="54" spans="2:14" ht="15" hidden="1" customHeight="1">
      <c r="B54" s="183"/>
      <c r="E54" s="76" t="s">
        <v>12231</v>
      </c>
      <c r="F54" s="20"/>
      <c r="G54" s="20"/>
      <c r="J54" s="89"/>
      <c r="N54" s="111"/>
    </row>
    <row r="55" spans="2:14" ht="15" hidden="1" customHeight="1">
      <c r="B55" s="183"/>
      <c r="D55" s="48"/>
      <c r="E55" s="77">
        <v>7</v>
      </c>
      <c r="J55" s="115"/>
      <c r="K55" s="223">
        <f>E55*F55*G55-J55</f>
        <v>0</v>
      </c>
      <c r="N55" s="111"/>
    </row>
    <row r="56" spans="2:14" ht="15" hidden="1" customHeight="1">
      <c r="B56" s="183"/>
      <c r="D56" s="48"/>
      <c r="E56" s="80"/>
      <c r="J56" s="115"/>
      <c r="N56" s="111"/>
    </row>
    <row r="57" spans="2:14" ht="54" hidden="1" customHeight="1">
      <c r="B57" s="185" t="s">
        <v>12220</v>
      </c>
      <c r="C57" s="19" t="s">
        <v>6237</v>
      </c>
      <c r="D57" s="19" t="s">
        <v>12139</v>
      </c>
      <c r="E57" s="463" t="str">
        <f>IFERROR(VLOOKUP($C57,'SINAPI M A I O 2018'!$1:$1048576,2,0),IFERROR(VLOOKUP($C57,'COMP. PROPRIA'!$B$12:$I$453,4,0),""))</f>
        <v>CAPINA E LIMPEZA MANUAL DE TERRENO</v>
      </c>
      <c r="F57" s="464"/>
      <c r="G57" s="464"/>
      <c r="H57" s="464"/>
      <c r="I57" s="464"/>
      <c r="J57" s="465"/>
      <c r="K57" s="228">
        <f>SUM(K59:K60)</f>
        <v>0</v>
      </c>
      <c r="L57" s="57" t="s">
        <v>12221</v>
      </c>
      <c r="N57" s="111"/>
    </row>
    <row r="58" spans="2:14" ht="12.75" hidden="1" customHeight="1">
      <c r="B58" s="186" t="s">
        <v>12222</v>
      </c>
      <c r="E58" s="76" t="s">
        <v>12223</v>
      </c>
      <c r="F58" s="20" t="s">
        <v>12224</v>
      </c>
      <c r="G58" s="20" t="s">
        <v>12225</v>
      </c>
      <c r="J58" s="89"/>
      <c r="N58" s="111"/>
    </row>
    <row r="59" spans="2:14" ht="15" hidden="1" customHeight="1">
      <c r="B59" s="183"/>
      <c r="C59" s="48"/>
      <c r="D59" s="48"/>
      <c r="E59" s="77">
        <v>0</v>
      </c>
      <c r="F59" s="70">
        <v>0</v>
      </c>
      <c r="G59" s="70">
        <v>0</v>
      </c>
      <c r="J59" s="115"/>
      <c r="K59" s="223">
        <f>E59*F59*G59-J59</f>
        <v>0</v>
      </c>
      <c r="N59" s="111"/>
    </row>
    <row r="60" spans="2:14" ht="15" hidden="1" customHeight="1">
      <c r="B60" s="183"/>
      <c r="E60" s="78"/>
      <c r="J60" s="109"/>
      <c r="N60" s="111"/>
    </row>
    <row r="61" spans="2:14" ht="46.5" hidden="1" customHeight="1">
      <c r="B61" s="183"/>
      <c r="C61" s="19" t="s">
        <v>6442</v>
      </c>
      <c r="E61" s="463" t="str">
        <f>IFERROR(VLOOKUP($C61,'SINAPI M A I O 2018'!$1:$1048576,2,0),IFERROR(VLOOKUP($C61,'COMP. PROPRIA'!$B$12:$I$453,4,0),""))</f>
        <v>LOCACAO CONVENCIONAL DE OBRA, ATRAVÉS DE GABARITO DE TABUAS CORRIDAS PONTALETADAS A CADA 1,50M, SEM REAPROVEITAMENTO</v>
      </c>
      <c r="F61" s="464"/>
      <c r="G61" s="464"/>
      <c r="H61" s="464"/>
      <c r="I61" s="464"/>
      <c r="J61" s="465"/>
      <c r="K61" s="228">
        <f>SUM(K63:K64)</f>
        <v>0</v>
      </c>
      <c r="L61" s="57" t="s">
        <v>12221</v>
      </c>
      <c r="N61" s="111"/>
    </row>
    <row r="62" spans="2:14" ht="15" hidden="1" customHeight="1">
      <c r="B62" s="183"/>
      <c r="E62" s="76" t="s">
        <v>12223</v>
      </c>
      <c r="F62" s="20" t="s">
        <v>12224</v>
      </c>
      <c r="G62" s="20" t="s">
        <v>12225</v>
      </c>
      <c r="J62" s="109"/>
      <c r="N62" s="111"/>
    </row>
    <row r="63" spans="2:14" ht="15" hidden="1" customHeight="1">
      <c r="B63" s="183"/>
      <c r="E63" s="77">
        <v>0</v>
      </c>
      <c r="F63" s="70">
        <v>0</v>
      </c>
      <c r="G63" s="70">
        <v>0</v>
      </c>
      <c r="J63" s="109"/>
      <c r="K63" s="223">
        <f>E63*F63*G63-J63</f>
        <v>0</v>
      </c>
      <c r="N63" s="111"/>
    </row>
    <row r="64" spans="2:14" ht="15" hidden="1" customHeight="1">
      <c r="B64" s="183"/>
      <c r="E64" s="77">
        <v>0</v>
      </c>
      <c r="F64" s="70">
        <v>0</v>
      </c>
      <c r="G64" s="70">
        <v>0</v>
      </c>
      <c r="J64" s="109"/>
      <c r="K64" s="223">
        <f>E64*F64*G64-J64</f>
        <v>0</v>
      </c>
      <c r="N64" s="111"/>
    </row>
    <row r="65" spans="2:14" ht="15" hidden="1" customHeight="1">
      <c r="B65" s="183"/>
      <c r="E65" s="78"/>
      <c r="J65" s="109"/>
      <c r="N65" s="111"/>
    </row>
    <row r="66" spans="2:14" ht="32.25" hidden="1" customHeight="1">
      <c r="B66" s="183"/>
      <c r="C66" s="25">
        <v>72898</v>
      </c>
      <c r="D66" s="19" t="s">
        <v>12139</v>
      </c>
      <c r="E66" s="463" t="str">
        <f>IFERROR(VLOOKUP($C66,'SINAPI M A I O 2018'!$1:$1048576,2,0),IFERROR(VLOOKUP($C66,'COMP. PROPRIA'!$B$12:$I$453,4,0),""))</f>
        <v>CARGA E DESCARGA MECANIZADAS DE ENTULHO EM CAMINHAO BASCULANTE 6 M3</v>
      </c>
      <c r="F66" s="464"/>
      <c r="G66" s="464"/>
      <c r="H66" s="464"/>
      <c r="I66" s="464"/>
      <c r="J66" s="465"/>
      <c r="K66" s="227">
        <f>E68*F68</f>
        <v>0.51660000000000006</v>
      </c>
      <c r="L66" s="56" t="s">
        <v>12232</v>
      </c>
      <c r="N66" s="111"/>
    </row>
    <row r="67" spans="2:14" ht="25.5" hidden="1" customHeight="1">
      <c r="B67" s="186" t="s">
        <v>12233</v>
      </c>
      <c r="E67" s="79" t="s">
        <v>12234</v>
      </c>
      <c r="F67" s="65" t="s">
        <v>12235</v>
      </c>
      <c r="G67" s="65" t="s">
        <v>12225</v>
      </c>
      <c r="H67" s="65" t="s">
        <v>12236</v>
      </c>
      <c r="J67" s="109"/>
      <c r="N67" s="111"/>
    </row>
    <row r="68" spans="2:14" ht="15" hidden="1" customHeight="1">
      <c r="B68" s="183" t="s">
        <v>12237</v>
      </c>
      <c r="C68" s="48"/>
      <c r="D68" s="48"/>
      <c r="E68" s="77">
        <v>3.69</v>
      </c>
      <c r="F68" s="70">
        <v>0.14000000000000001</v>
      </c>
      <c r="G68" s="70">
        <f>G43</f>
        <v>0</v>
      </c>
      <c r="H68" s="70">
        <v>0</v>
      </c>
      <c r="J68" s="109"/>
      <c r="K68" s="223">
        <f>E68*F68*G68*H68</f>
        <v>0</v>
      </c>
      <c r="N68" s="111"/>
    </row>
    <row r="69" spans="2:14" ht="12.75" hidden="1" customHeight="1">
      <c r="B69" s="183"/>
      <c r="E69" s="77">
        <f>K51</f>
        <v>0</v>
      </c>
      <c r="F69" s="70">
        <v>0</v>
      </c>
      <c r="G69" s="70">
        <f>H51</f>
        <v>0</v>
      </c>
      <c r="H69" s="70">
        <v>0</v>
      </c>
      <c r="J69" s="109"/>
      <c r="K69" s="223">
        <f>E69*F69*G69*H69</f>
        <v>0</v>
      </c>
      <c r="N69" s="111"/>
    </row>
    <row r="70" spans="2:14" ht="15" hidden="1" customHeight="1">
      <c r="B70" s="183"/>
      <c r="E70" s="78"/>
      <c r="J70" s="109"/>
      <c r="N70" s="111"/>
    </row>
    <row r="71" spans="2:14" ht="28.5" hidden="1" customHeight="1">
      <c r="B71" s="183"/>
      <c r="C71" s="25">
        <v>95302</v>
      </c>
      <c r="D71" s="19" t="s">
        <v>12139</v>
      </c>
      <c r="E71" s="463" t="str">
        <f>IFERROR(VLOOKUP($C71,'SINAPI M A I O 2018'!$1:$1048576,2,0),IFERROR(VLOOKUP($C71,'COMP. PROPRIA'!$B$12:$I$453,4,0),""))</f>
        <v>TRANSPORTE COM CAMINHÃO BASCULANTE 6 M3 EM RODOVIA PAVIMENTADA ( PARA DISTÂNCIAS SUPERIORES A 4 KM)</v>
      </c>
      <c r="F71" s="464"/>
      <c r="G71" s="464"/>
      <c r="H71" s="464"/>
      <c r="I71" s="464"/>
      <c r="J71" s="465"/>
      <c r="K71" s="227">
        <f>SUM(K73:K73)</f>
        <v>0</v>
      </c>
      <c r="L71" s="56" t="s">
        <v>12238</v>
      </c>
      <c r="N71" s="111"/>
    </row>
    <row r="72" spans="2:14" ht="38.25" hidden="1" customHeight="1">
      <c r="B72" s="186" t="s">
        <v>12239</v>
      </c>
      <c r="C72" s="48"/>
      <c r="D72" s="48"/>
      <c r="E72" s="79" t="s">
        <v>12240</v>
      </c>
      <c r="F72" s="65" t="s">
        <v>12241</v>
      </c>
      <c r="H72" s="65"/>
      <c r="I72" s="65"/>
      <c r="J72" s="109"/>
      <c r="N72" s="111"/>
    </row>
    <row r="73" spans="2:14" ht="12.75" hidden="1" customHeight="1">
      <c r="B73" s="183"/>
      <c r="E73" s="80">
        <f>K66</f>
        <v>0.51660000000000006</v>
      </c>
      <c r="F73" s="70">
        <v>0</v>
      </c>
      <c r="J73" s="109"/>
      <c r="K73" s="223">
        <f>E73*F73</f>
        <v>0</v>
      </c>
      <c r="N73" s="111"/>
    </row>
    <row r="74" spans="2:14" ht="15" hidden="1" customHeight="1">
      <c r="B74" s="183"/>
      <c r="E74" s="81"/>
      <c r="J74" s="109"/>
      <c r="N74" s="111"/>
    </row>
    <row r="75" spans="2:14" ht="47.25" hidden="1" customHeight="1">
      <c r="B75" s="183"/>
      <c r="C75" s="19" t="s">
        <v>325</v>
      </c>
      <c r="D75" s="19" t="s">
        <v>12139</v>
      </c>
      <c r="E75" s="463" t="str">
        <f>IFERROR(VLOOKUP($C75,'SINAPI M A I O 2018'!$1:$1048576,2,0),IFERROR(VLOOKUP($C75,'COMP. PROPRIA'!$B$12:$I$453,4,0),""))</f>
        <v>ALUGUEL CONTAINER/ESCRIT INCL INST ELET LARG=2,20 COMP=6,20M          ALT=2,50M CHAPA ACO C/NERV TRAPEZ FORRO C/ISOL TERMO/ACUSTICO         CHASSIS REFORC PISO COMPENS NAVAL EXC TRANSP/CARGA/DESCARGA</v>
      </c>
      <c r="F75" s="464"/>
      <c r="G75" s="464"/>
      <c r="H75" s="464"/>
      <c r="I75" s="464"/>
      <c r="J75" s="465"/>
      <c r="K75" s="227">
        <f>SUM(K77:K78)</f>
        <v>0</v>
      </c>
      <c r="L75" s="56" t="s">
        <v>12242</v>
      </c>
      <c r="N75" s="111"/>
    </row>
    <row r="76" spans="2:14" ht="38.25" hidden="1" customHeight="1">
      <c r="B76" s="186" t="s">
        <v>12243</v>
      </c>
      <c r="E76" s="79" t="s">
        <v>12244</v>
      </c>
      <c r="F76" s="65" t="s">
        <v>12245</v>
      </c>
      <c r="J76" s="109"/>
      <c r="N76" s="111"/>
    </row>
    <row r="77" spans="2:14" ht="12.75" hidden="1" customHeight="1">
      <c r="B77" s="183"/>
      <c r="E77" s="77">
        <v>0</v>
      </c>
      <c r="F77" s="70">
        <v>0</v>
      </c>
      <c r="J77" s="109"/>
      <c r="K77" s="223">
        <f>E77*F77</f>
        <v>0</v>
      </c>
      <c r="N77" s="111"/>
    </row>
    <row r="78" spans="2:14" ht="12.75" hidden="1" customHeight="1">
      <c r="B78" s="183"/>
      <c r="E78" s="77">
        <v>0</v>
      </c>
      <c r="F78" s="70">
        <v>0</v>
      </c>
      <c r="J78" s="109"/>
      <c r="K78" s="223">
        <f>E78*F78</f>
        <v>0</v>
      </c>
      <c r="N78" s="111"/>
    </row>
    <row r="79" spans="2:14" ht="15" hidden="1" customHeight="1">
      <c r="B79" s="183"/>
      <c r="E79" s="78"/>
      <c r="J79" s="109"/>
      <c r="N79" s="111"/>
    </row>
    <row r="80" spans="2:14" ht="42" hidden="1" customHeight="1">
      <c r="B80" s="186" t="s">
        <v>12243</v>
      </c>
      <c r="C80" s="161" t="s">
        <v>12246</v>
      </c>
      <c r="D80" s="19" t="s">
        <v>12139</v>
      </c>
      <c r="E80" s="463" t="str">
        <f>IFERROR(VLOOKUP($C80,'SINAPI M A I O 2018'!$1:$1048576,2,0),IFERROR(VLOOKUP($C80,'COMP. PROPRIA'!$B$12:$I$453,4,0),""))</f>
        <v/>
      </c>
      <c r="F80" s="464"/>
      <c r="G80" s="464"/>
      <c r="H80" s="464"/>
      <c r="I80" s="464"/>
      <c r="J80" s="465"/>
      <c r="K80" s="227">
        <f>SUM(K82:K83)</f>
        <v>0</v>
      </c>
      <c r="L80" s="56" t="s">
        <v>12242</v>
      </c>
      <c r="N80" s="111"/>
    </row>
    <row r="81" spans="2:14" ht="38.25" hidden="1">
      <c r="B81" s="183"/>
      <c r="E81" s="79" t="s">
        <v>12244</v>
      </c>
      <c r="F81" s="65" t="s">
        <v>12245</v>
      </c>
      <c r="J81" s="109"/>
      <c r="N81" s="111"/>
    </row>
    <row r="82" spans="2:14" hidden="1">
      <c r="B82" s="183"/>
      <c r="E82" s="77">
        <v>0</v>
      </c>
      <c r="F82" s="70">
        <v>0</v>
      </c>
      <c r="J82" s="109"/>
      <c r="K82" s="223">
        <f>E82*F82</f>
        <v>0</v>
      </c>
      <c r="N82" s="111"/>
    </row>
    <row r="83" spans="2:14" hidden="1">
      <c r="B83" s="183"/>
      <c r="E83" s="77">
        <v>0</v>
      </c>
      <c r="F83" s="70">
        <v>0</v>
      </c>
      <c r="J83" s="109"/>
      <c r="K83" s="223">
        <f>E83*F83</f>
        <v>0</v>
      </c>
      <c r="N83" s="111"/>
    </row>
    <row r="84" spans="2:14" ht="15" hidden="1">
      <c r="B84" s="183"/>
      <c r="E84" s="78"/>
      <c r="J84" s="109"/>
      <c r="N84" s="111"/>
    </row>
    <row r="85" spans="2:14" ht="41.25" hidden="1" customHeight="1">
      <c r="B85" s="183"/>
      <c r="C85" s="25">
        <v>93210</v>
      </c>
      <c r="D85" s="19" t="s">
        <v>12139</v>
      </c>
      <c r="E85" s="463" t="str">
        <f>IFERROR(VLOOKUP($C85,'SINAPI M A I O 2018'!$1:$1048576,2,0),IFERROR(VLOOKUP($C85,'COMP. PROPRIA'!$B$12:$I$453,4,0),""))</f>
        <v>EXECUÇÃO DE REFEITÓRIO EM CANTEIRO DE OBRA EM CHAPA DE MADEIRA COMPENSADA, NÃO INCLUSO MOBILIÁRIO E EQUIPAMENTOS. AF_02/2016</v>
      </c>
      <c r="F85" s="464"/>
      <c r="G85" s="464"/>
      <c r="H85" s="464"/>
      <c r="I85" s="464"/>
      <c r="J85" s="465"/>
      <c r="K85" s="227">
        <f>SUM(K87:K88)</f>
        <v>0</v>
      </c>
      <c r="L85" s="56" t="s">
        <v>12221</v>
      </c>
      <c r="N85" s="111"/>
    </row>
    <row r="86" spans="2:14" ht="51" hidden="1">
      <c r="B86" s="185" t="s">
        <v>12247</v>
      </c>
      <c r="E86" s="79" t="s">
        <v>12223</v>
      </c>
      <c r="F86" s="65" t="s">
        <v>12248</v>
      </c>
      <c r="G86" s="65" t="s">
        <v>12249</v>
      </c>
      <c r="H86" s="58"/>
      <c r="I86" s="49"/>
      <c r="J86" s="82"/>
      <c r="N86" s="111"/>
    </row>
    <row r="87" spans="2:14" ht="15" hidden="1">
      <c r="B87" s="183" t="s">
        <v>12250</v>
      </c>
      <c r="E87" s="77">
        <v>0</v>
      </c>
      <c r="F87" s="70">
        <v>0</v>
      </c>
      <c r="G87" s="70">
        <v>0</v>
      </c>
      <c r="H87" s="58"/>
      <c r="I87" s="49"/>
      <c r="J87" s="82"/>
      <c r="K87" s="223">
        <f>E87*F87*G87</f>
        <v>0</v>
      </c>
      <c r="N87" s="111"/>
    </row>
    <row r="88" spans="2:14" ht="15" hidden="1">
      <c r="B88" s="183"/>
      <c r="E88" s="77">
        <v>0</v>
      </c>
      <c r="F88" s="70">
        <v>0</v>
      </c>
      <c r="G88" s="70">
        <v>0</v>
      </c>
      <c r="H88" s="58"/>
      <c r="I88" s="49"/>
      <c r="J88" s="82"/>
      <c r="K88" s="223">
        <f>E88*F88*G88</f>
        <v>0</v>
      </c>
      <c r="N88" s="111"/>
    </row>
    <row r="89" spans="2:14" ht="15" hidden="1">
      <c r="B89" s="183"/>
      <c r="E89" s="83"/>
      <c r="F89" s="58"/>
      <c r="G89" s="58"/>
      <c r="H89" s="58"/>
      <c r="I89" s="49"/>
      <c r="J89" s="82"/>
      <c r="N89" s="111"/>
    </row>
    <row r="90" spans="2:14" ht="56.25" hidden="1" customHeight="1">
      <c r="B90" s="183"/>
      <c r="C90" s="19" t="s">
        <v>6241</v>
      </c>
      <c r="D90" s="19" t="s">
        <v>12139</v>
      </c>
      <c r="E90" s="463" t="str">
        <f>IFERROR(VLOOKUP($C90,'SINAPI M A I O 2018'!$1:$1048576,2,0),IFERROR(VLOOKUP($C90,'COMP. PROPRIA'!$B$12:$I$453,4,0),""))</f>
        <v>TAPUME DE CHAPA DE MADEIRA COMPENSADA, E= 6MM, COM PINTURA A CAL E REAPROVEITAMENTO DE 2X</v>
      </c>
      <c r="F90" s="464"/>
      <c r="G90" s="464"/>
      <c r="H90" s="464"/>
      <c r="I90" s="464"/>
      <c r="J90" s="465"/>
      <c r="K90" s="227">
        <f>SUM(K92:K95)</f>
        <v>0</v>
      </c>
      <c r="L90" s="56" t="s">
        <v>12221</v>
      </c>
      <c r="M90" s="71"/>
      <c r="N90" s="64"/>
    </row>
    <row r="91" spans="2:14" ht="34.5" hidden="1" customHeight="1">
      <c r="B91" s="185" t="s">
        <v>12251</v>
      </c>
      <c r="E91" s="79" t="s">
        <v>12248</v>
      </c>
      <c r="F91" s="65" t="s">
        <v>12252</v>
      </c>
      <c r="G91" s="65" t="s">
        <v>12249</v>
      </c>
      <c r="H91" s="58"/>
      <c r="I91" s="49"/>
      <c r="J91" s="82"/>
      <c r="L91" s="154"/>
      <c r="M91" s="71"/>
      <c r="N91" s="64"/>
    </row>
    <row r="92" spans="2:14" ht="15" hidden="1" customHeight="1">
      <c r="B92" s="183" t="s">
        <v>12253</v>
      </c>
      <c r="E92" s="84">
        <v>0</v>
      </c>
      <c r="F92" s="72">
        <v>0</v>
      </c>
      <c r="G92" s="72">
        <v>0</v>
      </c>
      <c r="H92" s="58"/>
      <c r="I92" s="49"/>
      <c r="J92" s="82"/>
      <c r="K92" s="223">
        <f>E92*F92*G92</f>
        <v>0</v>
      </c>
      <c r="L92" s="154"/>
      <c r="M92" s="71"/>
      <c r="N92" s="64"/>
    </row>
    <row r="93" spans="2:14" ht="15" hidden="1" customHeight="1">
      <c r="B93" s="183" t="s">
        <v>12254</v>
      </c>
      <c r="E93" s="84">
        <v>0</v>
      </c>
      <c r="F93" s="72">
        <v>0</v>
      </c>
      <c r="G93" s="72">
        <v>0</v>
      </c>
      <c r="H93" s="58"/>
      <c r="I93" s="49"/>
      <c r="J93" s="82"/>
      <c r="K93" s="223">
        <f>E93*F93*G93</f>
        <v>0</v>
      </c>
      <c r="L93" s="154"/>
      <c r="M93" s="71"/>
      <c r="N93" s="64"/>
    </row>
    <row r="94" spans="2:14" ht="25.5" hidden="1" customHeight="1">
      <c r="B94" s="183" t="s">
        <v>12255</v>
      </c>
      <c r="E94" s="84">
        <v>0</v>
      </c>
      <c r="F94" s="72">
        <v>0</v>
      </c>
      <c r="G94" s="72">
        <v>0</v>
      </c>
      <c r="H94" s="58"/>
      <c r="I94" s="49"/>
      <c r="J94" s="82"/>
      <c r="K94" s="223">
        <f t="shared" ref="K94:K95" si="0">E94*F94*G94</f>
        <v>0</v>
      </c>
      <c r="L94" s="154"/>
      <c r="M94" s="71"/>
      <c r="N94" s="64"/>
    </row>
    <row r="95" spans="2:14" ht="25.5" hidden="1" customHeight="1">
      <c r="B95" s="183" t="s">
        <v>12256</v>
      </c>
      <c r="E95" s="84">
        <v>0</v>
      </c>
      <c r="F95" s="72">
        <v>0</v>
      </c>
      <c r="G95" s="72">
        <v>0</v>
      </c>
      <c r="H95" s="58"/>
      <c r="I95" s="49"/>
      <c r="J95" s="82"/>
      <c r="K95" s="223">
        <f t="shared" si="0"/>
        <v>0</v>
      </c>
      <c r="L95" s="154"/>
      <c r="M95" s="71"/>
      <c r="N95" s="64"/>
    </row>
    <row r="96" spans="2:14" ht="15" hidden="1">
      <c r="B96" s="183"/>
      <c r="E96" s="83"/>
      <c r="F96" s="58"/>
      <c r="G96" s="58"/>
      <c r="H96" s="58"/>
      <c r="I96" s="49"/>
      <c r="J96" s="82"/>
      <c r="K96" s="229"/>
      <c r="L96" s="154"/>
      <c r="M96" s="71"/>
      <c r="N96" s="64"/>
    </row>
    <row r="97" spans="2:14" ht="15" hidden="1">
      <c r="B97" s="183"/>
      <c r="E97" s="81"/>
      <c r="J97" s="109"/>
      <c r="N97" s="111"/>
    </row>
    <row r="98" spans="2:14" ht="55.5" hidden="1" customHeight="1">
      <c r="B98" s="183"/>
      <c r="C98" s="25">
        <v>97063</v>
      </c>
      <c r="D98" s="19" t="s">
        <v>12139</v>
      </c>
      <c r="E98" s="463" t="str">
        <f>IFERROR(VLOOKUP($C98,'SINAPI M A I O 2018'!$1:$1048576,2,0),IFERROR(VLOOKUP($C98,'COMP. PROPRIA'!$B$12:$I$453,4,0),""))</f>
        <v>MONTAGEM E DESMONTAGEM DE ANDAIME MODULAR FACHADEIRO, COM PISO METÁLICO, PARA EDIFICAÇÕES COM MÚLTIPLOS PAVIMENTOS (EXCLUSIVE ANDAIME E LIMPEZA). AF_11/2017</v>
      </c>
      <c r="F98" s="464"/>
      <c r="G98" s="464"/>
      <c r="H98" s="464"/>
      <c r="I98" s="464"/>
      <c r="J98" s="465"/>
      <c r="K98" s="227">
        <f>SUM(K100:K103)</f>
        <v>0</v>
      </c>
      <c r="L98" s="56" t="s">
        <v>12221</v>
      </c>
      <c r="N98" s="111"/>
    </row>
    <row r="99" spans="2:14" ht="51" hidden="1">
      <c r="B99" s="185" t="s">
        <v>12257</v>
      </c>
      <c r="E99" s="79" t="s">
        <v>12248</v>
      </c>
      <c r="F99" s="65" t="s">
        <v>12252</v>
      </c>
      <c r="G99" s="65" t="s">
        <v>12249</v>
      </c>
      <c r="H99" s="49"/>
      <c r="I99" s="49"/>
      <c r="J99" s="82"/>
      <c r="N99" s="111"/>
    </row>
    <row r="100" spans="2:14" ht="18.75" hidden="1" customHeight="1">
      <c r="B100" s="183" t="s">
        <v>12258</v>
      </c>
      <c r="E100" s="108">
        <v>0</v>
      </c>
      <c r="F100" s="70">
        <v>0</v>
      </c>
      <c r="G100" s="70">
        <v>0</v>
      </c>
      <c r="J100" s="109"/>
      <c r="K100" s="223">
        <f>E100*F100*G100</f>
        <v>0</v>
      </c>
      <c r="N100" s="111"/>
    </row>
    <row r="101" spans="2:14" ht="18.75" hidden="1" customHeight="1">
      <c r="B101" s="183" t="s">
        <v>12259</v>
      </c>
      <c r="E101" s="108"/>
      <c r="F101" s="70"/>
      <c r="G101" s="70"/>
      <c r="H101" s="49"/>
      <c r="I101" s="49"/>
      <c r="J101" s="82"/>
      <c r="K101" s="223">
        <f t="shared" ref="K101:K102" si="1">E101*F101*G101*H101</f>
        <v>0</v>
      </c>
      <c r="N101" s="111"/>
    </row>
    <row r="102" spans="2:14" ht="18.75" hidden="1" customHeight="1">
      <c r="B102" s="183" t="s">
        <v>12260</v>
      </c>
      <c r="E102" s="84">
        <v>0</v>
      </c>
      <c r="F102" s="72">
        <v>0</v>
      </c>
      <c r="G102" s="72">
        <v>0</v>
      </c>
      <c r="H102" s="49"/>
      <c r="I102" s="49"/>
      <c r="J102" s="82"/>
      <c r="K102" s="223">
        <f t="shared" si="1"/>
        <v>0</v>
      </c>
      <c r="N102" s="111"/>
    </row>
    <row r="103" spans="2:14" ht="18.75" hidden="1" customHeight="1">
      <c r="B103" s="183" t="s">
        <v>12261</v>
      </c>
      <c r="E103" s="84"/>
      <c r="F103" s="72"/>
      <c r="G103" s="72"/>
      <c r="H103" s="49"/>
      <c r="I103" s="49"/>
      <c r="J103" s="82"/>
      <c r="K103" s="223">
        <f>E103*F103*G103*H103</f>
        <v>0</v>
      </c>
      <c r="N103" s="111"/>
    </row>
    <row r="104" spans="2:14" ht="15" hidden="1">
      <c r="B104" s="183"/>
      <c r="E104" s="78"/>
      <c r="J104" s="109"/>
      <c r="N104" s="111"/>
    </row>
    <row r="105" spans="2:14" ht="15" hidden="1">
      <c r="B105" s="183"/>
      <c r="E105" s="78"/>
      <c r="J105" s="109"/>
      <c r="N105" s="111"/>
    </row>
    <row r="106" spans="2:14" ht="29.25" customHeight="1">
      <c r="B106" s="183"/>
      <c r="C106" s="25">
        <v>41598</v>
      </c>
      <c r="D106" s="19" t="s">
        <v>12139</v>
      </c>
      <c r="E106" s="463" t="str">
        <f>IFERROR(VLOOKUP($C106,'SINAPI M A I O 2018'!$1:$1048576,2,0),IFERROR(VLOOKUP($C106,'COMP. PROPRIA'!$B$12:$I$453,4,0),""))</f>
        <v>ENTRADA PROVISORIA DE ENERGIA ELETRICA AEREA TRIFASICA 40A EM POSTE MADEIRA</v>
      </c>
      <c r="F106" s="464"/>
      <c r="G106" s="464"/>
      <c r="H106" s="464"/>
      <c r="I106" s="464"/>
      <c r="J106" s="465"/>
      <c r="K106" s="227">
        <f>SUM(K108)</f>
        <v>1</v>
      </c>
      <c r="L106" s="56" t="s">
        <v>12230</v>
      </c>
      <c r="N106" s="111"/>
    </row>
    <row r="107" spans="2:14" ht="48.75" customHeight="1">
      <c r="B107" s="185" t="s">
        <v>12262</v>
      </c>
      <c r="E107" s="79" t="s">
        <v>12263</v>
      </c>
      <c r="G107" s="65" t="s">
        <v>12264</v>
      </c>
      <c r="J107" s="109"/>
      <c r="N107" s="111"/>
    </row>
    <row r="108" spans="2:14" ht="15">
      <c r="B108" s="183"/>
      <c r="E108" s="85">
        <v>1</v>
      </c>
      <c r="G108" s="70">
        <v>1</v>
      </c>
      <c r="J108" s="109"/>
      <c r="K108" s="223">
        <f>E108*G108</f>
        <v>1</v>
      </c>
      <c r="N108" s="111"/>
    </row>
    <row r="109" spans="2:14" ht="15">
      <c r="B109" s="183"/>
      <c r="E109" s="78"/>
      <c r="J109" s="109"/>
      <c r="K109" s="223">
        <f>E109*F109*G109</f>
        <v>0</v>
      </c>
      <c r="N109" s="111"/>
    </row>
    <row r="110" spans="2:14" ht="14.25" customHeight="1">
      <c r="B110" s="183"/>
      <c r="E110" s="78"/>
      <c r="J110" s="109"/>
      <c r="N110" s="111"/>
    </row>
    <row r="111" spans="2:14" ht="43.5" customHeight="1">
      <c r="B111" s="183"/>
      <c r="C111" s="161" t="s">
        <v>12136</v>
      </c>
      <c r="D111" s="19" t="s">
        <v>12265</v>
      </c>
      <c r="E111" s="463" t="str">
        <f>IFERROR(VLOOKUP($C111,'SINAPI M A I O 2018'!$1:$1048576,2,0),IFERROR(VLOOKUP($C111,'COMP. PROPRIA'!$B$12:$I$453,4,0),""))</f>
        <v>INSTALAÇÃO PROVISÓRIA DE ÁGUA E SANITÁRIOS</v>
      </c>
      <c r="F111" s="464"/>
      <c r="G111" s="464"/>
      <c r="H111" s="464"/>
      <c r="I111" s="464"/>
      <c r="J111" s="465"/>
      <c r="K111" s="227">
        <f>K113</f>
        <v>1</v>
      </c>
      <c r="L111" s="56" t="s">
        <v>12230</v>
      </c>
      <c r="N111" s="111"/>
    </row>
    <row r="112" spans="2:14" ht="52.5" customHeight="1">
      <c r="B112" s="185" t="s">
        <v>12262</v>
      </c>
      <c r="E112" s="79" t="s">
        <v>12263</v>
      </c>
      <c r="G112" s="65"/>
      <c r="J112" s="109"/>
      <c r="N112" s="111"/>
    </row>
    <row r="113" spans="2:14" ht="15">
      <c r="B113" s="183"/>
      <c r="E113" s="85">
        <v>1</v>
      </c>
      <c r="G113" s="70">
        <v>1</v>
      </c>
      <c r="J113" s="109"/>
      <c r="K113" s="223">
        <f>E113*G113</f>
        <v>1</v>
      </c>
      <c r="N113" s="111"/>
    </row>
    <row r="114" spans="2:14" ht="15">
      <c r="B114" s="183"/>
      <c r="E114" s="78"/>
      <c r="J114" s="109"/>
      <c r="K114" s="223">
        <f>E114*F114*G114</f>
        <v>0</v>
      </c>
      <c r="N114" s="111"/>
    </row>
    <row r="115" spans="2:14" ht="15">
      <c r="B115" s="183"/>
      <c r="E115" s="78"/>
      <c r="J115" s="109"/>
      <c r="N115" s="111"/>
    </row>
    <row r="116" spans="2:14" ht="15" customHeight="1">
      <c r="B116" s="183"/>
      <c r="C116" s="19" t="s">
        <v>323</v>
      </c>
      <c r="D116" s="19" t="s">
        <v>12139</v>
      </c>
      <c r="E116" s="473" t="str">
        <f>IFERROR(VLOOKUP($C116,'SINAPI M A I O 2018'!$1:$1048576,2,0),IFERROR(VLOOKUP($C116,'COMP. PROPRIA'!$B$12:$I$453,4,0),""))</f>
        <v>PLACA DE OBRA EM CHAPA DE ACO GALVANIZADO</v>
      </c>
      <c r="F116" s="474"/>
      <c r="G116" s="474"/>
      <c r="H116" s="474"/>
      <c r="I116" s="474"/>
      <c r="J116" s="475"/>
      <c r="K116" s="227">
        <f>SUM(K118:K119)</f>
        <v>6</v>
      </c>
      <c r="L116" s="56" t="s">
        <v>12221</v>
      </c>
      <c r="N116" s="111"/>
    </row>
    <row r="117" spans="2:14" ht="25.5">
      <c r="B117" s="185" t="s">
        <v>12266</v>
      </c>
      <c r="E117" s="79" t="s">
        <v>12248</v>
      </c>
      <c r="F117" s="65" t="s">
        <v>12267</v>
      </c>
      <c r="G117" s="65" t="s">
        <v>12249</v>
      </c>
      <c r="J117" s="109"/>
      <c r="N117" s="111"/>
    </row>
    <row r="118" spans="2:14" ht="15">
      <c r="B118" s="183"/>
      <c r="E118" s="85">
        <v>3</v>
      </c>
      <c r="F118" s="70">
        <v>2</v>
      </c>
      <c r="G118" s="70">
        <v>1</v>
      </c>
      <c r="J118" s="109"/>
      <c r="K118" s="223">
        <f>E118*F118*G118</f>
        <v>6</v>
      </c>
      <c r="N118" s="111"/>
    </row>
    <row r="119" spans="2:14" ht="15">
      <c r="B119" s="183"/>
      <c r="E119" s="85">
        <v>0</v>
      </c>
      <c r="F119" s="70">
        <v>0</v>
      </c>
      <c r="G119" s="70">
        <v>0</v>
      </c>
      <c r="J119" s="109"/>
      <c r="K119" s="223">
        <f>E119*F119*G119</f>
        <v>0</v>
      </c>
      <c r="N119" s="111"/>
    </row>
    <row r="120" spans="2:14" ht="15">
      <c r="B120" s="183"/>
      <c r="E120" s="78"/>
      <c r="J120" s="109"/>
      <c r="N120" s="111"/>
    </row>
    <row r="121" spans="2:14" ht="15" customHeight="1" thickBot="1">
      <c r="B121" s="183"/>
      <c r="E121" s="78"/>
      <c r="J121" s="109"/>
      <c r="N121" s="111"/>
    </row>
    <row r="122" spans="2:14" ht="28.5" hidden="1" customHeight="1">
      <c r="B122" s="183"/>
      <c r="C122" s="99" t="s">
        <v>12268</v>
      </c>
      <c r="D122" s="19" t="s">
        <v>12265</v>
      </c>
      <c r="E122" s="463" t="str">
        <f>IFERROR(VLOOKUP($C122,'SINAPI M A I O 2018'!$1:$1048576,2,0),IFERROR(VLOOKUP($C122,'COMP. PROPRIA'!$B$12:$I$453,4,0),""))</f>
        <v/>
      </c>
      <c r="F122" s="464"/>
      <c r="G122" s="464"/>
      <c r="H122" s="464"/>
      <c r="I122" s="464"/>
      <c r="J122" s="465"/>
      <c r="K122" s="227">
        <f>SUM(K124)</f>
        <v>0</v>
      </c>
      <c r="L122" s="56" t="s">
        <v>12230</v>
      </c>
      <c r="N122" s="111"/>
    </row>
    <row r="123" spans="2:14" ht="25.5" hidden="1" customHeight="1">
      <c r="B123" s="183"/>
      <c r="E123" s="79" t="s">
        <v>12269</v>
      </c>
      <c r="G123" s="65" t="s">
        <v>12225</v>
      </c>
      <c r="J123" s="109"/>
      <c r="N123" s="111"/>
    </row>
    <row r="124" spans="2:14" ht="15" hidden="1" customHeight="1">
      <c r="B124" s="183"/>
      <c r="E124" s="85">
        <v>0</v>
      </c>
      <c r="G124" s="70">
        <v>0</v>
      </c>
      <c r="J124" s="109"/>
      <c r="K124" s="223">
        <f>E124*G124</f>
        <v>0</v>
      </c>
      <c r="N124" s="111"/>
    </row>
    <row r="125" spans="2:14" ht="15" hidden="1" customHeight="1">
      <c r="B125" s="183"/>
      <c r="E125" s="78"/>
      <c r="J125" s="109"/>
      <c r="N125" s="111"/>
    </row>
    <row r="126" spans="2:14" ht="15" hidden="1" customHeight="1" thickBot="1">
      <c r="B126" s="183"/>
      <c r="E126" s="128"/>
      <c r="F126" s="53"/>
      <c r="G126" s="53"/>
      <c r="H126" s="53"/>
      <c r="I126" s="53"/>
      <c r="J126" s="127"/>
      <c r="K126" s="226"/>
      <c r="L126" s="55"/>
      <c r="M126" s="98"/>
      <c r="N126" s="67"/>
    </row>
    <row r="127" spans="2:14" ht="15" customHeight="1" thickBot="1">
      <c r="B127" s="301"/>
      <c r="C127" s="5"/>
      <c r="D127" s="5"/>
      <c r="E127" s="484" t="s">
        <v>12270</v>
      </c>
      <c r="F127" s="485"/>
      <c r="G127" s="485"/>
      <c r="H127" s="485"/>
      <c r="I127" s="485"/>
      <c r="J127" s="486"/>
      <c r="K127" s="226"/>
      <c r="L127" s="55"/>
      <c r="M127" s="98"/>
      <c r="N127" s="114"/>
    </row>
    <row r="128" spans="2:14" ht="15" hidden="1" customHeight="1">
      <c r="B128" s="183"/>
      <c r="E128" s="83"/>
      <c r="F128" s="58"/>
      <c r="G128" s="58"/>
      <c r="H128" s="58"/>
      <c r="I128" s="58"/>
      <c r="J128" s="87"/>
      <c r="N128" s="111"/>
    </row>
    <row r="129" spans="2:14" ht="51" hidden="1" customHeight="1">
      <c r="B129" s="187" t="s">
        <v>12271</v>
      </c>
      <c r="C129" s="25">
        <v>89272</v>
      </c>
      <c r="D129" s="19" t="s">
        <v>12139</v>
      </c>
      <c r="E129" s="463" t="str">
        <f>IFERROR(VLOOKUP($C129,'SINAPI M A I O 2018'!$1:$1048576,2,0),IFERROR(VLOOKUP($C129,'COMP. PROPRIA'!$B$12:$I$453,4,0),""))</f>
        <v>GUINDASTE HIDRÁULICO AUTOPROPELIDO, COM LANÇA TELESCÓPICA 28,80 M, CAPACIDADE MÁXIMA 30 T, POTÊNCIA 97 KW, TRAÇÃO 4 X 4 - CHP DIURNO. AF_11/2014</v>
      </c>
      <c r="F129" s="464"/>
      <c r="G129" s="464"/>
      <c r="H129" s="464"/>
      <c r="I129" s="464"/>
      <c r="J129" s="465"/>
      <c r="K129" s="227">
        <f>SUM(K131)</f>
        <v>0</v>
      </c>
      <c r="L129" s="56" t="s">
        <v>12210</v>
      </c>
      <c r="N129" s="111"/>
    </row>
    <row r="130" spans="2:14" ht="12.75" hidden="1" customHeight="1">
      <c r="B130" s="185" t="s">
        <v>12272</v>
      </c>
      <c r="E130" s="86" t="s">
        <v>12273</v>
      </c>
      <c r="F130" s="59" t="s">
        <v>12274</v>
      </c>
      <c r="G130" s="58" t="s">
        <v>12275</v>
      </c>
      <c r="H130" s="58"/>
      <c r="I130" s="58"/>
      <c r="J130" s="87"/>
      <c r="N130" s="111"/>
    </row>
    <row r="131" spans="2:14" ht="12.75" hidden="1" customHeight="1">
      <c r="B131" s="183"/>
      <c r="E131" s="84">
        <v>0</v>
      </c>
      <c r="F131" s="72">
        <v>1</v>
      </c>
      <c r="G131" s="58">
        <v>10</v>
      </c>
      <c r="H131" s="58"/>
      <c r="I131" s="58"/>
      <c r="J131" s="87"/>
      <c r="K131" s="223">
        <f>E131*G131</f>
        <v>0</v>
      </c>
      <c r="N131" s="111"/>
    </row>
    <row r="132" spans="2:14" ht="12.75" hidden="1" customHeight="1">
      <c r="B132" s="183"/>
      <c r="E132" s="83"/>
      <c r="F132" s="58"/>
      <c r="G132" s="58"/>
      <c r="H132" s="58"/>
      <c r="I132" s="58"/>
      <c r="J132" s="87"/>
      <c r="N132" s="111"/>
    </row>
    <row r="133" spans="2:14" ht="27" hidden="1" customHeight="1">
      <c r="B133" s="183"/>
      <c r="C133" s="25">
        <v>93280</v>
      </c>
      <c r="D133" s="19" t="s">
        <v>12139</v>
      </c>
      <c r="E133" s="463" t="str">
        <f>IFERROR(VLOOKUP($C133,'SINAPI M A I O 2018'!$1:$1048576,2,0),IFERROR(VLOOKUP($C133,'COMP. PROPRIA'!$B$12:$I$453,4,0),""))</f>
        <v>GUINCHO ELÉTRICO DE COLUNA, CAPACIDADE 400 KG, COM MOTO FREIO, MOTOR TRIFÁSICO DE 1,25 CV - MATERIAIS NA OPERAÇÃO. AF_03/2016</v>
      </c>
      <c r="F133" s="464"/>
      <c r="G133" s="464"/>
      <c r="H133" s="464"/>
      <c r="I133" s="464"/>
      <c r="J133" s="465"/>
      <c r="K133" s="227">
        <f>SUM(K135)</f>
        <v>0</v>
      </c>
      <c r="L133" s="56" t="s">
        <v>12209</v>
      </c>
      <c r="M133" s="117">
        <f>220*K133/2</f>
        <v>0</v>
      </c>
      <c r="N133" s="116" t="s">
        <v>613</v>
      </c>
    </row>
    <row r="134" spans="2:14" ht="38.25" hidden="1">
      <c r="B134" s="185" t="s">
        <v>12276</v>
      </c>
      <c r="E134" s="86" t="s">
        <v>12277</v>
      </c>
      <c r="F134" s="59"/>
      <c r="G134" s="50" t="s">
        <v>12225</v>
      </c>
      <c r="H134" s="59"/>
      <c r="I134" s="58"/>
      <c r="J134" s="87"/>
      <c r="N134" s="111"/>
    </row>
    <row r="135" spans="2:14" ht="15" hidden="1">
      <c r="B135" s="183"/>
      <c r="E135" s="85">
        <v>0</v>
      </c>
      <c r="G135" s="70">
        <v>1</v>
      </c>
      <c r="J135" s="109"/>
      <c r="K135" s="223">
        <f>E135*G135</f>
        <v>0</v>
      </c>
      <c r="N135" s="111"/>
    </row>
    <row r="136" spans="2:14" hidden="1">
      <c r="B136" s="183"/>
      <c r="E136" s="119"/>
      <c r="J136" s="109"/>
      <c r="N136" s="111"/>
    </row>
    <row r="137" spans="2:14" ht="15" hidden="1">
      <c r="B137" s="183" t="s">
        <v>12278</v>
      </c>
      <c r="C137" s="161" t="s">
        <v>12279</v>
      </c>
      <c r="D137" s="19" t="s">
        <v>12280</v>
      </c>
      <c r="E137" s="463" t="str">
        <f>IFERROR(VLOOKUP($C137,'SINAPI M A I O 2018'!$1:$1048576,2,0),IFERROR(VLOOKUP($C137,'COMP. PROPRIA'!$B$12:$I$453,4,0),""))</f>
        <v/>
      </c>
      <c r="F137" s="464"/>
      <c r="G137" s="464"/>
      <c r="H137" s="464"/>
      <c r="I137" s="464"/>
      <c r="J137" s="465"/>
      <c r="K137" s="227">
        <f>SUM(K139:K140)</f>
        <v>0</v>
      </c>
      <c r="L137" s="57" t="s">
        <v>12221</v>
      </c>
      <c r="M137" s="126"/>
      <c r="N137" s="67"/>
    </row>
    <row r="138" spans="2:14" ht="25.5" hidden="1">
      <c r="B138" s="183"/>
      <c r="E138" s="79" t="s">
        <v>12281</v>
      </c>
      <c r="F138" s="65" t="s">
        <v>12282</v>
      </c>
      <c r="G138" s="65" t="s">
        <v>12283</v>
      </c>
      <c r="H138" s="65" t="s">
        <v>12284</v>
      </c>
      <c r="J138" s="109"/>
      <c r="K138" s="226"/>
      <c r="M138" s="126"/>
      <c r="N138" s="67"/>
    </row>
    <row r="139" spans="2:14" ht="15" hidden="1" customHeight="1">
      <c r="B139" s="183"/>
      <c r="E139" s="108">
        <v>0</v>
      </c>
      <c r="F139" s="70">
        <v>0</v>
      </c>
      <c r="G139" s="70">
        <v>0</v>
      </c>
      <c r="H139" s="70">
        <v>0</v>
      </c>
      <c r="J139" s="109"/>
      <c r="K139" s="69">
        <f>E139*F139*G139*H139</f>
        <v>0</v>
      </c>
      <c r="M139" s="98"/>
      <c r="N139" s="111"/>
    </row>
    <row r="140" spans="2:14" ht="25.5" hidden="1" customHeight="1">
      <c r="B140" s="183"/>
      <c r="E140" s="108">
        <v>0</v>
      </c>
      <c r="F140" s="70">
        <v>0</v>
      </c>
      <c r="G140" s="70">
        <v>0</v>
      </c>
      <c r="H140" s="70">
        <v>0</v>
      </c>
      <c r="J140" s="109"/>
      <c r="K140" s="69">
        <f>E140*F140*G140*H140</f>
        <v>0</v>
      </c>
      <c r="L140" s="55"/>
      <c r="M140" s="98"/>
      <c r="N140" s="111"/>
    </row>
    <row r="141" spans="2:14" ht="12.75" hidden="1" customHeight="1">
      <c r="B141" s="183"/>
      <c r="E141" s="120"/>
      <c r="F141" s="53"/>
      <c r="G141" s="53"/>
      <c r="H141" s="53"/>
      <c r="I141" s="53"/>
      <c r="J141" s="127"/>
      <c r="K141" s="226"/>
      <c r="L141" s="55"/>
      <c r="M141" s="98"/>
      <c r="N141" s="111"/>
    </row>
    <row r="142" spans="2:14" ht="25.5" hidden="1" customHeight="1">
      <c r="B142" s="183" t="s">
        <v>12285</v>
      </c>
      <c r="C142" s="161">
        <v>97647</v>
      </c>
      <c r="D142" s="19" t="s">
        <v>12139</v>
      </c>
      <c r="E142" s="463" t="str">
        <f>IFERROR(VLOOKUP($C142,'SINAPI M A I O 2018'!$1:$1048576,2,0),IFERROR(VLOOKUP($C142,'COMP. PROPRIA'!$B$12:$I$453,4,0),""))</f>
        <v>REMOÇÃO DE TELHAS, DE FIBROCIMENTO, METÁLICA E CERÂMICA, DE FORMA MANUAL, SEM REAPROVEITAMENTO. AF_12/2017</v>
      </c>
      <c r="F142" s="464"/>
      <c r="G142" s="464"/>
      <c r="H142" s="464"/>
      <c r="I142" s="464"/>
      <c r="J142" s="465"/>
      <c r="K142" s="227">
        <f>SUM(K144:K145)</f>
        <v>0</v>
      </c>
      <c r="L142" s="57" t="s">
        <v>12221</v>
      </c>
      <c r="M142" s="126"/>
      <c r="N142" s="67"/>
    </row>
    <row r="143" spans="2:14" ht="25.5" hidden="1">
      <c r="B143" s="183"/>
      <c r="E143" s="79" t="s">
        <v>12281</v>
      </c>
      <c r="F143" s="65" t="s">
        <v>12282</v>
      </c>
      <c r="G143" s="65" t="s">
        <v>12283</v>
      </c>
      <c r="H143" s="65" t="s">
        <v>12284</v>
      </c>
      <c r="J143" s="109"/>
      <c r="K143" s="226"/>
      <c r="M143" s="126"/>
      <c r="N143" s="67"/>
    </row>
    <row r="144" spans="2:14" ht="15" hidden="1" customHeight="1">
      <c r="B144" s="183"/>
      <c r="E144" s="108">
        <v>0</v>
      </c>
      <c r="F144" s="70">
        <v>0</v>
      </c>
      <c r="G144" s="70">
        <v>0</v>
      </c>
      <c r="H144" s="70">
        <v>0</v>
      </c>
      <c r="J144" s="109"/>
      <c r="K144" s="69">
        <f>E144*F144*G144*H144</f>
        <v>0</v>
      </c>
      <c r="M144" s="98"/>
      <c r="N144" s="111"/>
    </row>
    <row r="145" spans="2:14" ht="25.5" hidden="1" customHeight="1">
      <c r="B145" s="183"/>
      <c r="E145" s="108">
        <v>0</v>
      </c>
      <c r="F145" s="70">
        <v>0</v>
      </c>
      <c r="G145" s="70">
        <v>0</v>
      </c>
      <c r="H145" s="70">
        <v>0</v>
      </c>
      <c r="J145" s="109"/>
      <c r="K145" s="69">
        <f>E145*F145*G145*H145</f>
        <v>0</v>
      </c>
      <c r="L145" s="55"/>
      <c r="M145" s="98"/>
      <c r="N145" s="111"/>
    </row>
    <row r="146" spans="2:14" ht="12.75" hidden="1" customHeight="1">
      <c r="B146" s="183"/>
      <c r="E146" s="120"/>
      <c r="F146" s="53"/>
      <c r="G146" s="53"/>
      <c r="H146" s="53"/>
      <c r="I146" s="53"/>
      <c r="J146" s="127"/>
      <c r="K146" s="226"/>
      <c r="L146" s="55"/>
      <c r="M146" s="98"/>
      <c r="N146" s="111"/>
    </row>
    <row r="147" spans="2:14" ht="12.75" hidden="1" customHeight="1">
      <c r="B147" s="183"/>
      <c r="C147" s="161" t="s">
        <v>12286</v>
      </c>
      <c r="D147" s="19" t="s">
        <v>12265</v>
      </c>
      <c r="E147" s="463" t="str">
        <f>IFERROR(VLOOKUP($C147,'SINAPI M A I O 2018'!$1:$1048576,2,0),IFERROR(VLOOKUP($C147,'COMP. PROPRIA'!$B$12:$I$453,4,0),""))</f>
        <v/>
      </c>
      <c r="F147" s="464"/>
      <c r="G147" s="464"/>
      <c r="H147" s="464"/>
      <c r="I147" s="464"/>
      <c r="J147" s="465"/>
      <c r="K147" s="227">
        <f>SUM(K149:K150)</f>
        <v>0</v>
      </c>
      <c r="L147" s="57" t="s">
        <v>12221</v>
      </c>
      <c r="M147" s="126"/>
      <c r="N147" s="67"/>
    </row>
    <row r="148" spans="2:14" ht="25.5" hidden="1">
      <c r="B148" s="183"/>
      <c r="E148" s="79" t="s">
        <v>12281</v>
      </c>
      <c r="F148" s="65" t="s">
        <v>12282</v>
      </c>
      <c r="G148" s="65" t="s">
        <v>12283</v>
      </c>
      <c r="H148" s="65"/>
      <c r="J148" s="109"/>
      <c r="K148" s="226"/>
      <c r="M148" s="126"/>
      <c r="N148" s="67"/>
    </row>
    <row r="149" spans="2:14" hidden="1">
      <c r="B149" s="183"/>
      <c r="C149" s="19"/>
      <c r="D149" s="19"/>
      <c r="E149" s="108">
        <v>0</v>
      </c>
      <c r="F149" s="70">
        <v>1</v>
      </c>
      <c r="G149" s="70">
        <v>1</v>
      </c>
      <c r="J149" s="109"/>
      <c r="K149" s="69">
        <f>E149*F149*G149</f>
        <v>0</v>
      </c>
      <c r="M149" s="126"/>
      <c r="N149" s="111"/>
    </row>
    <row r="150" spans="2:14" hidden="1">
      <c r="B150" s="183"/>
      <c r="C150" s="19"/>
      <c r="D150" s="19"/>
      <c r="E150" s="108">
        <f>E140</f>
        <v>0</v>
      </c>
      <c r="F150" s="70">
        <v>1</v>
      </c>
      <c r="G150" s="70">
        <v>1</v>
      </c>
      <c r="J150" s="109"/>
      <c r="K150" s="69">
        <f>E150*F150*G150</f>
        <v>0</v>
      </c>
      <c r="M150" s="126"/>
      <c r="N150" s="111"/>
    </row>
    <row r="151" spans="2:14" hidden="1">
      <c r="B151" s="183"/>
      <c r="E151" s="128"/>
      <c r="F151" s="53"/>
      <c r="G151" s="53"/>
      <c r="H151" s="53"/>
      <c r="I151" s="53"/>
      <c r="J151" s="127"/>
      <c r="K151" s="226"/>
      <c r="L151" s="55"/>
      <c r="M151" s="98"/>
      <c r="N151" s="67"/>
    </row>
    <row r="152" spans="2:14" ht="33.75" hidden="1" customHeight="1">
      <c r="B152" s="183"/>
      <c r="C152" s="25">
        <v>97661</v>
      </c>
      <c r="D152" s="19" t="s">
        <v>12139</v>
      </c>
      <c r="E152" s="463" t="str">
        <f>IFERROR(VLOOKUP($C152,'SINAPI M A I O 2018'!$1:$1048576,2,0),IFERROR(VLOOKUP($C152,'COMP. PROPRIA'!$B$12:$I$453,4,0),""))</f>
        <v>REMOÇÃO DE CABOS ELÉTRICOS, DE FORMA MANUAL, SEM REAPROVEITAMENTO. AF_12/2017</v>
      </c>
      <c r="F152" s="464"/>
      <c r="G152" s="464"/>
      <c r="H152" s="464"/>
      <c r="I152" s="464"/>
      <c r="J152" s="465"/>
      <c r="K152" s="227">
        <f>SUM(K154:K155)</f>
        <v>0</v>
      </c>
      <c r="L152" s="56" t="s">
        <v>12287</v>
      </c>
      <c r="M152" s="126"/>
      <c r="N152" s="67"/>
    </row>
    <row r="153" spans="2:14" ht="25.5" hidden="1">
      <c r="B153" s="183"/>
      <c r="E153" s="79" t="s">
        <v>12288</v>
      </c>
      <c r="F153" s="20" t="s">
        <v>12289</v>
      </c>
      <c r="G153" s="65"/>
      <c r="H153" s="65"/>
      <c r="J153" s="109"/>
      <c r="K153" s="226"/>
      <c r="M153" s="126"/>
      <c r="N153" s="67"/>
    </row>
    <row r="154" spans="2:14" hidden="1">
      <c r="B154" s="183"/>
      <c r="C154" s="19"/>
      <c r="D154" s="19"/>
      <c r="E154" s="108">
        <v>0</v>
      </c>
      <c r="F154" s="70">
        <v>0</v>
      </c>
      <c r="J154" s="109"/>
      <c r="K154" s="69">
        <f>E154*F154</f>
        <v>0</v>
      </c>
      <c r="L154" s="55"/>
      <c r="M154" s="98"/>
      <c r="N154" s="67"/>
    </row>
    <row r="155" spans="2:14" hidden="1">
      <c r="B155" s="183"/>
      <c r="C155" s="19"/>
      <c r="D155" s="19"/>
      <c r="E155" s="108">
        <v>0</v>
      </c>
      <c r="F155" s="70">
        <v>0</v>
      </c>
      <c r="J155" s="109"/>
      <c r="K155" s="69">
        <f>E155*F155</f>
        <v>0</v>
      </c>
      <c r="L155" s="55"/>
      <c r="M155" s="98"/>
      <c r="N155" s="67"/>
    </row>
    <row r="156" spans="2:14" hidden="1">
      <c r="B156" s="183"/>
      <c r="C156" s="19"/>
      <c r="D156" s="19"/>
      <c r="E156" s="128"/>
      <c r="J156" s="109"/>
      <c r="K156" s="69"/>
      <c r="L156" s="55"/>
      <c r="M156" s="98"/>
      <c r="N156" s="67"/>
    </row>
    <row r="157" spans="2:14" ht="32.25" hidden="1" customHeight="1">
      <c r="B157" s="183"/>
      <c r="C157" s="25">
        <v>97662</v>
      </c>
      <c r="D157" s="19" t="s">
        <v>12139</v>
      </c>
      <c r="E157" s="463" t="str">
        <f>IFERROR(VLOOKUP($C157,'SINAPI M A I O 2018'!$1:$1048576,2,0),IFERROR(VLOOKUP($C157,'COMP. PROPRIA'!$B$12:$I$453,4,0),""))</f>
        <v>REMOÇÃO DE TUBULAÇÕES (TUBOS E CONEXÕES) DE ÁGUA FRIA, DE FORMA MANUAL, SEM REAPROVEITAMENTO. AF_12/2017</v>
      </c>
      <c r="F157" s="464"/>
      <c r="G157" s="464"/>
      <c r="H157" s="464"/>
      <c r="I157" s="464"/>
      <c r="J157" s="465"/>
      <c r="K157" s="227">
        <f>SUM(K159:K160)</f>
        <v>0</v>
      </c>
      <c r="L157" s="56" t="s">
        <v>12287</v>
      </c>
      <c r="M157" s="126"/>
      <c r="N157" s="67"/>
    </row>
    <row r="158" spans="2:14" ht="25.5" hidden="1">
      <c r="B158" s="183"/>
      <c r="E158" s="79" t="s">
        <v>12288</v>
      </c>
      <c r="F158" s="20" t="s">
        <v>12289</v>
      </c>
      <c r="G158" s="65"/>
      <c r="H158" s="65"/>
      <c r="J158" s="109"/>
      <c r="K158" s="226"/>
      <c r="M158" s="126"/>
      <c r="N158" s="67"/>
    </row>
    <row r="159" spans="2:14" hidden="1">
      <c r="B159" s="183"/>
      <c r="C159" s="19"/>
      <c r="D159" s="19"/>
      <c r="E159" s="108">
        <v>0</v>
      </c>
      <c r="F159" s="70">
        <v>0</v>
      </c>
      <c r="J159" s="109"/>
      <c r="K159" s="69">
        <f>E159*F159</f>
        <v>0</v>
      </c>
      <c r="L159" s="55"/>
      <c r="M159" s="98"/>
      <c r="N159" s="67"/>
    </row>
    <row r="160" spans="2:14" hidden="1">
      <c r="B160" s="183"/>
      <c r="C160" s="19"/>
      <c r="D160" s="19"/>
      <c r="E160" s="108">
        <v>0</v>
      </c>
      <c r="F160" s="70">
        <v>0</v>
      </c>
      <c r="J160" s="109"/>
      <c r="K160" s="69">
        <f>E160*F160</f>
        <v>0</v>
      </c>
      <c r="L160" s="55"/>
      <c r="M160" s="98"/>
      <c r="N160" s="67"/>
    </row>
    <row r="161" spans="2:14" hidden="1">
      <c r="B161" s="183"/>
      <c r="C161" s="19"/>
      <c r="D161" s="19"/>
      <c r="E161" s="128"/>
      <c r="J161" s="109"/>
      <c r="K161" s="69"/>
      <c r="L161" s="55"/>
      <c r="M161" s="98"/>
      <c r="N161" s="67"/>
    </row>
    <row r="162" spans="2:14" ht="29.25" hidden="1" customHeight="1">
      <c r="B162" s="183" t="s">
        <v>12290</v>
      </c>
      <c r="C162" s="25">
        <v>97650</v>
      </c>
      <c r="D162" s="19" t="s">
        <v>12139</v>
      </c>
      <c r="E162" s="463" t="str">
        <f>IFERROR(VLOOKUP($C162,'SINAPI M A I O 2018'!$1:$1048576,2,0),IFERROR(VLOOKUP($C162,'COMP. PROPRIA'!$B$12:$I$453,4,0),""))</f>
        <v>REMOÇÃO DE TRAMA DE MADEIRA PARA COBERTURA, DE FORMA MANUAL, SEM REAPROVEITAMENTO. AF_12/2017</v>
      </c>
      <c r="F162" s="464"/>
      <c r="G162" s="464"/>
      <c r="H162" s="464"/>
      <c r="I162" s="464"/>
      <c r="J162" s="465"/>
      <c r="K162" s="227">
        <f>SUM(K164:K165)</f>
        <v>0</v>
      </c>
      <c r="L162" s="57" t="s">
        <v>12221</v>
      </c>
      <c r="M162" s="126"/>
      <c r="N162" s="67"/>
    </row>
    <row r="163" spans="2:14" ht="25.5" hidden="1">
      <c r="B163" s="183"/>
      <c r="D163" s="19"/>
      <c r="E163" s="79" t="s">
        <v>12281</v>
      </c>
      <c r="F163" s="65" t="s">
        <v>12282</v>
      </c>
      <c r="G163" s="65" t="s">
        <v>12283</v>
      </c>
      <c r="J163" s="109"/>
      <c r="K163" s="227"/>
      <c r="M163" s="126"/>
      <c r="N163" s="67"/>
    </row>
    <row r="164" spans="2:14" hidden="1">
      <c r="B164" s="188"/>
      <c r="E164" s="108">
        <v>0</v>
      </c>
      <c r="F164" s="70">
        <v>0</v>
      </c>
      <c r="G164" s="70">
        <v>0</v>
      </c>
      <c r="J164" s="109"/>
      <c r="K164" s="69">
        <f>E164*F164</f>
        <v>0</v>
      </c>
      <c r="M164" s="126"/>
      <c r="N164" s="67"/>
    </row>
    <row r="165" spans="2:14" hidden="1">
      <c r="B165" s="183"/>
      <c r="E165" s="108">
        <f>E155</f>
        <v>0</v>
      </c>
      <c r="F165" s="70">
        <v>0</v>
      </c>
      <c r="G165" s="70">
        <v>0</v>
      </c>
      <c r="J165" s="109"/>
      <c r="K165" s="69">
        <f>E165*F165</f>
        <v>0</v>
      </c>
      <c r="M165" s="126"/>
      <c r="N165" s="67"/>
    </row>
    <row r="166" spans="2:14" hidden="1">
      <c r="B166" s="183"/>
      <c r="C166" s="19"/>
      <c r="D166" s="19"/>
      <c r="E166" s="128"/>
      <c r="J166" s="109"/>
      <c r="K166" s="69"/>
      <c r="L166" s="55"/>
      <c r="M166" s="98"/>
      <c r="N166" s="67"/>
    </row>
    <row r="167" spans="2:14" ht="30" hidden="1" customHeight="1">
      <c r="B167" s="183"/>
      <c r="C167" s="25">
        <v>97651</v>
      </c>
      <c r="D167" s="19" t="s">
        <v>12139</v>
      </c>
      <c r="E167" s="463" t="str">
        <f>IFERROR(VLOOKUP($C167,'SINAPI M A I O 2018'!$1:$1048576,2,0),IFERROR(VLOOKUP($C167,'COMP. PROPRIA'!$B$12:$I$453,4,0),""))</f>
        <v>REMOÇÃO DE TESOURAS DE MADEIRA, COM VÃO MENOR QUE 8M, DE FORMA MANUAL, SEM REAPROVEITAMENTO. AF_12/2017</v>
      </c>
      <c r="F167" s="464"/>
      <c r="G167" s="464"/>
      <c r="H167" s="464"/>
      <c r="I167" s="464"/>
      <c r="J167" s="465"/>
      <c r="K167" s="227">
        <f>SUM(K169:K170)</f>
        <v>0</v>
      </c>
      <c r="L167" s="57" t="s">
        <v>12221</v>
      </c>
      <c r="M167" s="126"/>
      <c r="N167" s="67"/>
    </row>
    <row r="168" spans="2:14" ht="25.5" hidden="1">
      <c r="B168" s="183"/>
      <c r="E168" s="79" t="s">
        <v>12281</v>
      </c>
      <c r="F168" s="65" t="s">
        <v>12282</v>
      </c>
      <c r="G168" s="65" t="s">
        <v>12284</v>
      </c>
      <c r="H168" s="65" t="s">
        <v>12283</v>
      </c>
      <c r="J168" s="113"/>
      <c r="K168" s="226"/>
      <c r="L168" s="56"/>
      <c r="M168" s="98"/>
      <c r="N168" s="67"/>
    </row>
    <row r="169" spans="2:14" hidden="1">
      <c r="B169" s="183" t="s">
        <v>12291</v>
      </c>
      <c r="E169" s="108">
        <v>0</v>
      </c>
      <c r="F169" s="70">
        <v>0</v>
      </c>
      <c r="G169" s="70">
        <v>0</v>
      </c>
      <c r="H169" s="70">
        <v>0</v>
      </c>
      <c r="J169" s="113"/>
      <c r="K169" s="69">
        <f>E169*F169*G169*H169</f>
        <v>0</v>
      </c>
      <c r="M169" s="98"/>
      <c r="N169" s="67"/>
    </row>
    <row r="170" spans="2:14" hidden="1">
      <c r="B170" s="183" t="s">
        <v>12292</v>
      </c>
      <c r="E170" s="108">
        <v>0</v>
      </c>
      <c r="F170" s="70">
        <v>0</v>
      </c>
      <c r="G170" s="70">
        <v>0</v>
      </c>
      <c r="H170" s="70">
        <v>0</v>
      </c>
      <c r="J170" s="113"/>
      <c r="K170" s="69">
        <f>E170*F170*G170*H170</f>
        <v>0</v>
      </c>
      <c r="M170" s="98"/>
      <c r="N170" s="67"/>
    </row>
    <row r="171" spans="2:14" ht="12.75" hidden="1" customHeight="1">
      <c r="B171" s="183"/>
      <c r="E171" s="120"/>
      <c r="F171" s="53"/>
      <c r="G171" s="53"/>
      <c r="H171" s="53"/>
      <c r="I171" s="53"/>
      <c r="J171" s="127"/>
      <c r="K171" s="226"/>
      <c r="L171" s="55"/>
      <c r="M171" s="98"/>
      <c r="N171" s="111"/>
    </row>
    <row r="172" spans="2:14" ht="15" hidden="1">
      <c r="B172" s="183"/>
      <c r="C172" s="19" t="s">
        <v>12293</v>
      </c>
      <c r="D172" s="19" t="s">
        <v>12265</v>
      </c>
      <c r="E172" s="463" t="str">
        <f>IFERROR(VLOOKUP($C172,'SINAPI M A I O 2018'!$1:$1048576,2,0),IFERROR(VLOOKUP($C172,'COMP. PROPRIA'!$B$12:$I$453,4,0),""))</f>
        <v/>
      </c>
      <c r="F172" s="464"/>
      <c r="G172" s="464"/>
      <c r="H172" s="464"/>
      <c r="I172" s="464"/>
      <c r="J172" s="465"/>
      <c r="K172" s="227">
        <f>SUM(K174:K179)</f>
        <v>0</v>
      </c>
      <c r="L172" s="56" t="s">
        <v>12232</v>
      </c>
      <c r="M172" s="126">
        <f>K172*0.3</f>
        <v>0</v>
      </c>
      <c r="N172" s="67" t="s">
        <v>12232</v>
      </c>
    </row>
    <row r="173" spans="2:14" ht="25.5" hidden="1">
      <c r="B173" s="183"/>
      <c r="E173" s="79" t="s">
        <v>12281</v>
      </c>
      <c r="F173" s="65" t="s">
        <v>12282</v>
      </c>
      <c r="G173" s="20" t="s">
        <v>12294</v>
      </c>
      <c r="H173" s="65" t="s">
        <v>12283</v>
      </c>
      <c r="J173" s="113"/>
      <c r="K173" s="226"/>
      <c r="L173" s="56"/>
      <c r="M173" s="98"/>
      <c r="N173" s="67"/>
    </row>
    <row r="174" spans="2:14" hidden="1">
      <c r="B174" s="183" t="s">
        <v>12291</v>
      </c>
      <c r="E174" s="108">
        <v>0</v>
      </c>
      <c r="F174" s="70">
        <v>0</v>
      </c>
      <c r="G174" s="70">
        <v>0</v>
      </c>
      <c r="H174" s="70">
        <v>0</v>
      </c>
      <c r="J174" s="113"/>
      <c r="K174" s="69">
        <f>E174*F174*G174*H174</f>
        <v>0</v>
      </c>
      <c r="M174" s="98"/>
      <c r="N174" s="67"/>
    </row>
    <row r="175" spans="2:14" hidden="1">
      <c r="B175" s="183" t="s">
        <v>12292</v>
      </c>
      <c r="E175" s="108">
        <v>0</v>
      </c>
      <c r="F175" s="70">
        <v>0</v>
      </c>
      <c r="G175" s="70">
        <v>0</v>
      </c>
      <c r="H175" s="70">
        <v>0</v>
      </c>
      <c r="J175" s="113"/>
      <c r="K175" s="69">
        <f t="shared" ref="K175:K178" si="2">E175*F175*G175*H175</f>
        <v>0</v>
      </c>
      <c r="M175" s="98"/>
      <c r="N175" s="67"/>
    </row>
    <row r="176" spans="2:14" hidden="1">
      <c r="B176" s="183" t="s">
        <v>12295</v>
      </c>
      <c r="E176" s="108">
        <v>0</v>
      </c>
      <c r="F176" s="70">
        <v>0</v>
      </c>
      <c r="G176" s="70">
        <v>0</v>
      </c>
      <c r="H176" s="70">
        <v>0</v>
      </c>
      <c r="J176" s="113"/>
      <c r="K176" s="69">
        <f t="shared" si="2"/>
        <v>0</v>
      </c>
      <c r="M176" s="98"/>
      <c r="N176" s="67"/>
    </row>
    <row r="177" spans="2:14" hidden="1">
      <c r="B177" s="183" t="s">
        <v>12296</v>
      </c>
      <c r="E177" s="108">
        <v>0</v>
      </c>
      <c r="F177" s="70">
        <v>0</v>
      </c>
      <c r="G177" s="70">
        <v>0</v>
      </c>
      <c r="H177" s="70">
        <v>0</v>
      </c>
      <c r="J177" s="113"/>
      <c r="K177" s="69">
        <f t="shared" si="2"/>
        <v>0</v>
      </c>
      <c r="M177" s="98"/>
      <c r="N177" s="67"/>
    </row>
    <row r="178" spans="2:14" hidden="1">
      <c r="B178" s="183" t="s">
        <v>12297</v>
      </c>
      <c r="E178" s="108">
        <v>0</v>
      </c>
      <c r="F178" s="70">
        <v>0</v>
      </c>
      <c r="G178" s="70">
        <v>0</v>
      </c>
      <c r="H178" s="70">
        <v>0</v>
      </c>
      <c r="J178" s="113"/>
      <c r="K178" s="69">
        <f t="shared" si="2"/>
        <v>0</v>
      </c>
      <c r="M178" s="98"/>
      <c r="N178" s="67"/>
    </row>
    <row r="179" spans="2:14" hidden="1">
      <c r="B179" s="183" t="s">
        <v>12298</v>
      </c>
      <c r="E179" s="108">
        <v>0</v>
      </c>
      <c r="F179" s="70">
        <v>0</v>
      </c>
      <c r="G179" s="70">
        <v>0</v>
      </c>
      <c r="H179" s="70">
        <v>0</v>
      </c>
      <c r="J179" s="109"/>
      <c r="K179" s="69">
        <f>E179*F179*G179*H179</f>
        <v>0</v>
      </c>
      <c r="M179" s="98"/>
      <c r="N179" s="111"/>
    </row>
    <row r="180" spans="2:14" hidden="1">
      <c r="B180" s="183"/>
      <c r="E180" s="128"/>
      <c r="J180" s="109"/>
      <c r="M180" s="98"/>
      <c r="N180" s="111"/>
    </row>
    <row r="181" spans="2:14" ht="32.25" hidden="1" customHeight="1">
      <c r="B181" s="183"/>
      <c r="C181" s="25">
        <f>'[2]2-SINAPI DEZEMBRO 2017'!A10842</f>
        <v>97645</v>
      </c>
      <c r="D181" s="19" t="s">
        <v>12139</v>
      </c>
      <c r="E181" s="463" t="str">
        <f>IFERROR(VLOOKUP($C181,'SINAPI M A I O 2018'!$1:$1048576,2,0),IFERROR(VLOOKUP($C181,'COMP. PROPRIA'!$B$12:$I$453,4,0),""))</f>
        <v>REMOÇÃO DE JANELAS, DE FORMA MANUAL, SEM REAPROVEITAMENTO. AF_12/2017</v>
      </c>
      <c r="F181" s="464"/>
      <c r="G181" s="464"/>
      <c r="H181" s="464"/>
      <c r="I181" s="464"/>
      <c r="J181" s="465"/>
      <c r="K181" s="227">
        <f>SUM(K183:K188)</f>
        <v>0</v>
      </c>
      <c r="L181" s="56" t="s">
        <v>12221</v>
      </c>
      <c r="M181" s="51">
        <f>K181*0.15</f>
        <v>0</v>
      </c>
      <c r="N181" s="67" t="s">
        <v>12232</v>
      </c>
    </row>
    <row r="182" spans="2:14" hidden="1">
      <c r="B182" s="183"/>
      <c r="E182" s="76" t="s">
        <v>12299</v>
      </c>
      <c r="F182" s="20" t="s">
        <v>12289</v>
      </c>
      <c r="H182" s="20" t="s">
        <v>12249</v>
      </c>
      <c r="J182" s="109"/>
      <c r="K182" s="226"/>
      <c r="L182" s="56"/>
      <c r="M182" s="126"/>
      <c r="N182" s="67"/>
    </row>
    <row r="183" spans="2:14" hidden="1">
      <c r="B183" s="183" t="s">
        <v>12300</v>
      </c>
      <c r="E183" s="108">
        <v>0</v>
      </c>
      <c r="F183" s="70">
        <v>0</v>
      </c>
      <c r="H183" s="70">
        <v>0</v>
      </c>
      <c r="J183" s="109"/>
      <c r="K183" s="69">
        <f>E183*F183*H183</f>
        <v>0</v>
      </c>
      <c r="L183" s="56"/>
      <c r="M183" s="98"/>
      <c r="N183" s="67"/>
    </row>
    <row r="184" spans="2:14" hidden="1">
      <c r="B184" s="183" t="s">
        <v>12301</v>
      </c>
      <c r="E184" s="108">
        <v>0</v>
      </c>
      <c r="F184" s="70">
        <v>0</v>
      </c>
      <c r="H184" s="70">
        <v>0</v>
      </c>
      <c r="J184" s="109"/>
      <c r="K184" s="69">
        <f>E184*F184*H184</f>
        <v>0</v>
      </c>
      <c r="L184" s="56"/>
      <c r="M184" s="98"/>
      <c r="N184" s="67"/>
    </row>
    <row r="185" spans="2:14" hidden="1">
      <c r="B185" s="183" t="s">
        <v>12302</v>
      </c>
      <c r="E185" s="108">
        <v>0</v>
      </c>
      <c r="F185" s="70">
        <v>0</v>
      </c>
      <c r="H185" s="70">
        <v>0</v>
      </c>
      <c r="J185" s="109"/>
      <c r="K185" s="69">
        <f>E185*F185*H185</f>
        <v>0</v>
      </c>
      <c r="L185" s="56"/>
      <c r="M185" s="98"/>
      <c r="N185" s="67"/>
    </row>
    <row r="186" spans="2:14" hidden="1">
      <c r="B186" s="183" t="s">
        <v>12303</v>
      </c>
      <c r="E186" s="108">
        <v>0</v>
      </c>
      <c r="F186" s="70">
        <v>0</v>
      </c>
      <c r="H186" s="70">
        <v>0</v>
      </c>
      <c r="J186" s="109"/>
      <c r="K186" s="69">
        <f t="shared" ref="K186:K188" si="3">E186*F186*H186</f>
        <v>0</v>
      </c>
      <c r="L186" s="56"/>
      <c r="M186" s="98"/>
      <c r="N186" s="67"/>
    </row>
    <row r="187" spans="2:14" hidden="1">
      <c r="B187" s="183" t="s">
        <v>12304</v>
      </c>
      <c r="E187" s="108">
        <v>0</v>
      </c>
      <c r="F187" s="70">
        <v>0</v>
      </c>
      <c r="H187" s="70">
        <v>0</v>
      </c>
      <c r="J187" s="109"/>
      <c r="K187" s="69">
        <f t="shared" si="3"/>
        <v>0</v>
      </c>
      <c r="L187" s="56"/>
      <c r="M187" s="98"/>
      <c r="N187" s="67"/>
    </row>
    <row r="188" spans="2:14" hidden="1">
      <c r="B188" s="183" t="s">
        <v>12305</v>
      </c>
      <c r="E188" s="108">
        <v>0</v>
      </c>
      <c r="F188" s="70">
        <v>0</v>
      </c>
      <c r="H188" s="70">
        <v>0</v>
      </c>
      <c r="J188" s="109"/>
      <c r="K188" s="69">
        <f t="shared" si="3"/>
        <v>0</v>
      </c>
      <c r="L188" s="56"/>
      <c r="M188" s="98"/>
      <c r="N188" s="67"/>
    </row>
    <row r="189" spans="2:14">
      <c r="B189" s="183"/>
      <c r="E189" s="128"/>
      <c r="J189" s="109"/>
      <c r="K189" s="226"/>
      <c r="L189" s="56"/>
      <c r="M189" s="98"/>
      <c r="N189" s="67"/>
    </row>
    <row r="190" spans="2:14" ht="30" customHeight="1">
      <c r="B190" s="183"/>
      <c r="C190" s="25">
        <v>97644</v>
      </c>
      <c r="D190" s="19" t="s">
        <v>12139</v>
      </c>
      <c r="E190" s="463" t="str">
        <f>IFERROR(VLOOKUP($C190,'SINAPI M A I O 2018'!$1:$1048576,2,0),IFERROR(VLOOKUP($C190,'COMP. PROPRIA'!$B$12:$I$453,4,0),""))</f>
        <v>REMOÇÃO DE PORTAS, DE FORMA MANUAL, SEM REAPROVEITAMENTO. AF_12/2017</v>
      </c>
      <c r="F190" s="464"/>
      <c r="G190" s="464"/>
      <c r="H190" s="464"/>
      <c r="I190" s="464"/>
      <c r="J190" s="465"/>
      <c r="K190" s="227">
        <f>SUM(K192:K193)</f>
        <v>11.760000000000002</v>
      </c>
      <c r="L190" s="56" t="s">
        <v>12221</v>
      </c>
      <c r="M190" s="51">
        <f>K190*0.4*0.4*0.4</f>
        <v>0.7526400000000002</v>
      </c>
      <c r="N190" s="67" t="s">
        <v>12232</v>
      </c>
    </row>
    <row r="191" spans="2:14">
      <c r="B191" s="183"/>
      <c r="E191" s="76" t="s">
        <v>12299</v>
      </c>
      <c r="F191" s="20" t="s">
        <v>12289</v>
      </c>
      <c r="H191" s="20" t="s">
        <v>12249</v>
      </c>
      <c r="J191" s="113"/>
      <c r="K191" s="226"/>
      <c r="L191" s="56"/>
      <c r="M191" s="126"/>
      <c r="N191" s="67"/>
    </row>
    <row r="192" spans="2:14">
      <c r="B192" s="183" t="s">
        <v>12306</v>
      </c>
      <c r="C192" s="19"/>
      <c r="D192" s="19"/>
      <c r="E192" s="108">
        <v>2.1</v>
      </c>
      <c r="F192" s="70">
        <v>0.8</v>
      </c>
      <c r="H192" s="70">
        <v>7</v>
      </c>
      <c r="J192" s="113"/>
      <c r="K192" s="69">
        <f>E192*F192*H192</f>
        <v>11.760000000000002</v>
      </c>
      <c r="L192" s="56"/>
      <c r="M192" s="129"/>
      <c r="N192" s="67"/>
    </row>
    <row r="193" spans="2:16">
      <c r="B193" s="183"/>
      <c r="C193" s="19"/>
      <c r="D193" s="19"/>
      <c r="E193" s="119"/>
      <c r="J193" s="113"/>
      <c r="K193" s="226"/>
      <c r="L193" s="56"/>
      <c r="M193" s="129"/>
      <c r="N193" s="67"/>
    </row>
    <row r="194" spans="2:16">
      <c r="B194" s="183"/>
      <c r="C194" s="19"/>
      <c r="D194" s="19"/>
      <c r="E194" s="119"/>
      <c r="J194" s="113"/>
      <c r="K194" s="226"/>
      <c r="L194" s="56"/>
      <c r="M194" s="129"/>
      <c r="N194" s="67"/>
    </row>
    <row r="195" spans="2:16" ht="15">
      <c r="B195" s="183"/>
      <c r="C195" s="161" t="s">
        <v>12145</v>
      </c>
      <c r="D195" s="19" t="s">
        <v>12280</v>
      </c>
      <c r="E195" s="463" t="str">
        <f>IFERROR(VLOOKUP($C195,'SINAPI M A I O 2018'!$1:$1048576,2,0),IFERROR(VLOOKUP($C195,'COMP. PROPRIA'!$B$12:$I$453,4,0),""))</f>
        <v xml:space="preserve">REMOÇÃO DE PEÇAS DE SANITÁRIAS </v>
      </c>
      <c r="F195" s="464"/>
      <c r="G195" s="464"/>
      <c r="H195" s="464"/>
      <c r="I195" s="464"/>
      <c r="J195" s="465"/>
      <c r="K195" s="227">
        <f>SUM(H197:H197)</f>
        <v>4</v>
      </c>
      <c r="L195" s="56" t="s">
        <v>12230</v>
      </c>
      <c r="M195" s="51">
        <f>K195*0.4*0.4*0.4</f>
        <v>0.25600000000000006</v>
      </c>
      <c r="N195" s="67" t="s">
        <v>12232</v>
      </c>
    </row>
    <row r="196" spans="2:16">
      <c r="B196" s="183"/>
      <c r="E196" s="120"/>
      <c r="H196" s="65" t="s">
        <v>12307</v>
      </c>
      <c r="J196" s="113"/>
      <c r="K196" s="226"/>
      <c r="L196" s="56"/>
      <c r="M196" s="126"/>
      <c r="N196" s="67"/>
    </row>
    <row r="197" spans="2:16" ht="25.5">
      <c r="B197" s="183" t="s">
        <v>12308</v>
      </c>
      <c r="C197" s="19"/>
      <c r="D197" s="19"/>
      <c r="E197" s="119"/>
      <c r="H197" s="70">
        <v>4</v>
      </c>
      <c r="J197" s="113"/>
      <c r="K197" s="226"/>
      <c r="L197" s="56"/>
      <c r="M197" s="129"/>
      <c r="N197" s="67"/>
    </row>
    <row r="198" spans="2:16" ht="27" customHeight="1">
      <c r="B198" s="183"/>
      <c r="C198" s="25">
        <v>97633</v>
      </c>
      <c r="D198" s="19" t="s">
        <v>12139</v>
      </c>
      <c r="E198" s="463" t="str">
        <f>IFERROR(VLOOKUP($C198,'SINAPI M A I O 2018'!$1:$1048576,2,0),IFERROR(VLOOKUP($C198,'COMP. PROPRIA'!$B$12:$I$453,4,0),""))</f>
        <v>DEMOLIÇÃO DE REVESTIMENTO CERÂMICO, DE FORMA MANUAL, SEM REAPROVEITAMENTO. AF_12/2017</v>
      </c>
      <c r="F198" s="464"/>
      <c r="G198" s="464"/>
      <c r="H198" s="464"/>
      <c r="I198" s="464"/>
      <c r="J198" s="465"/>
      <c r="K198" s="227">
        <f>SUM(K200:K203)</f>
        <v>126.13200000000001</v>
      </c>
      <c r="L198" s="57" t="s">
        <v>12221</v>
      </c>
      <c r="M198" s="51">
        <f>K198*0.03</f>
        <v>3.78396</v>
      </c>
      <c r="N198" s="67" t="s">
        <v>12232</v>
      </c>
      <c r="P198" s="100"/>
    </row>
    <row r="199" spans="2:16" ht="25.5">
      <c r="B199" s="183"/>
      <c r="E199" s="79" t="s">
        <v>12309</v>
      </c>
      <c r="F199" s="65" t="s">
        <v>12310</v>
      </c>
      <c r="H199" s="65" t="s">
        <v>12264</v>
      </c>
      <c r="J199" s="113"/>
      <c r="K199" s="226"/>
      <c r="M199" s="126"/>
      <c r="N199" s="67"/>
      <c r="P199" s="100"/>
    </row>
    <row r="200" spans="2:16">
      <c r="B200" s="183"/>
      <c r="C200" s="19"/>
      <c r="D200" s="19"/>
      <c r="E200" s="108">
        <v>0</v>
      </c>
      <c r="F200" s="70"/>
      <c r="H200" s="70">
        <v>0</v>
      </c>
      <c r="J200" s="113"/>
      <c r="K200" s="69">
        <f>E200*F200*H200</f>
        <v>0</v>
      </c>
      <c r="M200" s="130"/>
      <c r="N200" s="67"/>
      <c r="P200" s="100"/>
    </row>
    <row r="201" spans="2:16">
      <c r="B201" s="183"/>
      <c r="C201" s="19"/>
      <c r="D201" s="343" t="s">
        <v>12311</v>
      </c>
      <c r="E201" s="108">
        <v>24.2</v>
      </c>
      <c r="F201" s="70">
        <v>1.5</v>
      </c>
      <c r="H201" s="70">
        <v>1</v>
      </c>
      <c r="J201" s="113"/>
      <c r="K201" s="69">
        <f t="shared" ref="K201:K203" si="4">E201*F201*H201</f>
        <v>36.299999999999997</v>
      </c>
      <c r="M201" s="130"/>
      <c r="N201" s="67"/>
      <c r="P201" s="100"/>
    </row>
    <row r="202" spans="2:16">
      <c r="B202" s="183"/>
      <c r="C202" s="19"/>
      <c r="D202" s="343" t="s">
        <v>12312</v>
      </c>
      <c r="E202" s="108">
        <v>22</v>
      </c>
      <c r="F202" s="70">
        <v>1.5</v>
      </c>
      <c r="H202" s="70">
        <v>1</v>
      </c>
      <c r="J202" s="113"/>
      <c r="K202" s="69">
        <f t="shared" si="4"/>
        <v>33</v>
      </c>
      <c r="M202" s="130"/>
      <c r="N202" s="67"/>
      <c r="P202" s="100"/>
    </row>
    <row r="203" spans="2:16">
      <c r="B203" s="183"/>
      <c r="C203" s="508" t="s">
        <v>12313</v>
      </c>
      <c r="D203" s="509"/>
      <c r="E203" s="108">
        <v>3.7</v>
      </c>
      <c r="F203" s="70">
        <v>15.36</v>
      </c>
      <c r="H203" s="70">
        <v>1</v>
      </c>
      <c r="J203" s="113"/>
      <c r="K203" s="69">
        <f t="shared" si="4"/>
        <v>56.832000000000001</v>
      </c>
      <c r="M203" s="130"/>
      <c r="N203" s="67"/>
      <c r="P203" s="100"/>
    </row>
    <row r="204" spans="2:16">
      <c r="B204" s="183"/>
      <c r="E204" s="128"/>
      <c r="J204" s="113"/>
      <c r="K204" s="69"/>
      <c r="M204" s="130"/>
      <c r="N204" s="67"/>
      <c r="P204" s="100"/>
    </row>
    <row r="205" spans="2:16" ht="56.25" customHeight="1">
      <c r="B205" s="183"/>
      <c r="C205" s="25">
        <v>97622</v>
      </c>
      <c r="D205" s="19" t="s">
        <v>12139</v>
      </c>
      <c r="E205" s="463" t="str">
        <f>IFERROR(VLOOKUP($C205,'SINAPI M A I O 2018'!$1:$1048576,2,0),IFERROR(VLOOKUP($C205,'COMP. PROPRIA'!$B$12:$I$453,4,0),""))</f>
        <v>DEMOLIÇÃO DE ALVENARIA DE BLOCO FURADO, DE FORMA MANUAL, SEM REAPROVEITAMENTO. AF_12/2017</v>
      </c>
      <c r="F205" s="464"/>
      <c r="G205" s="464"/>
      <c r="H205" s="464"/>
      <c r="I205" s="464"/>
      <c r="J205" s="465"/>
      <c r="K205" s="227">
        <f>SUM(K207:K215)</f>
        <v>11.5</v>
      </c>
      <c r="L205" s="57" t="s">
        <v>12221</v>
      </c>
      <c r="M205" s="51">
        <f>K205*0.15</f>
        <v>1.7249999999999999</v>
      </c>
      <c r="N205" s="67" t="s">
        <v>12232</v>
      </c>
      <c r="P205" s="100"/>
    </row>
    <row r="206" spans="2:16" ht="25.5">
      <c r="B206" s="183"/>
      <c r="E206" s="79" t="s">
        <v>12309</v>
      </c>
      <c r="F206" s="65" t="s">
        <v>12310</v>
      </c>
      <c r="H206" s="65" t="s">
        <v>12264</v>
      </c>
      <c r="J206" s="113"/>
      <c r="K206" s="69"/>
      <c r="M206" s="130"/>
      <c r="N206" s="67"/>
      <c r="P206" s="100"/>
    </row>
    <row r="207" spans="2:16">
      <c r="B207" s="183"/>
      <c r="E207" s="108">
        <v>3.5</v>
      </c>
      <c r="F207" s="70">
        <v>3</v>
      </c>
      <c r="H207" s="70">
        <v>1</v>
      </c>
      <c r="J207" s="113"/>
      <c r="K207" s="69">
        <f>E207*F207*H207</f>
        <v>10.5</v>
      </c>
      <c r="M207" s="130"/>
      <c r="N207" s="67"/>
      <c r="P207" s="100"/>
    </row>
    <row r="208" spans="2:16">
      <c r="B208" s="183"/>
      <c r="E208" s="128">
        <v>0</v>
      </c>
      <c r="F208" s="50">
        <v>0</v>
      </c>
      <c r="H208" s="50">
        <v>0</v>
      </c>
      <c r="J208" s="113"/>
      <c r="K208" s="69">
        <f t="shared" ref="K208:K209" si="5">E208*F208*H208</f>
        <v>0</v>
      </c>
      <c r="M208" s="130"/>
      <c r="N208" s="67"/>
      <c r="P208" s="100"/>
    </row>
    <row r="209" spans="2:16">
      <c r="B209" s="183"/>
      <c r="E209" s="128">
        <v>0</v>
      </c>
      <c r="F209" s="50">
        <v>0</v>
      </c>
      <c r="H209" s="50">
        <v>0</v>
      </c>
      <c r="J209" s="113"/>
      <c r="K209" s="69">
        <f t="shared" si="5"/>
        <v>0</v>
      </c>
      <c r="M209" s="130"/>
      <c r="N209" s="67"/>
      <c r="P209" s="100"/>
    </row>
    <row r="210" spans="2:16" ht="15">
      <c r="B210" s="183"/>
      <c r="C210" s="25" t="str">
        <f>'COMP. PROPRIA'!B25</f>
        <v>CP-DEM-03</v>
      </c>
      <c r="D210" s="19" t="s">
        <v>12280</v>
      </c>
      <c r="E210" s="463" t="str">
        <f>IFERROR(VLOOKUP($C210,'SINAPI M A I O 2018'!$1:$1048576,2,0),IFERROR(VLOOKUP($C210,'COMP. PROPRIA'!$B$12:$I$453,4,0),""))</f>
        <v>REMOÇÃO DE RESERVATÓRIO METÁLICO</v>
      </c>
      <c r="F210" s="464"/>
      <c r="G210" s="464"/>
      <c r="H210" s="464"/>
      <c r="I210" s="464"/>
      <c r="J210" s="465"/>
      <c r="K210" s="227">
        <f>SUM(H212:H212)</f>
        <v>1</v>
      </c>
      <c r="L210" s="56" t="s">
        <v>12230</v>
      </c>
      <c r="M210" s="130"/>
      <c r="N210" s="67"/>
      <c r="P210" s="100"/>
    </row>
    <row r="211" spans="2:16">
      <c r="B211" s="183"/>
      <c r="E211" s="120"/>
      <c r="H211" s="65" t="s">
        <v>12307</v>
      </c>
      <c r="J211" s="113"/>
      <c r="K211" s="226"/>
      <c r="L211" s="56"/>
      <c r="M211" s="130"/>
      <c r="N211" s="67"/>
      <c r="P211" s="100"/>
    </row>
    <row r="212" spans="2:16">
      <c r="B212" s="183"/>
      <c r="C212" s="19"/>
      <c r="D212" s="19"/>
      <c r="E212" s="119"/>
      <c r="H212" s="70">
        <v>1</v>
      </c>
      <c r="J212" s="113"/>
      <c r="K212" s="226"/>
      <c r="L212" s="56"/>
      <c r="M212" s="130"/>
      <c r="N212" s="67"/>
      <c r="P212" s="100"/>
    </row>
    <row r="213" spans="2:16">
      <c r="B213" s="183"/>
      <c r="E213" s="128"/>
      <c r="J213" s="113"/>
      <c r="K213" s="69"/>
      <c r="M213" s="130"/>
      <c r="N213" s="67"/>
      <c r="P213" s="100"/>
    </row>
    <row r="214" spans="2:16">
      <c r="B214" s="183"/>
      <c r="E214" s="128"/>
      <c r="J214" s="113"/>
      <c r="K214" s="69"/>
      <c r="M214" s="130"/>
      <c r="N214" s="67"/>
      <c r="P214" s="100"/>
    </row>
    <row r="215" spans="2:16">
      <c r="B215" s="183"/>
      <c r="E215" s="128"/>
      <c r="J215" s="113"/>
      <c r="K215" s="69"/>
      <c r="M215" s="130"/>
      <c r="N215" s="67"/>
      <c r="P215" s="100"/>
    </row>
    <row r="216" spans="2:16">
      <c r="B216" s="183"/>
      <c r="E216" s="128"/>
      <c r="J216" s="113"/>
      <c r="K216" s="69"/>
      <c r="M216" s="130"/>
      <c r="N216" s="67"/>
      <c r="P216" s="100"/>
    </row>
    <row r="217" spans="2:16">
      <c r="B217" s="183"/>
      <c r="E217" s="128"/>
      <c r="J217" s="113"/>
      <c r="K217" s="69"/>
      <c r="M217" s="130"/>
      <c r="N217" s="67"/>
      <c r="P217" s="100"/>
    </row>
    <row r="218" spans="2:16">
      <c r="B218" s="183"/>
      <c r="E218" s="128"/>
      <c r="J218" s="113"/>
      <c r="K218" s="69"/>
      <c r="M218" s="130"/>
      <c r="N218" s="67"/>
      <c r="P218" s="100"/>
    </row>
    <row r="219" spans="2:16">
      <c r="B219" s="183"/>
      <c r="E219" s="128"/>
      <c r="J219" s="113"/>
      <c r="K219" s="69"/>
      <c r="M219" s="130"/>
      <c r="N219" s="67"/>
      <c r="P219" s="100"/>
    </row>
    <row r="220" spans="2:16" ht="15">
      <c r="B220" s="183"/>
      <c r="C220" s="19">
        <v>72897</v>
      </c>
      <c r="D220" s="19" t="s">
        <v>12139</v>
      </c>
      <c r="E220" s="463" t="str">
        <f>IFERROR(VLOOKUP($C220,'SINAPI M A I O 2018'!$1:$1048576,2,0),IFERROR(VLOOKUP($C220,'COMP. PROPRIA'!$B$12:$I$453,4,0),""))</f>
        <v>CARGA MANUAL DE ENTULHO EM CAMINHAO BASCULANTE 6 M3</v>
      </c>
      <c r="F220" s="464"/>
      <c r="G220" s="464"/>
      <c r="H220" s="464"/>
      <c r="I220" s="464"/>
      <c r="J220" s="465"/>
      <c r="K220" s="227">
        <f>SUM(K222:K223)</f>
        <v>2.1840000000000002</v>
      </c>
      <c r="L220" s="57" t="s">
        <v>12232</v>
      </c>
      <c r="M220" s="98"/>
      <c r="N220" s="67"/>
      <c r="P220" s="100"/>
    </row>
    <row r="221" spans="2:16" ht="51">
      <c r="B221" s="185" t="s">
        <v>12314</v>
      </c>
      <c r="E221" s="79" t="s">
        <v>12315</v>
      </c>
      <c r="H221" s="65" t="s">
        <v>12316</v>
      </c>
      <c r="J221" s="109"/>
      <c r="K221" s="69"/>
      <c r="N221" s="111"/>
      <c r="P221" s="100">
        <f>(4*3)*0.14</f>
        <v>1.6800000000000002</v>
      </c>
    </row>
    <row r="222" spans="2:16" ht="25.5">
      <c r="B222" s="183" t="s">
        <v>12317</v>
      </c>
      <c r="E222" s="108">
        <v>1.68</v>
      </c>
      <c r="H222" s="70">
        <v>1.3</v>
      </c>
      <c r="J222" s="109"/>
      <c r="K222" s="69">
        <f>E222*H222</f>
        <v>2.1840000000000002</v>
      </c>
      <c r="N222" s="111"/>
      <c r="P222" s="100"/>
    </row>
    <row r="223" spans="2:16">
      <c r="B223" s="183"/>
      <c r="E223" s="128"/>
      <c r="J223" s="109"/>
      <c r="K223" s="69"/>
      <c r="N223" s="111"/>
      <c r="P223" s="100"/>
    </row>
    <row r="224" spans="2:16">
      <c r="B224" s="183"/>
      <c r="E224" s="128"/>
      <c r="J224" s="109"/>
      <c r="K224" s="69"/>
      <c r="N224" s="111"/>
      <c r="P224" s="100"/>
    </row>
    <row r="225" spans="2:16" ht="30" customHeight="1">
      <c r="B225" s="183"/>
      <c r="C225" s="19">
        <v>95302</v>
      </c>
      <c r="D225" s="19" t="s">
        <v>12139</v>
      </c>
      <c r="E225" s="463" t="str">
        <f>IFERROR(VLOOKUP($C225,'SINAPI M A I O 2018'!$1:$1048576,2,0),IFERROR(VLOOKUP($C225,'COMP. PROPRIA'!$B$12:$I$453,4,0),""))</f>
        <v>TRANSPORTE COM CAMINHÃO BASCULANTE 6 M3 EM RODOVIA PAVIMENTADA ( PARA DISTÂNCIAS SUPERIORES A 4 KM)</v>
      </c>
      <c r="F225" s="464"/>
      <c r="G225" s="464"/>
      <c r="H225" s="464"/>
      <c r="I225" s="464"/>
      <c r="J225" s="465"/>
      <c r="K225" s="227">
        <f>SUM(K227:K228)</f>
        <v>12.6</v>
      </c>
      <c r="L225" s="56" t="s">
        <v>12238</v>
      </c>
      <c r="M225" s="98"/>
      <c r="N225" s="67"/>
      <c r="P225" s="100"/>
    </row>
    <row r="226" spans="2:16" ht="25.5">
      <c r="B226" s="183" t="s">
        <v>12318</v>
      </c>
      <c r="E226" s="79" t="s">
        <v>12319</v>
      </c>
      <c r="H226" s="65" t="s">
        <v>12320</v>
      </c>
      <c r="J226" s="109"/>
      <c r="N226" s="111"/>
    </row>
    <row r="227" spans="2:16">
      <c r="B227" s="183"/>
      <c r="E227" s="119">
        <v>1.68</v>
      </c>
      <c r="F227" s="56"/>
      <c r="G227" s="56"/>
      <c r="H227" s="112">
        <f>(5+10)/2</f>
        <v>7.5</v>
      </c>
      <c r="J227" s="67"/>
      <c r="K227" s="69">
        <f>H227*E227</f>
        <v>12.6</v>
      </c>
      <c r="N227" s="111"/>
    </row>
    <row r="228" spans="2:16">
      <c r="B228" s="189"/>
      <c r="C228" s="96"/>
      <c r="D228" s="96"/>
      <c r="E228" s="119"/>
      <c r="F228" s="56"/>
      <c r="G228" s="56"/>
      <c r="H228" s="56"/>
      <c r="J228" s="109"/>
      <c r="K228" s="69"/>
      <c r="N228" s="111"/>
    </row>
    <row r="229" spans="2:16" ht="13.5" thickBot="1">
      <c r="B229" s="183"/>
      <c r="E229" s="119"/>
      <c r="J229" s="109"/>
      <c r="N229" s="111"/>
    </row>
    <row r="230" spans="2:16" ht="13.5" hidden="1" thickBot="1">
      <c r="B230" s="184"/>
      <c r="C230" s="95"/>
      <c r="D230" s="95"/>
      <c r="E230" s="484" t="s">
        <v>12321</v>
      </c>
      <c r="F230" s="485"/>
      <c r="G230" s="485"/>
      <c r="H230" s="485"/>
      <c r="I230" s="485"/>
      <c r="J230" s="486"/>
      <c r="K230" s="226"/>
      <c r="L230" s="55"/>
      <c r="M230" s="98"/>
      <c r="N230" s="114"/>
    </row>
    <row r="231" spans="2:16" hidden="1">
      <c r="B231" s="183"/>
      <c r="E231" s="119"/>
      <c r="J231" s="109"/>
      <c r="N231" s="111"/>
    </row>
    <row r="232" spans="2:16" ht="15" hidden="1">
      <c r="B232" s="183"/>
      <c r="C232" s="99" t="s">
        <v>12322</v>
      </c>
      <c r="D232" s="19" t="s">
        <v>12265</v>
      </c>
      <c r="E232" s="463" t="str">
        <f>IFERROR(VLOOKUP($C232,'SINAPI M A I O 2018'!$1:$1048576,2,0),IFERROR(VLOOKUP($C232,'COMP. PROPRIA'!$B$12:$I$453,4,0),""))</f>
        <v/>
      </c>
      <c r="F232" s="464"/>
      <c r="G232" s="464"/>
      <c r="H232" s="464"/>
      <c r="I232" s="464"/>
      <c r="J232" s="465"/>
      <c r="K232" s="227">
        <f>SUM(K234)</f>
        <v>0</v>
      </c>
      <c r="L232" s="56" t="s">
        <v>12323</v>
      </c>
      <c r="M232" s="121"/>
      <c r="N232" s="122"/>
    </row>
    <row r="233" spans="2:16" ht="18.75" hidden="1" customHeight="1">
      <c r="B233" s="185"/>
      <c r="E233" s="79" t="s">
        <v>12324</v>
      </c>
      <c r="F233" s="56"/>
      <c r="G233" s="20" t="s">
        <v>12225</v>
      </c>
      <c r="H233" s="56"/>
      <c r="I233" s="56"/>
      <c r="J233" s="67"/>
      <c r="K233" s="69"/>
      <c r="L233" s="56"/>
      <c r="N233" s="111"/>
    </row>
    <row r="234" spans="2:16" ht="15" hidden="1" customHeight="1">
      <c r="B234" s="183"/>
      <c r="E234" s="118">
        <v>0</v>
      </c>
      <c r="F234" s="56"/>
      <c r="G234" s="112">
        <v>0</v>
      </c>
      <c r="H234" s="56"/>
      <c r="I234" s="56"/>
      <c r="J234" s="67"/>
      <c r="K234" s="223">
        <f>E234*G234</f>
        <v>0</v>
      </c>
      <c r="L234" s="56"/>
      <c r="N234" s="111"/>
    </row>
    <row r="235" spans="2:16" ht="25.5" hidden="1" customHeight="1">
      <c r="B235" s="183"/>
      <c r="E235" s="119"/>
      <c r="F235" s="56"/>
      <c r="G235" s="56"/>
      <c r="H235" s="56"/>
      <c r="I235" s="56"/>
      <c r="J235" s="67"/>
      <c r="K235" s="69"/>
      <c r="L235" s="56"/>
      <c r="M235" s="124"/>
      <c r="N235" s="123"/>
    </row>
    <row r="236" spans="2:16" ht="12.75" hidden="1" customHeight="1">
      <c r="B236" s="183"/>
      <c r="C236" s="19" t="s">
        <v>4797</v>
      </c>
      <c r="D236" s="19" t="s">
        <v>12139</v>
      </c>
      <c r="E236" s="463" t="str">
        <f>IFERROR(VLOOKUP($C236,'SINAPI M A I O 2018'!$1:$1048576,2,0),IFERROR(VLOOKUP($C236,'COMP. PROPRIA'!$B$12:$I$453,4,0),""))</f>
        <v>ESCAVACAO E TRANSPORTE DE MATERIAL DE  1A CAT DMT 50M COM TRATOR SOBRE  ESTEIRAS 347 HP COM LAMINA E ESCARIFICADOR</v>
      </c>
      <c r="F236" s="464"/>
      <c r="G236" s="464"/>
      <c r="H236" s="464"/>
      <c r="I236" s="464"/>
      <c r="J236" s="465"/>
      <c r="K236" s="227">
        <f>SUM(K238:K239)</f>
        <v>0</v>
      </c>
      <c r="L236" s="56" t="s">
        <v>12232</v>
      </c>
      <c r="N236" s="111"/>
    </row>
    <row r="237" spans="2:16" hidden="1">
      <c r="B237" s="185"/>
      <c r="E237" s="76" t="s">
        <v>12325</v>
      </c>
      <c r="F237" s="20" t="s">
        <v>12289</v>
      </c>
      <c r="G237" s="20" t="s">
        <v>12326</v>
      </c>
      <c r="H237" s="56"/>
      <c r="I237" s="56"/>
      <c r="J237" s="67"/>
      <c r="K237" s="69"/>
      <c r="L237" s="56"/>
      <c r="N237" s="111"/>
    </row>
    <row r="238" spans="2:16" hidden="1">
      <c r="B238" s="183"/>
      <c r="E238" s="88">
        <v>0</v>
      </c>
      <c r="F238" s="73">
        <v>0</v>
      </c>
      <c r="G238" s="73">
        <v>0</v>
      </c>
      <c r="H238" s="56"/>
      <c r="I238" s="56"/>
      <c r="J238" s="67"/>
      <c r="K238" s="69">
        <f>G238*F238*E238</f>
        <v>0</v>
      </c>
      <c r="N238" s="111"/>
    </row>
    <row r="239" spans="2:16" hidden="1">
      <c r="B239" s="183"/>
      <c r="E239" s="88">
        <v>0</v>
      </c>
      <c r="F239" s="73">
        <v>0</v>
      </c>
      <c r="G239" s="73">
        <v>0</v>
      </c>
      <c r="H239" s="56"/>
      <c r="I239" s="56"/>
      <c r="J239" s="67"/>
      <c r="K239" s="69">
        <f>H239*G239*F239*E239</f>
        <v>0</v>
      </c>
      <c r="N239" s="111"/>
    </row>
    <row r="240" spans="2:16" hidden="1">
      <c r="B240" s="183"/>
      <c r="E240" s="128"/>
      <c r="J240" s="109"/>
      <c r="N240" s="111"/>
    </row>
    <row r="241" spans="2:15" ht="12.75" hidden="1" customHeight="1">
      <c r="B241" s="183"/>
      <c r="C241" s="25">
        <v>79472</v>
      </c>
      <c r="D241" s="19" t="s">
        <v>12139</v>
      </c>
      <c r="E241" s="463" t="str">
        <f>IFERROR(VLOOKUP($C241,'SINAPI M A I O 2018'!$1:$1048576,2,0),IFERROR(VLOOKUP($C241,'COMP. PROPRIA'!$B$12:$I$453,4,0),""))</f>
        <v>REGULARIZACAO DE SUPERFICIES EM TERRA COM MOTONIVELADORA</v>
      </c>
      <c r="F241" s="464"/>
      <c r="G241" s="464"/>
      <c r="H241" s="464"/>
      <c r="I241" s="464"/>
      <c r="J241" s="465"/>
      <c r="K241" s="227">
        <f>SUM(K243:K244)</f>
        <v>0</v>
      </c>
      <c r="L241" s="56" t="s">
        <v>12221</v>
      </c>
      <c r="N241" s="111"/>
    </row>
    <row r="242" spans="2:15" ht="12.75" hidden="1" customHeight="1">
      <c r="B242" s="185" t="s">
        <v>12327</v>
      </c>
      <c r="E242" s="76" t="s">
        <v>12325</v>
      </c>
      <c r="F242" s="20" t="s">
        <v>12289</v>
      </c>
      <c r="G242" s="65" t="s">
        <v>12283</v>
      </c>
      <c r="H242" s="56"/>
      <c r="I242" s="56"/>
      <c r="J242" s="67"/>
      <c r="K242" s="69"/>
      <c r="L242" s="56"/>
      <c r="N242" s="111"/>
    </row>
    <row r="243" spans="2:15" ht="15" hidden="1" customHeight="1">
      <c r="B243" s="183"/>
      <c r="E243" s="88">
        <v>0</v>
      </c>
      <c r="F243" s="73">
        <v>0</v>
      </c>
      <c r="G243" s="112">
        <v>0</v>
      </c>
      <c r="H243" s="56"/>
      <c r="I243" s="56"/>
      <c r="J243" s="67"/>
      <c r="K243" s="69">
        <f>G243*F243*E243</f>
        <v>0</v>
      </c>
      <c r="N243" s="111"/>
    </row>
    <row r="244" spans="2:15" hidden="1">
      <c r="B244" s="183"/>
      <c r="E244" s="88">
        <v>0</v>
      </c>
      <c r="F244" s="73">
        <v>0</v>
      </c>
      <c r="G244" s="112">
        <v>0</v>
      </c>
      <c r="H244" s="56"/>
      <c r="I244" s="56"/>
      <c r="J244" s="67"/>
      <c r="K244" s="69">
        <f>H244*F244*E244</f>
        <v>0</v>
      </c>
      <c r="N244" s="111"/>
    </row>
    <row r="245" spans="2:15" ht="12.75" hidden="1" customHeight="1">
      <c r="B245" s="183"/>
      <c r="E245" s="119"/>
      <c r="F245" s="56"/>
      <c r="G245" s="56"/>
      <c r="H245" s="56"/>
      <c r="I245" s="56"/>
      <c r="J245" s="67"/>
      <c r="K245" s="69"/>
      <c r="L245" s="56"/>
      <c r="N245" s="111"/>
      <c r="O245" s="125"/>
    </row>
    <row r="246" spans="2:15" ht="12.75" hidden="1" customHeight="1">
      <c r="B246" s="183"/>
      <c r="C246" s="19" t="s">
        <v>12328</v>
      </c>
      <c r="D246" s="19" t="s">
        <v>12265</v>
      </c>
      <c r="E246" s="463" t="str">
        <f>IFERROR(VLOOKUP($C246,'SINAPI M A I O 2018'!$1:$1048576,2,0),IFERROR(VLOOKUP($C246,'COMP. PROPRIA'!$B$12:$I$453,4,0),""))</f>
        <v/>
      </c>
      <c r="F246" s="464"/>
      <c r="G246" s="464"/>
      <c r="H246" s="464"/>
      <c r="I246" s="464"/>
      <c r="J246" s="465"/>
      <c r="K246" s="227">
        <f>SUM(K248:K249)</f>
        <v>0</v>
      </c>
      <c r="L246" s="56" t="s">
        <v>12232</v>
      </c>
      <c r="N246" s="111"/>
      <c r="O246" s="125"/>
    </row>
    <row r="247" spans="2:15" ht="25.5" hidden="1">
      <c r="B247" s="185" t="s">
        <v>12329</v>
      </c>
      <c r="E247" s="79" t="s">
        <v>12281</v>
      </c>
      <c r="F247" s="65" t="s">
        <v>12282</v>
      </c>
      <c r="G247" s="20" t="s">
        <v>12330</v>
      </c>
      <c r="H247" s="65" t="s">
        <v>12331</v>
      </c>
      <c r="I247" s="65" t="s">
        <v>12332</v>
      </c>
      <c r="J247" s="89"/>
      <c r="K247" s="69"/>
      <c r="L247" s="56"/>
      <c r="N247" s="111"/>
      <c r="O247" s="125"/>
    </row>
    <row r="248" spans="2:15" ht="12.75" hidden="1" customHeight="1">
      <c r="B248" s="183"/>
      <c r="E248" s="88">
        <v>0</v>
      </c>
      <c r="F248" s="70">
        <v>0</v>
      </c>
      <c r="G248" s="70">
        <v>0</v>
      </c>
      <c r="H248" s="70">
        <v>0</v>
      </c>
      <c r="I248" s="20">
        <v>1.3</v>
      </c>
      <c r="J248" s="89"/>
      <c r="K248" s="69">
        <f>E248*F248*H248*I248</f>
        <v>0</v>
      </c>
      <c r="L248" s="56"/>
      <c r="N248" s="111"/>
      <c r="O248" s="125"/>
    </row>
    <row r="249" spans="2:15" hidden="1">
      <c r="B249" s="183"/>
      <c r="E249" s="88">
        <v>0</v>
      </c>
      <c r="F249" s="70">
        <v>0</v>
      </c>
      <c r="G249" s="70">
        <v>0</v>
      </c>
      <c r="H249" s="70">
        <v>0</v>
      </c>
      <c r="I249" s="20">
        <v>1.3</v>
      </c>
      <c r="J249" s="89"/>
      <c r="K249" s="69">
        <f>E249*F249*H249*I249</f>
        <v>0</v>
      </c>
      <c r="L249" s="56"/>
      <c r="N249" s="111"/>
      <c r="O249" s="125"/>
    </row>
    <row r="250" spans="2:15" ht="12.75" hidden="1" customHeight="1">
      <c r="B250" s="183"/>
      <c r="E250" s="119"/>
      <c r="F250" s="56"/>
      <c r="G250" s="56"/>
      <c r="H250" s="56"/>
      <c r="I250" s="56"/>
      <c r="J250" s="67"/>
      <c r="K250" s="69"/>
      <c r="L250" s="56"/>
      <c r="N250" s="111"/>
    </row>
    <row r="251" spans="2:15" ht="12.75" hidden="1" customHeight="1">
      <c r="B251" s="183"/>
      <c r="C251" s="25">
        <v>96385</v>
      </c>
      <c r="D251" s="19" t="s">
        <v>12139</v>
      </c>
      <c r="E251" s="463" t="str">
        <f>IFERROR(VLOOKUP($C251,'SINAPI M A I O 2018'!$1:$1048576,2,0),IFERROR(VLOOKUP($C251,'COMP. PROPRIA'!$B$12:$I$453,4,0),""))</f>
        <v>EXECUÇÃO E COMPACTAÇÃO DE ATERRO COM SOLO PREDOMINANTEMENTE ARGILOSO - EXCLUSIVE ESCAVAÇÃO, CARGA E TRANSPORTE E SOLO. AF_09/2017</v>
      </c>
      <c r="F251" s="464"/>
      <c r="G251" s="464"/>
      <c r="H251" s="464"/>
      <c r="I251" s="464"/>
      <c r="J251" s="465"/>
      <c r="K251" s="227">
        <f>SUM(K253:K254)</f>
        <v>0</v>
      </c>
      <c r="L251" s="56" t="s">
        <v>12232</v>
      </c>
      <c r="N251" s="111"/>
    </row>
    <row r="252" spans="2:15" ht="25.5" hidden="1">
      <c r="B252" s="185"/>
      <c r="E252" s="79" t="s">
        <v>12325</v>
      </c>
      <c r="F252" s="20" t="s">
        <v>12289</v>
      </c>
      <c r="G252" s="20"/>
      <c r="H252" s="65" t="s">
        <v>12331</v>
      </c>
      <c r="I252" s="65"/>
      <c r="J252" s="89"/>
      <c r="K252" s="69"/>
      <c r="L252" s="56"/>
      <c r="N252" s="111"/>
    </row>
    <row r="253" spans="2:15" hidden="1">
      <c r="B253" s="183"/>
      <c r="E253" s="88">
        <v>0</v>
      </c>
      <c r="F253" s="70">
        <v>0</v>
      </c>
      <c r="G253" s="20"/>
      <c r="H253" s="70">
        <v>0</v>
      </c>
      <c r="I253" s="20"/>
      <c r="J253" s="89"/>
      <c r="K253" s="69">
        <f>E253*F253*G253*H253*I253</f>
        <v>0</v>
      </c>
      <c r="L253" s="56"/>
      <c r="N253" s="123"/>
    </row>
    <row r="254" spans="2:15" ht="12.75" hidden="1" customHeight="1">
      <c r="B254" s="183"/>
      <c r="E254" s="88">
        <v>0</v>
      </c>
      <c r="F254" s="70">
        <v>0</v>
      </c>
      <c r="G254" s="20"/>
      <c r="H254" s="70">
        <v>0</v>
      </c>
      <c r="I254" s="20"/>
      <c r="J254" s="89"/>
      <c r="K254" s="69">
        <f>E254*F254*H254*I254</f>
        <v>0</v>
      </c>
      <c r="L254" s="56"/>
      <c r="N254" s="111"/>
    </row>
    <row r="255" spans="2:15" ht="12.75" hidden="1" customHeight="1">
      <c r="B255" s="183"/>
      <c r="E255" s="76"/>
      <c r="G255" s="20"/>
      <c r="I255" s="20"/>
      <c r="J255" s="89"/>
      <c r="K255" s="69"/>
      <c r="N255" s="111"/>
    </row>
    <row r="256" spans="2:15" ht="12.75" hidden="1" customHeight="1">
      <c r="B256" s="183"/>
      <c r="C256" s="25">
        <v>72898</v>
      </c>
      <c r="D256" s="19" t="s">
        <v>12139</v>
      </c>
      <c r="E256" s="463" t="str">
        <f>IFERROR(VLOOKUP($C256,'SINAPI M A I O 2018'!$1:$1048576,2,0),IFERROR(VLOOKUP($C256,'COMP. PROPRIA'!$B$12:$I$453,4,0),""))</f>
        <v>CARGA E DESCARGA MECANIZADAS DE ENTULHO EM CAMINHAO BASCULANTE 6 M3</v>
      </c>
      <c r="F256" s="464"/>
      <c r="G256" s="464"/>
      <c r="H256" s="464"/>
      <c r="I256" s="464"/>
      <c r="J256" s="465"/>
      <c r="K256" s="227">
        <f>SUM(K258:K259)</f>
        <v>0</v>
      </c>
      <c r="L256" s="56" t="s">
        <v>12232</v>
      </c>
      <c r="N256" s="111"/>
    </row>
    <row r="257" spans="2:14" ht="25.5" hidden="1">
      <c r="B257" s="185" t="s">
        <v>12333</v>
      </c>
      <c r="E257" s="79" t="s">
        <v>12334</v>
      </c>
      <c r="G257" s="20"/>
      <c r="I257" s="20" t="s">
        <v>12332</v>
      </c>
      <c r="J257" s="67"/>
      <c r="K257" s="69"/>
      <c r="L257" s="56"/>
      <c r="N257" s="111"/>
    </row>
    <row r="258" spans="2:14" ht="15" hidden="1" customHeight="1">
      <c r="B258" s="183" t="s">
        <v>12335</v>
      </c>
      <c r="C258" s="48"/>
      <c r="E258" s="88">
        <f>K236</f>
        <v>0</v>
      </c>
      <c r="G258" s="20"/>
      <c r="I258" s="20">
        <v>1.3</v>
      </c>
      <c r="J258" s="67"/>
      <c r="K258" s="69">
        <f>I258*E258</f>
        <v>0</v>
      </c>
      <c r="L258" s="56"/>
      <c r="N258" s="111"/>
    </row>
    <row r="259" spans="2:14" ht="25.5" hidden="1" customHeight="1">
      <c r="B259" s="188" t="s">
        <v>12336</v>
      </c>
      <c r="E259" s="88">
        <v>0</v>
      </c>
      <c r="G259" s="20"/>
      <c r="I259" s="20">
        <v>1.3</v>
      </c>
      <c r="J259" s="67"/>
      <c r="K259" s="69">
        <f>I259*E259</f>
        <v>0</v>
      </c>
      <c r="L259" s="56"/>
      <c r="N259" s="111"/>
    </row>
    <row r="260" spans="2:14" ht="15" hidden="1" customHeight="1">
      <c r="B260" s="183"/>
      <c r="E260" s="128"/>
      <c r="J260" s="109"/>
      <c r="N260" s="111"/>
    </row>
    <row r="261" spans="2:14" ht="12.75" hidden="1" customHeight="1">
      <c r="B261" s="183"/>
      <c r="C261" s="25">
        <v>95302</v>
      </c>
      <c r="D261" s="19" t="s">
        <v>12139</v>
      </c>
      <c r="E261" s="463" t="str">
        <f>IFERROR(VLOOKUP($C261,'SINAPI M A I O 2018'!$1:$1048576,2,0),IFERROR(VLOOKUP($C261,'COMP. PROPRIA'!$B$12:$I$453,4,0),""))</f>
        <v>TRANSPORTE COM CAMINHÃO BASCULANTE 6 M3 EM RODOVIA PAVIMENTADA ( PARA DISTÂNCIAS SUPERIORES A 4 KM)</v>
      </c>
      <c r="F261" s="464"/>
      <c r="G261" s="464"/>
      <c r="H261" s="464"/>
      <c r="I261" s="464"/>
      <c r="J261" s="465"/>
      <c r="K261" s="227">
        <f>SUM(K263:K263)</f>
        <v>0</v>
      </c>
      <c r="L261" s="56" t="s">
        <v>12238</v>
      </c>
      <c r="N261" s="111"/>
    </row>
    <row r="262" spans="2:14" ht="12.75" hidden="1" customHeight="1">
      <c r="B262" s="185" t="s">
        <v>12337</v>
      </c>
      <c r="E262" s="79" t="s">
        <v>12319</v>
      </c>
      <c r="I262" s="65" t="s">
        <v>12320</v>
      </c>
      <c r="J262" s="109"/>
      <c r="N262" s="111"/>
    </row>
    <row r="263" spans="2:14" ht="15" hidden="1" customHeight="1">
      <c r="B263" s="183"/>
      <c r="E263" s="119">
        <f>K256</f>
        <v>0</v>
      </c>
      <c r="F263" s="56"/>
      <c r="G263" s="56"/>
      <c r="H263" s="56"/>
      <c r="I263" s="112">
        <f>(5+10)/2</f>
        <v>7.5</v>
      </c>
      <c r="J263" s="67"/>
      <c r="K263" s="69">
        <f>I263*E263</f>
        <v>0</v>
      </c>
      <c r="L263" s="56"/>
      <c r="N263" s="111"/>
    </row>
    <row r="264" spans="2:14" ht="13.5" hidden="1" thickBot="1">
      <c r="B264" s="183"/>
      <c r="E264" s="128"/>
      <c r="J264" s="109"/>
      <c r="N264" s="111"/>
    </row>
    <row r="265" spans="2:14" ht="13.5" hidden="1" customHeight="1" thickBot="1">
      <c r="B265" s="184"/>
      <c r="C265" s="95"/>
      <c r="D265" s="95"/>
      <c r="E265" s="484" t="s">
        <v>12338</v>
      </c>
      <c r="F265" s="485"/>
      <c r="G265" s="485"/>
      <c r="H265" s="485"/>
      <c r="I265" s="485"/>
      <c r="J265" s="486"/>
      <c r="K265" s="226"/>
      <c r="L265" s="55"/>
      <c r="M265" s="98"/>
      <c r="N265" s="114"/>
    </row>
    <row r="266" spans="2:14" ht="13.5" hidden="1" customHeight="1">
      <c r="B266" s="183"/>
      <c r="E266" s="128"/>
      <c r="J266" s="109"/>
      <c r="N266" s="111"/>
    </row>
    <row r="267" spans="2:14" ht="16.5" hidden="1" customHeight="1">
      <c r="B267" s="183"/>
      <c r="E267" s="499" t="s">
        <v>12339</v>
      </c>
      <c r="F267" s="500"/>
      <c r="G267" s="501"/>
      <c r="H267" s="135" t="s">
        <v>12340</v>
      </c>
      <c r="I267" s="136"/>
      <c r="J267" s="127"/>
      <c r="K267" s="226"/>
      <c r="L267" s="55"/>
      <c r="M267" s="98"/>
      <c r="N267" s="114"/>
    </row>
    <row r="268" spans="2:14" ht="13.5" hidden="1" customHeight="1">
      <c r="B268" s="183"/>
      <c r="E268" s="128"/>
      <c r="J268" s="109"/>
      <c r="N268" s="111"/>
    </row>
    <row r="269" spans="2:14" ht="24" hidden="1" customHeight="1">
      <c r="B269" s="183"/>
      <c r="C269" s="25">
        <v>96523</v>
      </c>
      <c r="D269" s="19" t="s">
        <v>12139</v>
      </c>
      <c r="E269" s="463" t="str">
        <f>IFERROR(VLOOKUP($C269,'SINAPI M A I O 2018'!$1:$1048576,2,0),IFERROR(VLOOKUP($C269,'COMP. PROPRIA'!$B$12:$I$453,4,0),""))</f>
        <v>ESCAVAÇÃO MANUAL PARA BLOCO DE COROAMENTO OU SAPATA, COM PREVISÃO DE FÔRMA. AF_06/2017</v>
      </c>
      <c r="F269" s="464"/>
      <c r="G269" s="464"/>
      <c r="H269" s="464"/>
      <c r="I269" s="464"/>
      <c r="J269" s="465"/>
      <c r="K269" s="227">
        <f>SUM(K271:K272)</f>
        <v>0</v>
      </c>
      <c r="L269" s="57" t="s">
        <v>12232</v>
      </c>
      <c r="N269" s="111"/>
    </row>
    <row r="270" spans="2:14" ht="38.25" hidden="1">
      <c r="B270" s="185" t="s">
        <v>12341</v>
      </c>
      <c r="E270" s="76" t="s">
        <v>12289</v>
      </c>
      <c r="F270" s="20" t="s">
        <v>12325</v>
      </c>
      <c r="G270" s="20" t="s">
        <v>12326</v>
      </c>
      <c r="H270" s="65" t="s">
        <v>12264</v>
      </c>
      <c r="I270" s="54"/>
      <c r="J270" s="132"/>
      <c r="K270" s="230"/>
      <c r="N270" s="111"/>
    </row>
    <row r="271" spans="2:14" ht="24.75" hidden="1" customHeight="1">
      <c r="B271" s="183" t="s">
        <v>12342</v>
      </c>
      <c r="E271" s="108">
        <v>0</v>
      </c>
      <c r="F271" s="141">
        <v>0</v>
      </c>
      <c r="G271" s="70">
        <v>0</v>
      </c>
      <c r="H271" s="70">
        <v>0</v>
      </c>
      <c r="J271" s="109"/>
      <c r="K271" s="69">
        <f>H271*G271*F271*E271</f>
        <v>0</v>
      </c>
      <c r="N271" s="111"/>
    </row>
    <row r="272" spans="2:14" hidden="1">
      <c r="B272" s="183" t="s">
        <v>12343</v>
      </c>
      <c r="E272" s="108">
        <v>0</v>
      </c>
      <c r="F272" s="141">
        <v>0</v>
      </c>
      <c r="G272" s="70">
        <v>0</v>
      </c>
      <c r="H272" s="70">
        <f>H282</f>
        <v>0</v>
      </c>
      <c r="J272" s="109"/>
      <c r="K272" s="69">
        <f>H272*G272*F272*E272</f>
        <v>0</v>
      </c>
      <c r="N272" s="111"/>
    </row>
    <row r="273" spans="2:14" hidden="1">
      <c r="B273" s="183"/>
      <c r="E273" s="119"/>
      <c r="J273" s="109"/>
      <c r="K273" s="226"/>
      <c r="M273" s="130"/>
      <c r="N273" s="67"/>
    </row>
    <row r="274" spans="2:14" ht="35.25" hidden="1" customHeight="1">
      <c r="B274" s="183"/>
      <c r="C274" s="25">
        <v>96617</v>
      </c>
      <c r="D274" s="19" t="s">
        <v>12139</v>
      </c>
      <c r="E274" s="463" t="str">
        <f>IFERROR(VLOOKUP($C274,'SINAPI M A I O 2018'!$1:$1048576,2,0),IFERROR(VLOOKUP($C274,'COMP. PROPRIA'!$B$12:$I$453,4,0),""))</f>
        <v>LASTRO DE CONCRETO MAGRO, APLICADO EM BLOCOS DE COROAMENTO OU SAPATAS, ESPESSURA DE 3 CM. AF_08/2017</v>
      </c>
      <c r="F274" s="464"/>
      <c r="G274" s="464"/>
      <c r="H274" s="464"/>
      <c r="I274" s="464"/>
      <c r="J274" s="465"/>
      <c r="K274" s="227">
        <f>SUM(K276:K277)</f>
        <v>0</v>
      </c>
      <c r="L274" s="56" t="s">
        <v>12221</v>
      </c>
      <c r="M274" s="51">
        <f>K274*0.03</f>
        <v>0</v>
      </c>
      <c r="N274" s="116" t="s">
        <v>12232</v>
      </c>
    </row>
    <row r="275" spans="2:14" ht="25.5" hidden="1">
      <c r="B275" s="183"/>
      <c r="E275" s="76" t="s">
        <v>12289</v>
      </c>
      <c r="F275" s="20" t="s">
        <v>12325</v>
      </c>
      <c r="H275" s="65" t="s">
        <v>12264</v>
      </c>
      <c r="J275" s="109"/>
      <c r="N275" s="111"/>
    </row>
    <row r="276" spans="2:14" hidden="1">
      <c r="B276" s="183" t="s">
        <v>12342</v>
      </c>
      <c r="E276" s="128">
        <f>E271</f>
        <v>0</v>
      </c>
      <c r="F276" s="50">
        <f>F271</f>
        <v>0</v>
      </c>
      <c r="H276" s="50">
        <f>H271</f>
        <v>0</v>
      </c>
      <c r="J276" s="109"/>
      <c r="K276" s="69">
        <f>H276*F276*E276</f>
        <v>0</v>
      </c>
      <c r="N276" s="111"/>
    </row>
    <row r="277" spans="2:14" hidden="1">
      <c r="B277" s="183" t="s">
        <v>12343</v>
      </c>
      <c r="E277" s="128">
        <f>E272</f>
        <v>0</v>
      </c>
      <c r="F277" s="50">
        <f>F272</f>
        <v>0</v>
      </c>
      <c r="H277" s="50">
        <f>H272</f>
        <v>0</v>
      </c>
      <c r="J277" s="109"/>
      <c r="K277" s="69">
        <f>H277*F277*E277</f>
        <v>0</v>
      </c>
      <c r="N277" s="111"/>
    </row>
    <row r="278" spans="2:14" hidden="1">
      <c r="B278" s="183"/>
      <c r="E278" s="128"/>
      <c r="J278" s="109"/>
      <c r="N278" s="111"/>
    </row>
    <row r="279" spans="2:14" ht="33" hidden="1" customHeight="1">
      <c r="B279" s="183"/>
      <c r="C279" s="25">
        <v>94965</v>
      </c>
      <c r="D279" s="19" t="s">
        <v>12139</v>
      </c>
      <c r="E279" s="463" t="str">
        <f>IFERROR(VLOOKUP($C279,'SINAPI M A I O 2018'!$1:$1048576,2,0),IFERROR(VLOOKUP($C279,'COMP. PROPRIA'!$B$12:$I$453,4,0),""))</f>
        <v>CONCRETO FCK = 25MPA, TRAÇO 1:2,3:2,7 (CIMENTO/ AREIA MÉDIA/ BRITA 1)  - PREPARO MECÂNICO COM BETONEIRA 400 L. AF_07/2016</v>
      </c>
      <c r="F279" s="464"/>
      <c r="G279" s="464"/>
      <c r="H279" s="464"/>
      <c r="I279" s="464"/>
      <c r="J279" s="465"/>
      <c r="K279" s="227">
        <f>SUM(K281:K282)</f>
        <v>0</v>
      </c>
      <c r="L279" s="57" t="s">
        <v>12232</v>
      </c>
      <c r="M279" s="51">
        <v>0</v>
      </c>
      <c r="N279" s="116" t="s">
        <v>12232</v>
      </c>
    </row>
    <row r="280" spans="2:14" ht="25.5" hidden="1">
      <c r="B280" s="183"/>
      <c r="E280" s="76" t="s">
        <v>12289</v>
      </c>
      <c r="F280" s="20" t="s">
        <v>12325</v>
      </c>
      <c r="G280" s="20" t="s">
        <v>12326</v>
      </c>
      <c r="H280" s="65" t="s">
        <v>12264</v>
      </c>
      <c r="J280" s="109"/>
      <c r="N280" s="111"/>
    </row>
    <row r="281" spans="2:14" hidden="1">
      <c r="B281" s="183" t="s">
        <v>12342</v>
      </c>
      <c r="E281" s="108">
        <v>0</v>
      </c>
      <c r="F281" s="70">
        <v>0</v>
      </c>
      <c r="G281" s="70">
        <v>0</v>
      </c>
      <c r="H281" s="70">
        <v>0</v>
      </c>
      <c r="J281" s="109"/>
      <c r="K281" s="69">
        <f>E281*F281*G281*H281</f>
        <v>0</v>
      </c>
      <c r="N281" s="111"/>
    </row>
    <row r="282" spans="2:14" hidden="1">
      <c r="B282" s="183" t="s">
        <v>12343</v>
      </c>
      <c r="E282" s="108">
        <v>0</v>
      </c>
      <c r="F282" s="70">
        <v>0</v>
      </c>
      <c r="G282" s="70">
        <v>0</v>
      </c>
      <c r="H282" s="70">
        <v>0</v>
      </c>
      <c r="J282" s="109"/>
      <c r="K282" s="69">
        <f>E282*F282*G282*H282</f>
        <v>0</v>
      </c>
      <c r="N282" s="111"/>
    </row>
    <row r="283" spans="2:14" hidden="1">
      <c r="B283" s="183"/>
      <c r="E283" s="128"/>
      <c r="J283" s="109"/>
      <c r="N283" s="111"/>
    </row>
    <row r="284" spans="2:14" ht="15" hidden="1">
      <c r="B284" s="183"/>
      <c r="C284" s="25" t="s">
        <v>2388</v>
      </c>
      <c r="D284" s="19" t="s">
        <v>12139</v>
      </c>
      <c r="E284" s="463" t="str">
        <f>IFERROR(VLOOKUP($C284,'SINAPI M A I O 2018'!$1:$1048576,2,0),IFERROR(VLOOKUP($C284,'COMP. PROPRIA'!$B$12:$I$453,4,0),""))</f>
        <v>LANCAMENTO/APLICACAO MANUAL DE CONCRETO EM FUNDACOES</v>
      </c>
      <c r="F284" s="464"/>
      <c r="G284" s="464"/>
      <c r="H284" s="464"/>
      <c r="I284" s="464"/>
      <c r="J284" s="465"/>
      <c r="K284" s="227">
        <f>K279</f>
        <v>0</v>
      </c>
      <c r="L284" s="57" t="s">
        <v>12232</v>
      </c>
      <c r="M284" s="51">
        <f>M279</f>
        <v>0</v>
      </c>
      <c r="N284" s="116" t="s">
        <v>12232</v>
      </c>
    </row>
    <row r="285" spans="2:14" hidden="1">
      <c r="B285" s="183"/>
      <c r="E285" s="128"/>
      <c r="J285" s="109"/>
      <c r="N285" s="111"/>
    </row>
    <row r="286" spans="2:14" ht="36" hidden="1" customHeight="1">
      <c r="B286" s="183"/>
      <c r="C286" s="25">
        <v>96543</v>
      </c>
      <c r="D286" s="19" t="s">
        <v>12139</v>
      </c>
      <c r="E286" s="463" t="str">
        <f>IFERROR(VLOOKUP($C286,'SINAPI M A I O 2018'!$1:$1048576,2,0),IFERROR(VLOOKUP($C286,'COMP. PROPRIA'!$B$12:$I$453,4,0),""))</f>
        <v>ARMAÇÃO DE BLOCO, VIGA BALDRAME E SAPATA UTILIZANDO AÇO CA-60 DE 5 MM - MONTAGEM. AF_06/2017</v>
      </c>
      <c r="F286" s="464"/>
      <c r="G286" s="464"/>
      <c r="H286" s="464"/>
      <c r="I286" s="464"/>
      <c r="J286" s="465"/>
      <c r="K286" s="227">
        <f>SUM(K289:K290)</f>
        <v>0</v>
      </c>
      <c r="L286" s="57" t="s">
        <v>12344</v>
      </c>
      <c r="M286" s="51">
        <v>0</v>
      </c>
      <c r="N286" s="116" t="s">
        <v>12344</v>
      </c>
    </row>
    <row r="287" spans="2:14" hidden="1">
      <c r="B287" s="183"/>
      <c r="E287" s="128"/>
      <c r="H287" s="69" t="s">
        <v>12345</v>
      </c>
      <c r="I287" s="68" t="e">
        <f>K286/$K$279</f>
        <v>#DIV/0!</v>
      </c>
      <c r="J287" s="109"/>
      <c r="K287" s="69"/>
      <c r="N287" s="111"/>
    </row>
    <row r="288" spans="2:14" ht="41.25" hidden="1" customHeight="1">
      <c r="B288" s="183" t="s">
        <v>12346</v>
      </c>
      <c r="E288" s="79" t="s">
        <v>12347</v>
      </c>
      <c r="F288" s="65" t="s">
        <v>12224</v>
      </c>
      <c r="G288" s="65" t="s">
        <v>12348</v>
      </c>
      <c r="H288" s="60" t="s">
        <v>12349</v>
      </c>
      <c r="I288" s="60"/>
      <c r="J288" s="109"/>
      <c r="K288" s="69"/>
      <c r="N288" s="111"/>
    </row>
    <row r="289" spans="2:14" hidden="1">
      <c r="B289" s="183"/>
      <c r="E289" s="108">
        <v>0</v>
      </c>
      <c r="F289" s="50">
        <f>((($E$281-0.08)*2+($G$281-0.08)*2))*($F$281/0.1)+((($F$281-0.08)*2+($G$281-0.08)*2))*($E$281/0.1)</f>
        <v>0</v>
      </c>
      <c r="G289" s="50">
        <v>0</v>
      </c>
      <c r="H289" s="50">
        <f>((E289/1000)*(E289/1000)*3.14*0.25)*7850</f>
        <v>0</v>
      </c>
      <c r="J289" s="109"/>
      <c r="N289" s="111"/>
    </row>
    <row r="290" spans="2:14" hidden="1">
      <c r="B290" s="183"/>
      <c r="E290" s="108">
        <v>0</v>
      </c>
      <c r="F290" s="50">
        <f>((($E$281-0.08)*2+($G$281-0.08)*2))*($F$281/0.1)+((($F$281-0.08)*2+($G$281-0.08)*2))*($E$281/0.1)</f>
        <v>0</v>
      </c>
      <c r="G290" s="50">
        <f>H276</f>
        <v>0</v>
      </c>
      <c r="H290" s="50">
        <f>((E290/1000)*(E290/1000)*3.14*0.25)*7850</f>
        <v>0</v>
      </c>
      <c r="J290" s="109"/>
      <c r="N290" s="111"/>
    </row>
    <row r="291" spans="2:14" hidden="1">
      <c r="B291" s="183"/>
      <c r="E291" s="128"/>
      <c r="J291" s="109"/>
      <c r="N291" s="111"/>
    </row>
    <row r="292" spans="2:14" ht="36" hidden="1" customHeight="1">
      <c r="B292" s="183"/>
      <c r="C292" s="25">
        <v>96544</v>
      </c>
      <c r="D292" s="19" t="s">
        <v>12139</v>
      </c>
      <c r="E292" s="463" t="str">
        <f>IFERROR(VLOOKUP($C292,'SINAPI M A I O 2018'!$1:$1048576,2,0),IFERROR(VLOOKUP($C292,'COMP. PROPRIA'!$B$12:$I$453,4,0),""))</f>
        <v>ARMAÇÃO DE BLOCO, VIGA BALDRAME OU SAPATA UTILIZANDO AÇO CA-50 DE 6,3 MM - MONTAGEM. AF_06/2017</v>
      </c>
      <c r="F292" s="464"/>
      <c r="G292" s="464"/>
      <c r="H292" s="464"/>
      <c r="I292" s="464"/>
      <c r="J292" s="465"/>
      <c r="K292" s="227">
        <f>SUM(K295:K296)</f>
        <v>0</v>
      </c>
      <c r="L292" s="57" t="s">
        <v>12344</v>
      </c>
      <c r="M292" s="51">
        <v>0</v>
      </c>
      <c r="N292" s="116" t="s">
        <v>12344</v>
      </c>
    </row>
    <row r="293" spans="2:14" hidden="1">
      <c r="B293" s="183"/>
      <c r="E293" s="128"/>
      <c r="H293" s="69" t="s">
        <v>12345</v>
      </c>
      <c r="I293" s="68" t="e">
        <f>K292/$K$279</f>
        <v>#DIV/0!</v>
      </c>
      <c r="J293" s="109"/>
      <c r="K293" s="69"/>
      <c r="N293" s="111"/>
    </row>
    <row r="294" spans="2:14" ht="41.25" hidden="1" customHeight="1">
      <c r="B294" s="183" t="s">
        <v>12346</v>
      </c>
      <c r="E294" s="79" t="s">
        <v>12347</v>
      </c>
      <c r="F294" s="65" t="s">
        <v>12224</v>
      </c>
      <c r="G294" s="65" t="s">
        <v>12348</v>
      </c>
      <c r="H294" s="60" t="s">
        <v>12349</v>
      </c>
      <c r="I294" s="60"/>
      <c r="J294" s="109"/>
      <c r="K294" s="69"/>
      <c r="N294" s="111"/>
    </row>
    <row r="295" spans="2:14" hidden="1">
      <c r="B295" s="183"/>
      <c r="E295" s="108">
        <v>0</v>
      </c>
      <c r="F295" s="50">
        <f>((($E$281-0.08)*2+($G$281-0.08)*2))*($F$281/0.1)+((($F$281-0.08)*2+($G$281-0.08)*2))*($E$281/0.1)</f>
        <v>0</v>
      </c>
      <c r="G295" s="50">
        <f>H281</f>
        <v>0</v>
      </c>
      <c r="H295" s="50">
        <f>((E295/1000)*(E295/1000)*3.14*0.25)*7850</f>
        <v>0</v>
      </c>
      <c r="J295" s="109"/>
      <c r="K295" s="69">
        <f>G295*H295*F295</f>
        <v>0</v>
      </c>
      <c r="N295" s="111"/>
    </row>
    <row r="296" spans="2:14" hidden="1">
      <c r="B296" s="183"/>
      <c r="E296" s="108">
        <v>0</v>
      </c>
      <c r="F296" s="50">
        <f>((($E$281-0.08)*2+($G$281-0.08)*2))*($F$281/0.1)+((($F$281-0.08)*2+($G$281-0.08)*2))*($E$281/0.1)</f>
        <v>0</v>
      </c>
      <c r="G296" s="50">
        <f>H282</f>
        <v>0</v>
      </c>
      <c r="H296" s="50">
        <f>((E296/1000)*(E296/1000)*3.14*0.25)*7850</f>
        <v>0</v>
      </c>
      <c r="J296" s="109"/>
      <c r="K296" s="69">
        <f>G296*H296*F296</f>
        <v>0</v>
      </c>
      <c r="N296" s="111"/>
    </row>
    <row r="297" spans="2:14" hidden="1">
      <c r="B297" s="183"/>
      <c r="E297" s="128"/>
      <c r="J297" s="109"/>
      <c r="N297" s="111"/>
    </row>
    <row r="298" spans="2:14" ht="39.75" hidden="1" customHeight="1">
      <c r="B298" s="183"/>
      <c r="C298" s="25">
        <v>96545</v>
      </c>
      <c r="D298" s="19" t="s">
        <v>12139</v>
      </c>
      <c r="E298" s="463" t="str">
        <f>IFERROR(VLOOKUP($C298,'SINAPI M A I O 2018'!$1:$1048576,2,0),IFERROR(VLOOKUP($C298,'COMP. PROPRIA'!$B$12:$I$453,4,0),""))</f>
        <v>ARMAÇÃO DE BLOCO, VIGA BALDRAME OU SAPATA UTILIZANDO AÇO CA-50 DE 8 MM - MONTAGEM. AF_06/2017</v>
      </c>
      <c r="F298" s="464"/>
      <c r="G298" s="464"/>
      <c r="H298" s="464"/>
      <c r="I298" s="464"/>
      <c r="J298" s="465"/>
      <c r="K298" s="227">
        <f>SUM(K301:K302)</f>
        <v>0</v>
      </c>
      <c r="L298" s="57" t="s">
        <v>12344</v>
      </c>
      <c r="M298" s="51">
        <v>0</v>
      </c>
      <c r="N298" s="116" t="s">
        <v>12344</v>
      </c>
    </row>
    <row r="299" spans="2:14" hidden="1">
      <c r="B299" s="183"/>
      <c r="E299" s="128"/>
      <c r="H299" s="69" t="s">
        <v>12345</v>
      </c>
      <c r="I299" s="68" t="e">
        <f>K298/$K$279</f>
        <v>#DIV/0!</v>
      </c>
      <c r="J299" s="109"/>
      <c r="K299" s="69"/>
      <c r="N299" s="111"/>
    </row>
    <row r="300" spans="2:14" ht="26.25" hidden="1" customHeight="1">
      <c r="B300" s="183" t="s">
        <v>12346</v>
      </c>
      <c r="E300" s="79" t="s">
        <v>12347</v>
      </c>
      <c r="F300" s="65" t="s">
        <v>12224</v>
      </c>
      <c r="G300" s="65" t="s">
        <v>12348</v>
      </c>
      <c r="H300" s="60" t="s">
        <v>12349</v>
      </c>
      <c r="I300" s="60"/>
      <c r="J300" s="109"/>
      <c r="K300" s="69"/>
      <c r="N300" s="111"/>
    </row>
    <row r="301" spans="2:14" hidden="1">
      <c r="B301" s="183"/>
      <c r="E301" s="108">
        <v>0</v>
      </c>
      <c r="F301" s="50">
        <f>((($E$281-0.08)*2+($G$281-0.08)*2))*($F$281/0.1)+((($F$281-0.08)*2+($G$281-0.08)*2))*($E$281/0.1)</f>
        <v>0</v>
      </c>
      <c r="G301" s="50">
        <f>H281</f>
        <v>0</v>
      </c>
      <c r="H301" s="50">
        <f>((E301/1000)*(E301/1000)*3.14*0.25)*7850</f>
        <v>0</v>
      </c>
      <c r="J301" s="109"/>
      <c r="K301" s="69">
        <f>G301*H301*F301</f>
        <v>0</v>
      </c>
      <c r="N301" s="111"/>
    </row>
    <row r="302" spans="2:14" hidden="1">
      <c r="B302" s="183"/>
      <c r="E302" s="108">
        <v>0</v>
      </c>
      <c r="F302" s="50">
        <f>((($E$281-0.08)*2+($G$281-0.08)*2))*($F$281/0.1)+((($F$281-0.08)*2+($G$281-0.08)*2))*($E$281/0.1)</f>
        <v>0</v>
      </c>
      <c r="G302" s="50">
        <f>H282</f>
        <v>0</v>
      </c>
      <c r="H302" s="50">
        <f>((E302/1000)*(E302/1000)*3.14*0.25)*7850</f>
        <v>0</v>
      </c>
      <c r="J302" s="109"/>
      <c r="K302" s="69">
        <f>G302*H302*F302</f>
        <v>0</v>
      </c>
      <c r="N302" s="111"/>
    </row>
    <row r="303" spans="2:14" hidden="1">
      <c r="B303" s="183"/>
      <c r="E303" s="128"/>
      <c r="J303" s="109"/>
      <c r="N303" s="111"/>
    </row>
    <row r="304" spans="2:14" ht="42.75" hidden="1" customHeight="1">
      <c r="B304" s="183"/>
      <c r="C304" s="25">
        <v>96534</v>
      </c>
      <c r="D304" s="19" t="s">
        <v>12139</v>
      </c>
      <c r="E304" s="463" t="str">
        <f>IFERROR(VLOOKUP($C304,'SINAPI M A I O 2018'!$1:$1048576,2,0),IFERROR(VLOOKUP($C304,'COMP. PROPRIA'!$B$12:$I$453,4,0),""))</f>
        <v>FABRICAÇÃO, MONTAGEM E DESMONTAGEM DE FÔRMA PARA BLOCO DE COROAMENTO, EM MADEIRA SERRADA, E=25 MM, 4 UTILIZAÇÕES. AF_06/2017</v>
      </c>
      <c r="F304" s="464"/>
      <c r="G304" s="464"/>
      <c r="H304" s="464"/>
      <c r="I304" s="464"/>
      <c r="J304" s="465"/>
      <c r="K304" s="227">
        <f>SUM(K306:K307)</f>
        <v>0</v>
      </c>
      <c r="L304" s="57" t="s">
        <v>12221</v>
      </c>
      <c r="N304" s="111"/>
    </row>
    <row r="305" spans="2:14" ht="38.25" hidden="1" customHeight="1">
      <c r="B305" s="185"/>
      <c r="E305" s="302" t="s">
        <v>12350</v>
      </c>
      <c r="F305" s="20" t="s">
        <v>12326</v>
      </c>
      <c r="G305" s="65" t="s">
        <v>12264</v>
      </c>
      <c r="H305" s="65"/>
      <c r="I305" s="54"/>
      <c r="J305" s="132"/>
      <c r="K305" s="230"/>
      <c r="L305" s="105"/>
      <c r="N305" s="111"/>
    </row>
    <row r="306" spans="2:14" hidden="1">
      <c r="B306" s="183"/>
      <c r="E306" s="108">
        <v>0</v>
      </c>
      <c r="F306" s="70">
        <f>F281</f>
        <v>0</v>
      </c>
      <c r="G306" s="70">
        <f>G281</f>
        <v>0</v>
      </c>
      <c r="J306" s="109"/>
      <c r="K306" s="69">
        <f>H306*G306*F306</f>
        <v>0</v>
      </c>
      <c r="N306" s="137"/>
    </row>
    <row r="307" spans="2:14" hidden="1">
      <c r="B307" s="183"/>
      <c r="E307" s="108">
        <v>0</v>
      </c>
      <c r="F307" s="70">
        <f>F282</f>
        <v>0</v>
      </c>
      <c r="G307" s="70">
        <f>G282</f>
        <v>0</v>
      </c>
      <c r="J307" s="109"/>
      <c r="K307" s="69">
        <f>H307*G307*F307</f>
        <v>0</v>
      </c>
      <c r="N307" s="138"/>
    </row>
    <row r="308" spans="2:14" hidden="1">
      <c r="B308" s="183"/>
      <c r="E308" s="128"/>
      <c r="J308" s="109"/>
      <c r="N308" s="138"/>
    </row>
    <row r="309" spans="2:14" ht="27" hidden="1" customHeight="1">
      <c r="B309" s="183"/>
      <c r="C309" s="19">
        <v>93382</v>
      </c>
      <c r="D309" s="19" t="s">
        <v>12139</v>
      </c>
      <c r="E309" s="463" t="str">
        <f>IFERROR(VLOOKUP($C309,'SINAPI M A I O 2018'!$1:$1048576,2,0),IFERROR(VLOOKUP($C309,'COMP. PROPRIA'!$B$12:$I$453,4,0),""))</f>
        <v>REATERRO MANUAL DE VALAS COM COMPACTAÇÃO MECANIZADA. AF_04/2016</v>
      </c>
      <c r="F309" s="464"/>
      <c r="G309" s="464"/>
      <c r="H309" s="464"/>
      <c r="I309" s="464"/>
      <c r="J309" s="465"/>
      <c r="K309" s="227">
        <f>SUM(K311)</f>
        <v>0</v>
      </c>
      <c r="L309" s="57" t="s">
        <v>12232</v>
      </c>
      <c r="N309" s="111"/>
    </row>
    <row r="310" spans="2:14" ht="38.25" hidden="1">
      <c r="B310" s="185" t="s">
        <v>12351</v>
      </c>
      <c r="E310" s="79" t="s">
        <v>12352</v>
      </c>
      <c r="F310" s="65" t="s">
        <v>12353</v>
      </c>
      <c r="J310" s="109"/>
      <c r="K310" s="227"/>
      <c r="N310" s="111"/>
    </row>
    <row r="311" spans="2:14" hidden="1">
      <c r="B311" s="183"/>
      <c r="E311" s="119">
        <f>K269</f>
        <v>0</v>
      </c>
      <c r="F311" s="50">
        <f>K279</f>
        <v>0</v>
      </c>
      <c r="J311" s="109"/>
      <c r="K311" s="69">
        <f>E311-F311</f>
        <v>0</v>
      </c>
      <c r="N311" s="111"/>
    </row>
    <row r="312" spans="2:14" hidden="1">
      <c r="B312" s="183"/>
      <c r="E312" s="128"/>
      <c r="J312" s="109"/>
      <c r="N312" s="111"/>
    </row>
    <row r="313" spans="2:14" ht="27.75" hidden="1" customHeight="1">
      <c r="B313" s="183"/>
      <c r="C313" s="19" t="s">
        <v>2545</v>
      </c>
      <c r="D313" s="19" t="s">
        <v>12139</v>
      </c>
      <c r="E313" s="463" t="str">
        <f>IFERROR(VLOOKUP($C313,'SINAPI M A I O 2018'!$1:$1048576,2,0),IFERROR(VLOOKUP($C313,'COMP. PROPRIA'!$B$12:$I$453,4,0),""))</f>
        <v>IMPERMEABILIZACAO DE ESTRUTURAS ENTERRADAS, COM TINTA ASFALTICA, DUAS DEMAOS.</v>
      </c>
      <c r="F313" s="464"/>
      <c r="G313" s="464"/>
      <c r="H313" s="464"/>
      <c r="I313" s="464"/>
      <c r="J313" s="465"/>
      <c r="K313" s="227">
        <f>K304</f>
        <v>0</v>
      </c>
      <c r="L313" s="56" t="s">
        <v>12221</v>
      </c>
      <c r="N313" s="111"/>
    </row>
    <row r="314" spans="2:14" hidden="1">
      <c r="B314" s="185"/>
      <c r="E314" s="128"/>
      <c r="J314" s="109"/>
      <c r="N314" s="111"/>
    </row>
    <row r="315" spans="2:14" hidden="1">
      <c r="B315" s="183"/>
      <c r="E315" s="128"/>
      <c r="J315" s="109"/>
      <c r="N315" s="111"/>
    </row>
    <row r="316" spans="2:14" ht="15" hidden="1">
      <c r="B316" s="183"/>
      <c r="C316" s="25">
        <v>72897</v>
      </c>
      <c r="D316" s="19" t="s">
        <v>12139</v>
      </c>
      <c r="E316" s="463" t="str">
        <f>IFERROR(VLOOKUP($C316,'SINAPI M A I O 2018'!$1:$1048576,2,0),IFERROR(VLOOKUP($C316,'COMP. PROPRIA'!$B$12:$I$453,4,0),""))</f>
        <v>CARGA MANUAL DE ENTULHO EM CAMINHAO BASCULANTE 6 M3</v>
      </c>
      <c r="F316" s="464"/>
      <c r="G316" s="464"/>
      <c r="H316" s="464"/>
      <c r="I316" s="464"/>
      <c r="J316" s="465"/>
      <c r="K316" s="227">
        <f>SUM(K318:K318)</f>
        <v>0</v>
      </c>
      <c r="L316" s="57" t="s">
        <v>12232</v>
      </c>
      <c r="N316" s="111"/>
    </row>
    <row r="317" spans="2:14" ht="51" hidden="1">
      <c r="B317" s="185" t="s">
        <v>12354</v>
      </c>
      <c r="E317" s="79"/>
      <c r="F317" s="65" t="s">
        <v>12353</v>
      </c>
      <c r="G317" s="20"/>
      <c r="H317" s="65" t="s">
        <v>12355</v>
      </c>
      <c r="J317" s="278"/>
      <c r="K317" s="69"/>
      <c r="N317" s="111"/>
    </row>
    <row r="318" spans="2:14" hidden="1">
      <c r="B318" s="183"/>
      <c r="E318" s="128"/>
      <c r="F318" s="20">
        <f>K279</f>
        <v>0</v>
      </c>
      <c r="G318" s="20"/>
      <c r="H318" s="20">
        <v>1.3</v>
      </c>
      <c r="J318" s="67"/>
      <c r="K318" s="69">
        <f>H318*F318</f>
        <v>0</v>
      </c>
      <c r="N318" s="111"/>
    </row>
    <row r="319" spans="2:14" hidden="1">
      <c r="B319" s="183"/>
      <c r="E319" s="128"/>
      <c r="F319" s="20"/>
      <c r="G319" s="20"/>
      <c r="I319" s="20"/>
      <c r="J319" s="67"/>
      <c r="K319" s="69"/>
      <c r="N319" s="111"/>
    </row>
    <row r="320" spans="2:14" ht="30" hidden="1" customHeight="1">
      <c r="B320" s="183"/>
      <c r="C320" s="19">
        <v>95302</v>
      </c>
      <c r="D320" s="19" t="s">
        <v>12139</v>
      </c>
      <c r="E320" s="463" t="str">
        <f>IFERROR(VLOOKUP($C320,'SINAPI M A I O 2018'!$1:$1048576,2,0),IFERROR(VLOOKUP($C320,'COMP. PROPRIA'!$B$12:$I$453,4,0),""))</f>
        <v>TRANSPORTE COM CAMINHÃO BASCULANTE 6 M3 EM RODOVIA PAVIMENTADA ( PARA DISTÂNCIAS SUPERIORES A 4 KM)</v>
      </c>
      <c r="F320" s="464"/>
      <c r="G320" s="464"/>
      <c r="H320" s="464"/>
      <c r="I320" s="464"/>
      <c r="J320" s="465"/>
      <c r="K320" s="227">
        <f>SUM(K322:K322)</f>
        <v>0</v>
      </c>
      <c r="L320" s="56" t="s">
        <v>12238</v>
      </c>
      <c r="N320" s="111"/>
    </row>
    <row r="321" spans="2:14" ht="25.5" hidden="1">
      <c r="B321" s="183" t="s">
        <v>12318</v>
      </c>
      <c r="E321" s="79" t="s">
        <v>12319</v>
      </c>
      <c r="H321" s="65" t="s">
        <v>12320</v>
      </c>
      <c r="J321" s="109"/>
      <c r="N321" s="111"/>
    </row>
    <row r="322" spans="2:14" hidden="1">
      <c r="B322" s="183"/>
      <c r="E322" s="119">
        <f>K316</f>
        <v>0</v>
      </c>
      <c r="F322" s="56"/>
      <c r="G322" s="56"/>
      <c r="H322" s="112">
        <f>(5+10)/2</f>
        <v>7.5</v>
      </c>
      <c r="J322" s="67"/>
      <c r="K322" s="69">
        <f>H322*E322</f>
        <v>0</v>
      </c>
      <c r="N322" s="111"/>
    </row>
    <row r="323" spans="2:14" hidden="1">
      <c r="B323" s="189"/>
      <c r="C323" s="96"/>
      <c r="D323" s="96"/>
      <c r="E323" s="119"/>
      <c r="F323" s="56"/>
      <c r="G323" s="56"/>
      <c r="H323" s="56"/>
      <c r="J323" s="109"/>
      <c r="K323" s="69"/>
      <c r="N323" s="111"/>
    </row>
    <row r="324" spans="2:14" ht="15" hidden="1">
      <c r="B324" s="184"/>
      <c r="C324" s="95"/>
      <c r="D324" s="95"/>
      <c r="E324" s="499" t="s">
        <v>12356</v>
      </c>
      <c r="F324" s="500"/>
      <c r="G324" s="501"/>
      <c r="H324" s="135" t="s">
        <v>12357</v>
      </c>
      <c r="J324" s="127"/>
      <c r="K324" s="226"/>
      <c r="M324" s="98"/>
      <c r="N324" s="114"/>
    </row>
    <row r="325" spans="2:14" hidden="1">
      <c r="B325" s="189"/>
      <c r="C325" s="96"/>
      <c r="D325" s="96"/>
      <c r="E325" s="119"/>
      <c r="F325" s="56"/>
      <c r="G325" s="56"/>
      <c r="H325" s="56"/>
      <c r="J325" s="109"/>
      <c r="K325" s="69"/>
      <c r="N325" s="111"/>
    </row>
    <row r="326" spans="2:14" ht="46.5" hidden="1" customHeight="1">
      <c r="B326" s="183"/>
      <c r="C326" s="19">
        <v>90808</v>
      </c>
      <c r="D326" s="19" t="s">
        <v>12139</v>
      </c>
      <c r="E326" s="463" t="str">
        <f>IFERROR(VLOOKUP($C326,'SINAPI M A I O 2018'!$1:$1048576,2,0),IFERROR(VLOOKUP($C326,'COMP. PROPRIA'!$B$12:$I$453,4,0),""))</f>
        <v>ESTACA HÉLICE CONTÍNUA, DIÂMETRO DE 30 CM, COMPRIMENTO TOTAL ATÉ 15 M, PERFURATRIZ COM TORQUE DE 170 KN.M (EXCLUSIVE MOBILIZAÇÃO E DESMOBILIZAÇÃO). AF_02/2015</v>
      </c>
      <c r="F326" s="464"/>
      <c r="G326" s="464"/>
      <c r="H326" s="464"/>
      <c r="I326" s="464"/>
      <c r="J326" s="465"/>
      <c r="K326" s="227">
        <f>SUM(K328)</f>
        <v>0</v>
      </c>
      <c r="L326" s="56" t="s">
        <v>1</v>
      </c>
      <c r="M326" s="129">
        <f>K326*PI()*0.15^2</f>
        <v>0</v>
      </c>
      <c r="N326" s="143" t="s">
        <v>12232</v>
      </c>
    </row>
    <row r="327" spans="2:14" ht="38.25" hidden="1">
      <c r="B327" s="185" t="s">
        <v>12358</v>
      </c>
      <c r="E327" s="79" t="s">
        <v>12359</v>
      </c>
      <c r="F327" s="60"/>
      <c r="G327" s="60"/>
      <c r="H327" s="65" t="s">
        <v>12360</v>
      </c>
      <c r="J327" s="109"/>
      <c r="N327" s="111"/>
    </row>
    <row r="328" spans="2:14" ht="15" hidden="1" customHeight="1">
      <c r="B328" s="185"/>
      <c r="E328" s="118">
        <v>0</v>
      </c>
      <c r="H328" s="73">
        <v>0</v>
      </c>
      <c r="J328" s="109"/>
      <c r="K328" s="223">
        <f>E328*H328</f>
        <v>0</v>
      </c>
      <c r="N328" s="111"/>
    </row>
    <row r="329" spans="2:14" ht="12.75" hidden="1" customHeight="1">
      <c r="B329" s="183"/>
      <c r="E329" s="128"/>
      <c r="J329" s="109"/>
      <c r="N329" s="111"/>
    </row>
    <row r="330" spans="2:14" ht="12.75" hidden="1" customHeight="1">
      <c r="B330" s="183"/>
      <c r="C330" s="25">
        <v>95602</v>
      </c>
      <c r="D330" s="19" t="s">
        <v>12139</v>
      </c>
      <c r="E330" s="463" t="str">
        <f>IFERROR(VLOOKUP($C330,'SINAPI M A I O 2018'!$1:$1048576,2,0),IFERROR(VLOOKUP($C330,'COMP. PROPRIA'!$B$12:$I$453,4,0),""))</f>
        <v>ARRASAMENTO MECANICO DE ESTACA DE CONCRETO ARMADO, DIAMETROS DE 41 CM A 60 CM. AF_11/2016</v>
      </c>
      <c r="F330" s="464"/>
      <c r="G330" s="464"/>
      <c r="H330" s="464"/>
      <c r="I330" s="464"/>
      <c r="J330" s="465"/>
      <c r="K330" s="227">
        <f>SUM(K332:K333)</f>
        <v>0</v>
      </c>
      <c r="L330" s="56" t="s">
        <v>12361</v>
      </c>
      <c r="M330" s="51"/>
      <c r="N330" s="67"/>
    </row>
    <row r="331" spans="2:14" ht="25.5" hidden="1">
      <c r="B331" s="183"/>
      <c r="E331" s="79" t="s">
        <v>12362</v>
      </c>
      <c r="F331" s="65" t="s">
        <v>12363</v>
      </c>
      <c r="G331" s="65"/>
      <c r="H331" s="65"/>
      <c r="J331" s="109"/>
      <c r="N331" s="111"/>
    </row>
    <row r="332" spans="2:14" hidden="1">
      <c r="B332" s="183"/>
      <c r="E332" s="73">
        <v>0</v>
      </c>
      <c r="F332" s="73">
        <v>0</v>
      </c>
      <c r="J332" s="109"/>
      <c r="K332" s="69">
        <f>F332*E332</f>
        <v>0</v>
      </c>
      <c r="M332" s="139"/>
      <c r="N332" s="111"/>
    </row>
    <row r="333" spans="2:14" hidden="1">
      <c r="B333" s="183"/>
      <c r="E333" s="73">
        <v>0</v>
      </c>
      <c r="F333" s="73">
        <v>0</v>
      </c>
      <c r="J333" s="109"/>
      <c r="K333" s="69">
        <f>F333*E333</f>
        <v>0</v>
      </c>
      <c r="M333" s="139"/>
      <c r="N333" s="111"/>
    </row>
    <row r="334" spans="2:14" ht="12.75" hidden="1" customHeight="1">
      <c r="B334" s="183"/>
      <c r="E334" s="119"/>
      <c r="J334" s="109"/>
      <c r="K334" s="69"/>
      <c r="N334" s="111"/>
    </row>
    <row r="335" spans="2:14" ht="12.75" hidden="1" customHeight="1">
      <c r="B335" s="183"/>
      <c r="E335" s="128"/>
      <c r="J335" s="109"/>
      <c r="N335" s="111"/>
    </row>
    <row r="336" spans="2:14" ht="32.25" hidden="1" customHeight="1">
      <c r="B336" s="183"/>
      <c r="C336" s="25">
        <v>95576</v>
      </c>
      <c r="D336" s="19" t="s">
        <v>12139</v>
      </c>
      <c r="E336" s="463" t="str">
        <f>IFERROR(VLOOKUP($C336,'SINAPI M A I O 2018'!$1:$1048576,2,0),IFERROR(VLOOKUP($C336,'COMP. PROPRIA'!$B$12:$I$453,4,0),""))</f>
        <v>MONTAGEM DE ARMADURA LONGITUDINAL/TRANSVERSAL DE ESTACAS DE SEÇÃO CIRCULAR, DIÂMETRO = 8,0 MM. AF_11/2016</v>
      </c>
      <c r="F336" s="464"/>
      <c r="G336" s="464"/>
      <c r="H336" s="464"/>
      <c r="I336" s="464"/>
      <c r="J336" s="465"/>
      <c r="K336" s="51">
        <v>0</v>
      </c>
      <c r="L336" s="57" t="s">
        <v>12344</v>
      </c>
      <c r="M336" s="51">
        <v>0</v>
      </c>
      <c r="N336" s="116" t="s">
        <v>12344</v>
      </c>
    </row>
    <row r="337" spans="2:14" ht="12.75" hidden="1" customHeight="1">
      <c r="B337" s="183"/>
      <c r="E337" s="128"/>
      <c r="J337" s="109"/>
      <c r="K337" s="69"/>
      <c r="N337" s="111"/>
    </row>
    <row r="338" spans="2:14" ht="30.75" hidden="1" customHeight="1">
      <c r="B338" s="183"/>
      <c r="C338" s="25">
        <v>95583</v>
      </c>
      <c r="D338" s="19" t="s">
        <v>12139</v>
      </c>
      <c r="E338" s="463" t="str">
        <f>IFERROR(VLOOKUP($C338,'SINAPI M A I O 2018'!$1:$1048576,2,0),IFERROR(VLOOKUP($C338,'COMP. PROPRIA'!$B$12:$I$453,4,0),""))</f>
        <v>MONTAGEM DE ARMADURA TRANSVERSAL DE ESTACAS DE SEÇÃO CIRCULAR, DIÂMETRO = 5,0 MM. AF_11/2016</v>
      </c>
      <c r="F338" s="464"/>
      <c r="G338" s="464"/>
      <c r="H338" s="464"/>
      <c r="I338" s="464"/>
      <c r="J338" s="465"/>
      <c r="K338" s="51">
        <v>0</v>
      </c>
      <c r="L338" s="57" t="s">
        <v>12344</v>
      </c>
      <c r="M338" s="51">
        <v>0</v>
      </c>
      <c r="N338" s="116" t="s">
        <v>12344</v>
      </c>
    </row>
    <row r="339" spans="2:14" ht="14.25" hidden="1" customHeight="1">
      <c r="B339" s="183"/>
      <c r="E339" s="128"/>
      <c r="J339" s="109"/>
      <c r="K339" s="69"/>
      <c r="N339" s="111"/>
    </row>
    <row r="340" spans="2:14" ht="15" hidden="1">
      <c r="B340" s="183"/>
      <c r="C340" s="25">
        <v>72897</v>
      </c>
      <c r="D340" s="19" t="s">
        <v>12139</v>
      </c>
      <c r="E340" s="463" t="str">
        <f>IFERROR(VLOOKUP($C340,'SINAPI M A I O 2018'!$1:$1048576,2,0),IFERROR(VLOOKUP($C340,'COMP. PROPRIA'!$B$12:$I$453,4,0),""))</f>
        <v>CARGA MANUAL DE ENTULHO EM CAMINHAO BASCULANTE 6 M3</v>
      </c>
      <c r="F340" s="464"/>
      <c r="G340" s="464"/>
      <c r="H340" s="464"/>
      <c r="I340" s="464"/>
      <c r="J340" s="465"/>
      <c r="K340" s="227">
        <f>SUM(K342:K342)</f>
        <v>0</v>
      </c>
      <c r="L340" s="57" t="s">
        <v>12232</v>
      </c>
      <c r="N340" s="111"/>
    </row>
    <row r="341" spans="2:14" ht="48.75" hidden="1" customHeight="1">
      <c r="B341" s="185" t="s">
        <v>12354</v>
      </c>
      <c r="E341" s="90"/>
      <c r="F341" s="65" t="s">
        <v>12364</v>
      </c>
      <c r="G341" s="65"/>
      <c r="H341" s="60"/>
      <c r="I341" s="20" t="s">
        <v>12355</v>
      </c>
      <c r="J341" s="109"/>
      <c r="N341" s="111"/>
    </row>
    <row r="342" spans="2:14" hidden="1">
      <c r="B342" s="183"/>
      <c r="E342" s="80"/>
      <c r="F342" s="50">
        <f>G332</f>
        <v>0</v>
      </c>
      <c r="I342" s="50">
        <v>1.3</v>
      </c>
      <c r="J342" s="109"/>
      <c r="K342" s="69">
        <f>H342*H342*3.14*0.25*G342*F342*E342*I342</f>
        <v>0</v>
      </c>
      <c r="N342" s="111"/>
    </row>
    <row r="343" spans="2:14" ht="12.75" hidden="1" customHeight="1">
      <c r="B343" s="183"/>
      <c r="E343" s="128"/>
      <c r="J343" s="109"/>
      <c r="K343" s="69"/>
      <c r="N343" s="111"/>
    </row>
    <row r="344" spans="2:14" ht="12.75" hidden="1" customHeight="1">
      <c r="B344" s="183"/>
      <c r="C344" s="19">
        <v>95302</v>
      </c>
      <c r="D344" s="19" t="s">
        <v>12139</v>
      </c>
      <c r="E344" s="463" t="str">
        <f>IFERROR(VLOOKUP($C344,'SINAPI M A I O 2018'!$1:$1048576,2,0),IFERROR(VLOOKUP($C344,'COMP. PROPRIA'!$B$12:$I$453,4,0),""))</f>
        <v>TRANSPORTE COM CAMINHÃO BASCULANTE 6 M3 EM RODOVIA PAVIMENTADA ( PARA DISTÂNCIAS SUPERIORES A 4 KM)</v>
      </c>
      <c r="F344" s="464"/>
      <c r="G344" s="464"/>
      <c r="H344" s="464"/>
      <c r="I344" s="464"/>
      <c r="J344" s="465"/>
      <c r="K344" s="227">
        <f>SUM(K346:K347)</f>
        <v>0</v>
      </c>
      <c r="L344" s="56" t="s">
        <v>12238</v>
      </c>
      <c r="N344" s="111"/>
    </row>
    <row r="345" spans="2:14" ht="12.75" hidden="1" customHeight="1">
      <c r="B345" s="183" t="s">
        <v>12365</v>
      </c>
      <c r="E345" s="79" t="s">
        <v>12319</v>
      </c>
      <c r="H345" s="65" t="s">
        <v>12320</v>
      </c>
      <c r="J345" s="109"/>
      <c r="N345" s="111"/>
    </row>
    <row r="346" spans="2:14" ht="15" hidden="1" customHeight="1">
      <c r="B346" s="183"/>
      <c r="E346" s="119">
        <f>K340</f>
        <v>0</v>
      </c>
      <c r="F346" s="56"/>
      <c r="G346" s="56"/>
      <c r="H346" s="112">
        <f>(5+10)/2</f>
        <v>7.5</v>
      </c>
      <c r="J346" s="67"/>
      <c r="K346" s="69">
        <f>H346*E346</f>
        <v>0</v>
      </c>
      <c r="N346" s="111"/>
    </row>
    <row r="347" spans="2:14" ht="28.5" hidden="1" customHeight="1">
      <c r="B347" s="189"/>
      <c r="C347" s="96"/>
      <c r="D347" s="96"/>
      <c r="E347" s="119"/>
      <c r="F347" s="56"/>
      <c r="G347" s="56"/>
      <c r="H347" s="56"/>
      <c r="J347" s="109"/>
      <c r="K347" s="69">
        <f>H347*E347</f>
        <v>0</v>
      </c>
      <c r="N347" s="111"/>
    </row>
    <row r="348" spans="2:14" ht="12.75" hidden="1" customHeight="1">
      <c r="B348" s="189"/>
      <c r="C348" s="96"/>
      <c r="D348" s="96"/>
      <c r="E348" s="119"/>
      <c r="F348" s="56"/>
      <c r="G348" s="56"/>
      <c r="H348" s="56"/>
      <c r="J348" s="109"/>
      <c r="K348" s="69"/>
      <c r="N348" s="111"/>
    </row>
    <row r="349" spans="2:14" ht="12.75" hidden="1" customHeight="1">
      <c r="B349" s="183"/>
      <c r="E349" s="133"/>
      <c r="J349" s="109"/>
      <c r="K349" s="69"/>
      <c r="N349" s="111"/>
    </row>
    <row r="350" spans="2:14" ht="12.75" hidden="1" customHeight="1">
      <c r="B350" s="184"/>
      <c r="C350" s="95"/>
      <c r="D350" s="95"/>
      <c r="E350" s="499" t="s">
        <v>12366</v>
      </c>
      <c r="F350" s="500"/>
      <c r="G350" s="501"/>
      <c r="H350" s="53"/>
      <c r="I350" s="53"/>
      <c r="J350" s="127"/>
      <c r="K350" s="226"/>
      <c r="L350" s="55"/>
      <c r="M350" s="98"/>
      <c r="N350" s="114"/>
    </row>
    <row r="351" spans="2:14" ht="12.75" hidden="1" customHeight="1">
      <c r="B351" s="189"/>
      <c r="C351" s="96"/>
      <c r="D351" s="96"/>
      <c r="E351" s="119"/>
      <c r="F351" s="56"/>
      <c r="G351" s="56"/>
      <c r="H351" s="56"/>
      <c r="J351" s="109"/>
      <c r="K351" s="69"/>
      <c r="N351" s="111"/>
    </row>
    <row r="352" spans="2:14" ht="30.75" hidden="1" customHeight="1">
      <c r="B352" s="183"/>
      <c r="C352" s="161" t="s">
        <v>12367</v>
      </c>
      <c r="D352" s="25" t="s">
        <v>12265</v>
      </c>
      <c r="E352" s="463" t="str">
        <f>IFERROR(VLOOKUP($C352,'SINAPI M A I O 2018'!$1:$1048576,2,0),IFERROR(VLOOKUP($C352,'COMP. PROPRIA'!$B$12:$I$453,4,0),""))</f>
        <v/>
      </c>
      <c r="F352" s="464"/>
      <c r="G352" s="464"/>
      <c r="H352" s="464"/>
      <c r="I352" s="464"/>
      <c r="J352" s="465"/>
      <c r="K352" s="227">
        <f>SUM(K354:K355)</f>
        <v>0</v>
      </c>
      <c r="L352" s="57" t="s">
        <v>12287</v>
      </c>
      <c r="M352" s="104">
        <f>K352*PI()*0.15^2</f>
        <v>0</v>
      </c>
      <c r="N352" s="114" t="s">
        <v>12232</v>
      </c>
    </row>
    <row r="353" spans="2:14" hidden="1">
      <c r="B353" s="183"/>
      <c r="E353" s="76" t="s">
        <v>12362</v>
      </c>
      <c r="F353" s="50" t="s">
        <v>12368</v>
      </c>
      <c r="G353" s="50" t="s">
        <v>12369</v>
      </c>
      <c r="J353" s="109"/>
      <c r="K353" s="231"/>
      <c r="L353" s="5"/>
      <c r="M353" s="5"/>
      <c r="N353" s="111"/>
    </row>
    <row r="354" spans="2:14" hidden="1">
      <c r="B354" s="183"/>
      <c r="C354" s="19"/>
      <c r="D354" s="19"/>
      <c r="E354" s="118">
        <v>0</v>
      </c>
      <c r="F354" s="112">
        <v>0</v>
      </c>
      <c r="G354" s="50">
        <v>0.3</v>
      </c>
      <c r="J354" s="109"/>
      <c r="K354" s="69">
        <f>E354*F354</f>
        <v>0</v>
      </c>
      <c r="N354" s="111"/>
    </row>
    <row r="355" spans="2:14" hidden="1">
      <c r="B355" s="183"/>
      <c r="C355" s="19"/>
      <c r="D355" s="19"/>
      <c r="E355" s="118">
        <v>0</v>
      </c>
      <c r="F355" s="112">
        <v>0</v>
      </c>
      <c r="G355" s="50">
        <v>0.3</v>
      </c>
      <c r="J355" s="109"/>
      <c r="K355" s="69">
        <f>E355*F355</f>
        <v>0</v>
      </c>
      <c r="N355" s="111"/>
    </row>
    <row r="356" spans="2:14" hidden="1">
      <c r="B356" s="183"/>
      <c r="C356" s="19"/>
      <c r="D356" s="19"/>
      <c r="E356" s="119"/>
      <c r="J356" s="109"/>
      <c r="K356" s="69"/>
      <c r="N356" s="111"/>
    </row>
    <row r="357" spans="2:14" ht="42" hidden="1" customHeight="1">
      <c r="B357" s="183"/>
      <c r="C357" s="25">
        <v>95583</v>
      </c>
      <c r="D357" s="25" t="s">
        <v>12139</v>
      </c>
      <c r="E357" s="463" t="str">
        <f>IFERROR(VLOOKUP($C357,'SINAPI M A I O 2018'!$1:$1048576,2,0),IFERROR(VLOOKUP($C357,'COMP. PROPRIA'!$B$12:$I$453,4,0),""))</f>
        <v>MONTAGEM DE ARMADURA TRANSVERSAL DE ESTACAS DE SEÇÃO CIRCULAR, DIÂMETRO = 5,0 MM. AF_11/2016</v>
      </c>
      <c r="F357" s="464"/>
      <c r="G357" s="464"/>
      <c r="H357" s="464"/>
      <c r="I357" s="464"/>
      <c r="J357" s="465"/>
      <c r="K357" s="227">
        <f>SUM(K358:K360)</f>
        <v>0</v>
      </c>
      <c r="L357" s="57" t="s">
        <v>12344</v>
      </c>
      <c r="M357" s="227">
        <v>0</v>
      </c>
      <c r="N357" s="114" t="s">
        <v>12344</v>
      </c>
    </row>
    <row r="358" spans="2:14" ht="24" hidden="1" customHeight="1">
      <c r="B358" s="183"/>
      <c r="E358" s="79" t="s">
        <v>12347</v>
      </c>
      <c r="F358" s="65" t="s">
        <v>12224</v>
      </c>
      <c r="G358" s="65" t="s">
        <v>12348</v>
      </c>
      <c r="H358" s="60" t="s">
        <v>12349</v>
      </c>
      <c r="I358" s="60"/>
      <c r="J358" s="109"/>
      <c r="K358" s="69"/>
      <c r="N358" s="111"/>
    </row>
    <row r="359" spans="2:14" hidden="1">
      <c r="B359" s="183"/>
      <c r="E359" s="108">
        <v>5</v>
      </c>
      <c r="F359" s="50">
        <f>2*3.14*0.125+0.1</f>
        <v>0.88500000000000001</v>
      </c>
      <c r="G359" s="50">
        <f>$K$352/0.2</f>
        <v>0</v>
      </c>
      <c r="H359" s="50">
        <f>((E359/1000)*(E359/1000)*3.14*0.25)*7850</f>
        <v>0.15405625000000003</v>
      </c>
      <c r="J359" s="109"/>
      <c r="K359" s="69">
        <f>G359*H359*F359</f>
        <v>0</v>
      </c>
      <c r="N359" s="111"/>
    </row>
    <row r="360" spans="2:14" hidden="1">
      <c r="B360" s="183"/>
      <c r="E360" s="108">
        <v>5</v>
      </c>
      <c r="F360" s="50">
        <f>2*3.14*0.125+0.1</f>
        <v>0.88500000000000001</v>
      </c>
      <c r="G360" s="50">
        <f>$K$352/0.2</f>
        <v>0</v>
      </c>
      <c r="H360" s="50">
        <f>((E360/1000)*(E360/1000)*3.14*0.25)*7850</f>
        <v>0.15405625000000003</v>
      </c>
      <c r="J360" s="109"/>
      <c r="K360" s="69">
        <f>G360*H360*F360</f>
        <v>0</v>
      </c>
      <c r="N360" s="111"/>
    </row>
    <row r="361" spans="2:14" hidden="1">
      <c r="B361" s="183"/>
      <c r="E361" s="128"/>
      <c r="J361" s="109"/>
      <c r="K361" s="226"/>
      <c r="N361" s="111"/>
    </row>
    <row r="362" spans="2:14" hidden="1">
      <c r="B362" s="183"/>
      <c r="E362" s="128"/>
      <c r="J362" s="109"/>
      <c r="K362" s="226"/>
      <c r="N362" s="111"/>
    </row>
    <row r="363" spans="2:14" ht="33.75" hidden="1" customHeight="1">
      <c r="B363" s="183"/>
      <c r="C363" s="25">
        <v>95576</v>
      </c>
      <c r="D363" s="25" t="s">
        <v>12139</v>
      </c>
      <c r="E363" s="463" t="str">
        <f>IFERROR(VLOOKUP($C363,'SINAPI M A I O 2018'!$1:$1048576,2,0),IFERROR(VLOOKUP($C363,'COMP. PROPRIA'!$B$12:$I$453,4,0),""))</f>
        <v>MONTAGEM DE ARMADURA LONGITUDINAL/TRANSVERSAL DE ESTACAS DE SEÇÃO CIRCULAR, DIÂMETRO = 8,0 MM. AF_11/2016</v>
      </c>
      <c r="F363" s="464"/>
      <c r="G363" s="464"/>
      <c r="H363" s="464"/>
      <c r="I363" s="464"/>
      <c r="J363" s="465"/>
      <c r="K363" s="227">
        <f>SUM(K366:K367)</f>
        <v>0</v>
      </c>
      <c r="L363" s="57" t="s">
        <v>12344</v>
      </c>
      <c r="N363" s="111"/>
    </row>
    <row r="364" spans="2:14" hidden="1">
      <c r="B364" s="183"/>
      <c r="E364" s="128"/>
      <c r="H364" s="50" t="s">
        <v>12370</v>
      </c>
      <c r="I364" s="50" t="e">
        <f>I366/M359</f>
        <v>#DIV/0!</v>
      </c>
      <c r="J364" s="109"/>
      <c r="N364" s="111"/>
    </row>
    <row r="365" spans="2:14" ht="27.75" hidden="1" customHeight="1">
      <c r="B365" s="183"/>
      <c r="E365" s="79" t="s">
        <v>12347</v>
      </c>
      <c r="F365" s="65" t="s">
        <v>12224</v>
      </c>
      <c r="G365" s="65" t="s">
        <v>12348</v>
      </c>
      <c r="H365" s="60" t="s">
        <v>12349</v>
      </c>
      <c r="I365" s="60"/>
      <c r="J365" s="109"/>
      <c r="K365" s="69"/>
      <c r="N365" s="111"/>
    </row>
    <row r="366" spans="2:14" hidden="1">
      <c r="B366" s="183"/>
      <c r="E366" s="108">
        <v>8</v>
      </c>
      <c r="F366" s="50">
        <f>2*3.14*0.125+0.1</f>
        <v>0.88500000000000001</v>
      </c>
      <c r="G366" s="50">
        <f>$K$352/0.2</f>
        <v>0</v>
      </c>
      <c r="H366" s="50">
        <f>((E366/1000)*(E366/1000)*3.14*0.25)*7850</f>
        <v>0.39438400000000001</v>
      </c>
      <c r="J366" s="109"/>
      <c r="K366" s="69">
        <f>G366*H366*F366</f>
        <v>0</v>
      </c>
      <c r="N366" s="111"/>
    </row>
    <row r="367" spans="2:14" hidden="1">
      <c r="B367" s="183"/>
      <c r="E367" s="108">
        <v>8</v>
      </c>
      <c r="F367" s="50">
        <f>2*3.14*0.125+0.1</f>
        <v>0.88500000000000001</v>
      </c>
      <c r="G367" s="50">
        <f>$K$352/0.2</f>
        <v>0</v>
      </c>
      <c r="H367" s="50">
        <f>((E367/1000)*(E367/1000)*3.14*0.25)*7850</f>
        <v>0.39438400000000001</v>
      </c>
      <c r="J367" s="109"/>
      <c r="K367" s="69">
        <f>G367*H367*F367</f>
        <v>0</v>
      </c>
      <c r="N367" s="111"/>
    </row>
    <row r="368" spans="2:14" hidden="1">
      <c r="B368" s="183"/>
      <c r="E368" s="128"/>
      <c r="J368" s="109"/>
      <c r="K368" s="69"/>
      <c r="N368" s="111"/>
    </row>
    <row r="369" spans="2:14" ht="36" hidden="1" customHeight="1">
      <c r="B369" s="183"/>
      <c r="C369" s="25">
        <v>95601</v>
      </c>
      <c r="D369" s="25" t="s">
        <v>12371</v>
      </c>
      <c r="E369" s="463" t="str">
        <f>IFERROR(VLOOKUP($C369,'SINAPI M A I O 2018'!$1:$1048576,2,0),IFERROR(VLOOKUP($C369,'COMP. PROPRIA'!$B$12:$I$453,4,0),""))</f>
        <v>ARRASAMENTO MECANICO DE ESTACA DE CONCRETO ARMADO, DIAMETROS DE ATÉ 40 CM. AF_11/2016</v>
      </c>
      <c r="F369" s="464"/>
      <c r="G369" s="464"/>
      <c r="H369" s="464"/>
      <c r="I369" s="464"/>
      <c r="J369" s="465"/>
      <c r="K369" s="227">
        <f>SUM(K371:K372)</f>
        <v>0</v>
      </c>
      <c r="L369" s="57" t="s">
        <v>12361</v>
      </c>
      <c r="N369" s="111"/>
    </row>
    <row r="370" spans="2:14" ht="25.5" hidden="1">
      <c r="B370" s="183"/>
      <c r="E370" s="79" t="s">
        <v>12362</v>
      </c>
      <c r="F370" s="65" t="s">
        <v>12363</v>
      </c>
      <c r="G370" s="65"/>
      <c r="H370" s="65"/>
      <c r="J370" s="109"/>
      <c r="N370" s="111"/>
    </row>
    <row r="371" spans="2:14" hidden="1">
      <c r="B371" s="183"/>
      <c r="E371" s="73">
        <v>0</v>
      </c>
      <c r="F371" s="73">
        <v>0</v>
      </c>
      <c r="J371" s="109"/>
      <c r="K371" s="69">
        <f>F371*E371</f>
        <v>0</v>
      </c>
      <c r="M371" s="139"/>
      <c r="N371" s="111"/>
    </row>
    <row r="372" spans="2:14" hidden="1">
      <c r="B372" s="183"/>
      <c r="E372" s="73">
        <v>0</v>
      </c>
      <c r="F372" s="73">
        <v>0</v>
      </c>
      <c r="J372" s="109"/>
      <c r="K372" s="69">
        <f>F372*E372</f>
        <v>0</v>
      </c>
      <c r="M372" s="139"/>
      <c r="N372" s="111"/>
    </row>
    <row r="373" spans="2:14" hidden="1">
      <c r="B373" s="183"/>
      <c r="E373" s="128"/>
      <c r="J373" s="109"/>
      <c r="K373" s="69"/>
      <c r="N373" s="111"/>
    </row>
    <row r="374" spans="2:14" ht="15" hidden="1" customHeight="1">
      <c r="B374" s="183"/>
      <c r="C374" s="25">
        <v>72897</v>
      </c>
      <c r="D374" s="25" t="s">
        <v>12371</v>
      </c>
      <c r="E374" s="463" t="str">
        <f>IFERROR(VLOOKUP($C374,'SINAPI M A I O 2018'!$1:$1048576,2,0),IFERROR(VLOOKUP($C374,'COMP. PROPRIA'!$B$12:$I$453,4,0),""))</f>
        <v>CARGA MANUAL DE ENTULHO EM CAMINHAO BASCULANTE 6 M3</v>
      </c>
      <c r="F374" s="464"/>
      <c r="G374" s="464"/>
      <c r="H374" s="464"/>
      <c r="I374" s="464"/>
      <c r="J374" s="465"/>
      <c r="K374" s="227">
        <f>M352*1.3</f>
        <v>0</v>
      </c>
      <c r="L374" s="57" t="s">
        <v>12232</v>
      </c>
      <c r="N374" s="111"/>
    </row>
    <row r="375" spans="2:14" ht="51" hidden="1">
      <c r="B375" s="185" t="s">
        <v>12354</v>
      </c>
      <c r="E375" s="90"/>
      <c r="F375" s="65" t="s">
        <v>12364</v>
      </c>
      <c r="G375" s="65"/>
      <c r="H375" s="60"/>
      <c r="I375" s="65" t="s">
        <v>12372</v>
      </c>
      <c r="J375" s="109"/>
      <c r="N375" s="111"/>
    </row>
    <row r="376" spans="2:14" hidden="1">
      <c r="B376" s="183"/>
      <c r="E376" s="80"/>
      <c r="F376" s="50">
        <f>G366</f>
        <v>0</v>
      </c>
      <c r="I376" s="50">
        <v>1.3</v>
      </c>
      <c r="J376" s="109"/>
      <c r="K376" s="69">
        <f>H376*H376*3.14*0.25*G376*F376*E376*I376</f>
        <v>0</v>
      </c>
      <c r="N376" s="111"/>
    </row>
    <row r="377" spans="2:14" hidden="1">
      <c r="B377" s="183"/>
      <c r="E377" s="128"/>
      <c r="J377" s="109"/>
      <c r="N377" s="111"/>
    </row>
    <row r="378" spans="2:14" ht="29.25" hidden="1" customHeight="1">
      <c r="B378" s="183"/>
      <c r="C378" s="25">
        <v>95302</v>
      </c>
      <c r="D378" s="25" t="s">
        <v>12371</v>
      </c>
      <c r="E378" s="463" t="str">
        <f>IFERROR(VLOOKUP($C378,'SINAPI M A I O 2018'!$1:$1048576,2,0),IFERROR(VLOOKUP($C378,'COMP. PROPRIA'!$B$12:$I$453,4,0),""))</f>
        <v>TRANSPORTE COM CAMINHÃO BASCULANTE 6 M3 EM RODOVIA PAVIMENTADA ( PARA DISTÂNCIAS SUPERIORES A 4 KM)</v>
      </c>
      <c r="F378" s="464"/>
      <c r="G378" s="464"/>
      <c r="H378" s="464"/>
      <c r="I378" s="464"/>
      <c r="J378" s="465"/>
      <c r="K378" s="227">
        <f>SUM(K380)</f>
        <v>0</v>
      </c>
      <c r="L378" s="57" t="s">
        <v>12232</v>
      </c>
      <c r="N378" s="111"/>
    </row>
    <row r="379" spans="2:14" ht="12.75" hidden="1" customHeight="1">
      <c r="B379" s="183" t="s">
        <v>12365</v>
      </c>
      <c r="E379" s="79" t="s">
        <v>12319</v>
      </c>
      <c r="H379" s="65" t="s">
        <v>12320</v>
      </c>
      <c r="J379" s="109"/>
      <c r="N379" s="111"/>
    </row>
    <row r="380" spans="2:14" ht="15" hidden="1" customHeight="1">
      <c r="B380" s="183"/>
      <c r="E380" s="119">
        <f>K374</f>
        <v>0</v>
      </c>
      <c r="F380" s="56"/>
      <c r="G380" s="56"/>
      <c r="H380" s="112">
        <f>(5+10)/2</f>
        <v>7.5</v>
      </c>
      <c r="J380" s="67"/>
      <c r="K380" s="69">
        <f>H380*E380</f>
        <v>0</v>
      </c>
      <c r="N380" s="111"/>
    </row>
    <row r="381" spans="2:14" hidden="1">
      <c r="B381" s="183"/>
      <c r="E381" s="128"/>
      <c r="J381" s="109"/>
      <c r="N381" s="111"/>
    </row>
    <row r="382" spans="2:14" ht="12.75" hidden="1" customHeight="1">
      <c r="B382" s="183"/>
      <c r="E382" s="128"/>
      <c r="J382" s="109"/>
      <c r="N382" s="111"/>
    </row>
    <row r="383" spans="2:14" ht="12.75" hidden="1" customHeight="1">
      <c r="B383" s="184"/>
      <c r="C383" s="95"/>
      <c r="D383" s="95"/>
      <c r="E383" s="471" t="s">
        <v>12373</v>
      </c>
      <c r="F383" s="472"/>
      <c r="G383" s="472"/>
      <c r="H383" s="135" t="s">
        <v>12357</v>
      </c>
      <c r="J383" s="127"/>
      <c r="K383" s="226"/>
      <c r="L383" s="55"/>
      <c r="M383" s="98"/>
      <c r="N383" s="114"/>
    </row>
    <row r="384" spans="2:14" ht="33" hidden="1" customHeight="1">
      <c r="B384" s="183"/>
      <c r="C384" s="25">
        <v>96527</v>
      </c>
      <c r="D384" s="19" t="s">
        <v>12139</v>
      </c>
      <c r="E384" s="463" t="str">
        <f>IFERROR(VLOOKUP($C384,'SINAPI M A I O 2018'!$1:$1048576,2,0),IFERROR(VLOOKUP($C384,'COMP. PROPRIA'!$B$12:$I$453,4,0),""))</f>
        <v>ESCAVAÇÃO MANUAL DE VALA PARA VIGA BALDRAME, COM PREVISÃO DE FÔRMA. AF_06/2017</v>
      </c>
      <c r="F384" s="464"/>
      <c r="G384" s="464"/>
      <c r="H384" s="464"/>
      <c r="I384" s="464"/>
      <c r="J384" s="465"/>
      <c r="K384" s="227">
        <f>SUM(K386:K387)*1.3</f>
        <v>0</v>
      </c>
      <c r="L384" s="57" t="s">
        <v>12232</v>
      </c>
      <c r="M384" s="98"/>
      <c r="N384" s="67"/>
    </row>
    <row r="385" spans="2:14" ht="38.25" hidden="1">
      <c r="B385" s="183" t="s">
        <v>12374</v>
      </c>
      <c r="E385" s="76" t="s">
        <v>12289</v>
      </c>
      <c r="F385" s="20" t="s">
        <v>12325</v>
      </c>
      <c r="G385" s="20" t="s">
        <v>12326</v>
      </c>
      <c r="H385" s="65" t="s">
        <v>12264</v>
      </c>
      <c r="I385" s="280"/>
      <c r="J385" s="281"/>
      <c r="K385" s="230"/>
      <c r="M385" s="98"/>
      <c r="N385" s="67"/>
    </row>
    <row r="386" spans="2:14" ht="33" hidden="1" customHeight="1">
      <c r="B386" s="183" t="str">
        <f>B396</f>
        <v xml:space="preserve">paredes verticais a serem construídas </v>
      </c>
      <c r="E386" s="112">
        <v>0</v>
      </c>
      <c r="F386" s="112">
        <v>0</v>
      </c>
      <c r="G386" s="112">
        <v>0</v>
      </c>
      <c r="H386" s="112">
        <v>0</v>
      </c>
      <c r="J386" s="109"/>
      <c r="K386" s="69">
        <f>E386*F386*G386*H386</f>
        <v>0</v>
      </c>
      <c r="M386" s="98"/>
      <c r="N386" s="123"/>
    </row>
    <row r="387" spans="2:14" hidden="1">
      <c r="B387" s="183" t="str">
        <f t="shared" ref="B387" si="6">B397</f>
        <v xml:space="preserve">paredes horizontais a serem construidas </v>
      </c>
      <c r="E387" s="112">
        <v>0</v>
      </c>
      <c r="F387" s="112">
        <v>0</v>
      </c>
      <c r="G387" s="112">
        <v>0</v>
      </c>
      <c r="H387" s="112">
        <v>0</v>
      </c>
      <c r="J387" s="109"/>
      <c r="K387" s="69">
        <f t="shared" ref="K387" si="7">E387*F387*G387*H387</f>
        <v>0</v>
      </c>
      <c r="M387" s="98"/>
      <c r="N387" s="123"/>
    </row>
    <row r="388" spans="2:14" hidden="1">
      <c r="B388" s="183"/>
      <c r="E388" s="128"/>
      <c r="J388" s="109"/>
      <c r="K388" s="226"/>
      <c r="M388" s="98"/>
      <c r="N388" s="67"/>
    </row>
    <row r="389" spans="2:14" ht="27.75" hidden="1" customHeight="1">
      <c r="B389" s="183"/>
      <c r="C389" s="25">
        <v>96617</v>
      </c>
      <c r="D389" s="19" t="s">
        <v>12139</v>
      </c>
      <c r="E389" s="463" t="str">
        <f>IFERROR(VLOOKUP($C389,'SINAPI M A I O 2018'!$1:$1048576,2,0),IFERROR(VLOOKUP($C389,'COMP. PROPRIA'!$B$12:$I$453,4,0),""))</f>
        <v>LASTRO DE CONCRETO MAGRO, APLICADO EM BLOCOS DE COROAMENTO OU SAPATAS, ESPESSURA DE 3 CM. AF_08/2017</v>
      </c>
      <c r="F389" s="464"/>
      <c r="G389" s="464"/>
      <c r="H389" s="464"/>
      <c r="I389" s="464"/>
      <c r="J389" s="465"/>
      <c r="K389" s="227">
        <f>SUM(K391:K392)</f>
        <v>0</v>
      </c>
      <c r="L389" s="56" t="s">
        <v>12221</v>
      </c>
      <c r="M389" s="51">
        <f>K389*H389</f>
        <v>0</v>
      </c>
      <c r="N389" s="116" t="s">
        <v>12232</v>
      </c>
    </row>
    <row r="390" spans="2:14" ht="25.5" hidden="1">
      <c r="B390" s="183"/>
      <c r="E390" s="76" t="s">
        <v>12289</v>
      </c>
      <c r="F390" s="20" t="s">
        <v>12325</v>
      </c>
      <c r="H390" s="65" t="s">
        <v>12264</v>
      </c>
      <c r="J390" s="109"/>
      <c r="N390" s="111"/>
    </row>
    <row r="391" spans="2:14" ht="30" hidden="1" customHeight="1">
      <c r="B391" s="183" t="str">
        <f t="shared" ref="B391:B392" si="8">B396</f>
        <v xml:space="preserve">paredes verticais a serem construídas </v>
      </c>
      <c r="E391" s="112">
        <v>0</v>
      </c>
      <c r="F391" s="112">
        <v>0</v>
      </c>
      <c r="H391" s="112">
        <f>H386</f>
        <v>0</v>
      </c>
      <c r="J391" s="109"/>
      <c r="K391" s="69">
        <f>H391*F391*E391</f>
        <v>0</v>
      </c>
      <c r="N391" s="111"/>
    </row>
    <row r="392" spans="2:14" hidden="1">
      <c r="B392" s="183" t="str">
        <f t="shared" si="8"/>
        <v xml:space="preserve">paredes horizontais a serem construidas </v>
      </c>
      <c r="E392" s="112">
        <v>0</v>
      </c>
      <c r="F392" s="112">
        <v>0</v>
      </c>
      <c r="H392" s="112">
        <f>H387</f>
        <v>0</v>
      </c>
      <c r="J392" s="109"/>
      <c r="K392" s="69">
        <f t="shared" ref="K392" si="9">H392*F392*E392</f>
        <v>0</v>
      </c>
      <c r="N392" s="111"/>
    </row>
    <row r="393" spans="2:14" hidden="1">
      <c r="B393" s="183"/>
      <c r="E393" s="128"/>
      <c r="J393" s="109"/>
      <c r="K393" s="226"/>
      <c r="M393" s="98"/>
      <c r="N393" s="67"/>
    </row>
    <row r="394" spans="2:14" ht="36.75" hidden="1" customHeight="1">
      <c r="B394" s="183"/>
      <c r="C394" s="25">
        <v>94965</v>
      </c>
      <c r="D394" s="19" t="s">
        <v>12139</v>
      </c>
      <c r="E394" s="463" t="str">
        <f>IFERROR(VLOOKUP($C394,'SINAPI M A I O 2018'!$1:$1048576,2,0),IFERROR(VLOOKUP($C394,'COMP. PROPRIA'!$B$12:$I$453,4,0),""))</f>
        <v>CONCRETO FCK = 25MPA, TRAÇO 1:2,3:2,7 (CIMENTO/ AREIA MÉDIA/ BRITA 1)  - PREPARO MECÂNICO COM BETONEIRA 400 L. AF_07/2016</v>
      </c>
      <c r="F394" s="464"/>
      <c r="G394" s="464"/>
      <c r="H394" s="464"/>
      <c r="I394" s="464"/>
      <c r="J394" s="465"/>
      <c r="K394" s="227">
        <f>SUM(K396:K397)</f>
        <v>0</v>
      </c>
      <c r="L394" s="57" t="s">
        <v>12232</v>
      </c>
      <c r="M394" s="98"/>
      <c r="N394" s="67"/>
    </row>
    <row r="395" spans="2:14" ht="25.5" hidden="1">
      <c r="B395" s="183" t="s">
        <v>12375</v>
      </c>
      <c r="E395" s="76" t="s">
        <v>12289</v>
      </c>
      <c r="F395" s="20" t="s">
        <v>12325</v>
      </c>
      <c r="G395" s="20" t="s">
        <v>12326</v>
      </c>
      <c r="H395" s="65" t="s">
        <v>12264</v>
      </c>
      <c r="I395" s="280"/>
      <c r="J395" s="281"/>
      <c r="K395" s="226"/>
      <c r="M395" s="98"/>
      <c r="N395" s="67"/>
    </row>
    <row r="396" spans="2:14" ht="15" hidden="1" customHeight="1">
      <c r="B396" s="183" t="s">
        <v>12376</v>
      </c>
      <c r="E396" s="118">
        <v>0</v>
      </c>
      <c r="F396" s="73">
        <v>0</v>
      </c>
      <c r="G396" s="73">
        <v>0</v>
      </c>
      <c r="H396" s="73">
        <v>0</v>
      </c>
      <c r="J396" s="109"/>
      <c r="K396" s="69">
        <f>E396*F396*G396*H396</f>
        <v>0</v>
      </c>
      <c r="M396" s="98"/>
      <c r="N396" s="67"/>
    </row>
    <row r="397" spans="2:14" hidden="1">
      <c r="B397" s="183" t="s">
        <v>12377</v>
      </c>
      <c r="E397" s="118">
        <f>E387</f>
        <v>0</v>
      </c>
      <c r="F397" s="73">
        <v>0</v>
      </c>
      <c r="G397" s="73">
        <v>0</v>
      </c>
      <c r="H397" s="73">
        <v>0</v>
      </c>
      <c r="J397" s="109"/>
      <c r="K397" s="69">
        <f>E397*F397*G397*H397</f>
        <v>0</v>
      </c>
      <c r="M397" s="98"/>
      <c r="N397" s="67"/>
    </row>
    <row r="398" spans="2:14" hidden="1">
      <c r="B398" s="183"/>
      <c r="E398" s="119"/>
      <c r="J398" s="109"/>
      <c r="K398" s="226"/>
      <c r="M398" s="98"/>
      <c r="N398" s="67"/>
    </row>
    <row r="399" spans="2:14" hidden="1">
      <c r="B399" s="183"/>
      <c r="E399" s="119"/>
      <c r="J399" s="109"/>
      <c r="K399" s="226"/>
      <c r="M399" s="98"/>
      <c r="N399" s="67"/>
    </row>
    <row r="400" spans="2:14" ht="15" hidden="1" customHeight="1">
      <c r="B400" s="183"/>
      <c r="C400" s="25" t="s">
        <v>2388</v>
      </c>
      <c r="D400" s="19" t="s">
        <v>12139</v>
      </c>
      <c r="E400" s="463" t="str">
        <f>IFERROR(VLOOKUP($C400,'SINAPI M A I O 2018'!$1:$1048576,2,0),IFERROR(VLOOKUP($C400,'COMP. PROPRIA'!$B$12:$I$453,4,0),""))</f>
        <v>LANCAMENTO/APLICACAO MANUAL DE CONCRETO EM FUNDACOES</v>
      </c>
      <c r="F400" s="464"/>
      <c r="G400" s="464"/>
      <c r="H400" s="464"/>
      <c r="I400" s="464"/>
      <c r="J400" s="465"/>
      <c r="K400" s="227">
        <f>K394</f>
        <v>0</v>
      </c>
      <c r="L400" s="57" t="s">
        <v>12232</v>
      </c>
      <c r="M400" s="98"/>
      <c r="N400" s="67"/>
    </row>
    <row r="401" spans="2:14" hidden="1">
      <c r="B401" s="183"/>
      <c r="E401" s="128"/>
      <c r="J401" s="109"/>
      <c r="M401" s="98"/>
      <c r="N401" s="67"/>
    </row>
    <row r="402" spans="2:14" ht="36" hidden="1" customHeight="1">
      <c r="B402" s="183"/>
      <c r="C402" s="25">
        <v>96543</v>
      </c>
      <c r="D402" s="19" t="s">
        <v>12139</v>
      </c>
      <c r="E402" s="463" t="str">
        <f>IFERROR(VLOOKUP($C402,'SINAPI M A I O 2018'!$1:$1048576,2,0),IFERROR(VLOOKUP($C402,'COMP. PROPRIA'!$B$12:$I$453,4,0),""))</f>
        <v>ARMAÇÃO DE BLOCO, VIGA BALDRAME E SAPATA UTILIZANDO AÇO CA-60 DE 5 MM - MONTAGEM. AF_06/2017</v>
      </c>
      <c r="F402" s="464"/>
      <c r="G402" s="464"/>
      <c r="H402" s="464"/>
      <c r="I402" s="464"/>
      <c r="J402" s="465"/>
      <c r="K402" s="227">
        <f>SUM(K405:K406)</f>
        <v>0</v>
      </c>
      <c r="L402" s="57" t="s">
        <v>12344</v>
      </c>
      <c r="M402" s="51">
        <v>0</v>
      </c>
      <c r="N402" s="67" t="s">
        <v>12344</v>
      </c>
    </row>
    <row r="403" spans="2:14" hidden="1">
      <c r="B403" s="183"/>
      <c r="E403" s="128"/>
      <c r="H403" s="69" t="s">
        <v>12345</v>
      </c>
      <c r="I403" s="68" t="e">
        <f>K402/K394</f>
        <v>#DIV/0!</v>
      </c>
      <c r="J403" s="109"/>
      <c r="K403" s="69"/>
      <c r="M403" s="98"/>
      <c r="N403" s="67"/>
    </row>
    <row r="404" spans="2:14" ht="42.75" hidden="1" customHeight="1">
      <c r="B404" s="183" t="s">
        <v>12346</v>
      </c>
      <c r="E404" s="79" t="s">
        <v>12347</v>
      </c>
      <c r="F404" s="65" t="s">
        <v>12224</v>
      </c>
      <c r="G404" s="65" t="s">
        <v>12348</v>
      </c>
      <c r="H404" s="60" t="s">
        <v>12349</v>
      </c>
      <c r="I404" s="20" t="s">
        <v>12378</v>
      </c>
      <c r="J404" s="109"/>
      <c r="K404" s="69"/>
      <c r="M404" s="98"/>
      <c r="N404" s="67"/>
    </row>
    <row r="405" spans="2:14" hidden="1">
      <c r="B405" s="183" t="str">
        <f>B396</f>
        <v xml:space="preserve">paredes verticais a serem construídas </v>
      </c>
      <c r="E405" s="108">
        <v>5</v>
      </c>
      <c r="F405" s="50">
        <f>(F396-0.06)*2+(G396-0.06)*2+0.1</f>
        <v>-0.13999999999999999</v>
      </c>
      <c r="G405" s="50">
        <f>$E$396/0.15</f>
        <v>0</v>
      </c>
      <c r="H405" s="50">
        <f>((E405/1000)*(E405/1000)*3.14*0.25)*7850</f>
        <v>0.15405625000000003</v>
      </c>
      <c r="I405" s="50">
        <f>$H$396</f>
        <v>0</v>
      </c>
      <c r="J405" s="109"/>
      <c r="K405" s="69">
        <f>G405*H405*F405*I405</f>
        <v>0</v>
      </c>
      <c r="M405" s="98"/>
      <c r="N405" s="67"/>
    </row>
    <row r="406" spans="2:14" hidden="1">
      <c r="B406" s="183" t="str">
        <f>B397</f>
        <v xml:space="preserve">paredes horizontais a serem construidas </v>
      </c>
      <c r="E406" s="108">
        <v>5</v>
      </c>
      <c r="F406" s="50">
        <f>($F$397-0.06)*2+($G$397-0.06)*2+0.1</f>
        <v>-0.13999999999999999</v>
      </c>
      <c r="G406" s="50">
        <f>$E$397/0.15</f>
        <v>0</v>
      </c>
      <c r="H406" s="50">
        <f t="shared" ref="H406" si="10">((E406/1000)*(E406/1000)*3.14*0.25)*7850</f>
        <v>0.15405625000000003</v>
      </c>
      <c r="I406" s="50">
        <f>$H$397</f>
        <v>0</v>
      </c>
      <c r="J406" s="109"/>
      <c r="K406" s="69">
        <f>G406*H406*F406*I406</f>
        <v>0</v>
      </c>
      <c r="M406" s="98"/>
      <c r="N406" s="67"/>
    </row>
    <row r="407" spans="2:14" hidden="1">
      <c r="B407" s="183"/>
      <c r="E407" s="128"/>
      <c r="J407" s="109"/>
      <c r="M407" s="98"/>
      <c r="N407" s="67"/>
    </row>
    <row r="408" spans="2:14" ht="27" hidden="1" customHeight="1">
      <c r="B408" s="183"/>
      <c r="C408" s="25">
        <v>96545</v>
      </c>
      <c r="D408" s="19" t="s">
        <v>12139</v>
      </c>
      <c r="E408" s="463" t="str">
        <f>IFERROR(VLOOKUP($C408,'SINAPI M A I O 2018'!$1:$1048576,2,0),IFERROR(VLOOKUP($C408,'COMP. PROPRIA'!$B$12:$I$453,4,0),""))</f>
        <v>ARMAÇÃO DE BLOCO, VIGA BALDRAME OU SAPATA UTILIZANDO AÇO CA-50 DE 8 MM - MONTAGEM. AF_06/2017</v>
      </c>
      <c r="F408" s="464"/>
      <c r="G408" s="464"/>
      <c r="H408" s="464"/>
      <c r="I408" s="464"/>
      <c r="J408" s="465"/>
      <c r="K408" s="227">
        <f>SUM(K411:K412)</f>
        <v>0</v>
      </c>
      <c r="L408" s="57" t="s">
        <v>12344</v>
      </c>
      <c r="M408" s="51">
        <v>0</v>
      </c>
      <c r="N408" s="67" t="s">
        <v>12344</v>
      </c>
    </row>
    <row r="409" spans="2:14" hidden="1">
      <c r="B409" s="183"/>
      <c r="E409" s="128"/>
      <c r="H409" s="69" t="s">
        <v>12345</v>
      </c>
      <c r="I409" s="68" t="e">
        <f>K408/K400</f>
        <v>#DIV/0!</v>
      </c>
      <c r="J409" s="109"/>
      <c r="K409" s="69"/>
      <c r="M409" s="98"/>
      <c r="N409" s="67"/>
    </row>
    <row r="410" spans="2:14" ht="41.25" hidden="1" customHeight="1">
      <c r="B410" s="183" t="s">
        <v>12346</v>
      </c>
      <c r="E410" s="79" t="s">
        <v>12347</v>
      </c>
      <c r="F410" s="65" t="s">
        <v>12224</v>
      </c>
      <c r="G410" s="65" t="s">
        <v>12225</v>
      </c>
      <c r="H410" s="60" t="s">
        <v>12349</v>
      </c>
      <c r="I410" s="20" t="s">
        <v>12378</v>
      </c>
      <c r="J410" s="109"/>
      <c r="K410" s="69"/>
      <c r="M410" s="98"/>
      <c r="N410" s="67"/>
    </row>
    <row r="411" spans="2:14" hidden="1">
      <c r="B411" s="183" t="str">
        <f>B405</f>
        <v xml:space="preserve">paredes verticais a serem construídas </v>
      </c>
      <c r="E411" s="108">
        <v>0</v>
      </c>
      <c r="F411" s="50">
        <f>$E$396</f>
        <v>0</v>
      </c>
      <c r="G411" s="50">
        <f>E$396/0.15</f>
        <v>0</v>
      </c>
      <c r="H411" s="50">
        <f>((E411/1000)*(E411/1000)*3.14*0.25)*7850</f>
        <v>0</v>
      </c>
      <c r="I411" s="50">
        <f>$H$396</f>
        <v>0</v>
      </c>
      <c r="J411" s="109"/>
      <c r="K411" s="69">
        <f>G411*H411*F411*I411</f>
        <v>0</v>
      </c>
      <c r="M411" s="98"/>
      <c r="N411" s="67"/>
    </row>
    <row r="412" spans="2:14" hidden="1">
      <c r="B412" s="183" t="str">
        <f>B406</f>
        <v xml:space="preserve">paredes horizontais a serem construidas </v>
      </c>
      <c r="E412" s="108">
        <v>0</v>
      </c>
      <c r="F412" s="50">
        <f>$E$397</f>
        <v>0</v>
      </c>
      <c r="G412" s="50">
        <f>$E$397/0.15</f>
        <v>0</v>
      </c>
      <c r="H412" s="50">
        <f t="shared" ref="H412" si="11">((E412/1000)*(E412/1000)*3.14*0.25)*7850</f>
        <v>0</v>
      </c>
      <c r="I412" s="50">
        <f>$H$397</f>
        <v>0</v>
      </c>
      <c r="J412" s="109"/>
      <c r="K412" s="69">
        <f>G412*H412*F412*I412</f>
        <v>0</v>
      </c>
      <c r="M412" s="98"/>
      <c r="N412" s="67"/>
    </row>
    <row r="413" spans="2:14" hidden="1">
      <c r="B413" s="183"/>
      <c r="E413" s="128"/>
      <c r="J413" s="109"/>
      <c r="K413" s="226"/>
      <c r="M413" s="98"/>
      <c r="N413" s="67"/>
    </row>
    <row r="414" spans="2:14" ht="27" hidden="1" customHeight="1">
      <c r="B414" s="183"/>
      <c r="C414" s="25">
        <v>96546</v>
      </c>
      <c r="D414" s="19" t="s">
        <v>12139</v>
      </c>
      <c r="E414" s="463" t="str">
        <f>IFERROR(VLOOKUP($C414,'SINAPI M A I O 2018'!$1:$1048576,2,0),IFERROR(VLOOKUP($C414,'COMP. PROPRIA'!$B$12:$I$453,4,0),""))</f>
        <v>ARMAÇÃO DE BLOCO, VIGA BALDRAME OU SAPATA UTILIZANDO AÇO CA-50 DE 10 MM - MONTAGEM. AF_06/2017</v>
      </c>
      <c r="F414" s="464"/>
      <c r="G414" s="464"/>
      <c r="H414" s="464"/>
      <c r="I414" s="464"/>
      <c r="J414" s="465"/>
      <c r="K414" s="227">
        <f>SUM(K417:K418)</f>
        <v>0</v>
      </c>
      <c r="L414" s="57" t="s">
        <v>12344</v>
      </c>
      <c r="M414" s="51">
        <v>0</v>
      </c>
      <c r="N414" s="67" t="s">
        <v>12344</v>
      </c>
    </row>
    <row r="415" spans="2:14" hidden="1">
      <c r="B415" s="183"/>
      <c r="E415" s="128"/>
      <c r="H415" s="69" t="s">
        <v>12345</v>
      </c>
      <c r="I415" s="68" t="e">
        <f>K414/K406</f>
        <v>#DIV/0!</v>
      </c>
      <c r="J415" s="109"/>
      <c r="K415" s="69"/>
      <c r="M415" s="98"/>
      <c r="N415" s="67"/>
    </row>
    <row r="416" spans="2:14" ht="41.25" hidden="1" customHeight="1">
      <c r="B416" s="183" t="s">
        <v>12346</v>
      </c>
      <c r="E416" s="79" t="s">
        <v>12347</v>
      </c>
      <c r="F416" s="65" t="s">
        <v>12224</v>
      </c>
      <c r="G416" s="65" t="s">
        <v>12225</v>
      </c>
      <c r="H416" s="60" t="s">
        <v>12349</v>
      </c>
      <c r="I416" s="20" t="s">
        <v>12378</v>
      </c>
      <c r="J416" s="109"/>
      <c r="K416" s="69"/>
      <c r="M416" s="98"/>
      <c r="N416" s="67"/>
    </row>
    <row r="417" spans="2:14" hidden="1">
      <c r="B417" s="183" t="str">
        <f>B411</f>
        <v xml:space="preserve">paredes verticais a serem construídas </v>
      </c>
      <c r="E417" s="108">
        <v>10</v>
      </c>
      <c r="F417" s="50">
        <f>$E$396</f>
        <v>0</v>
      </c>
      <c r="G417" s="50">
        <f>E$396/0.15</f>
        <v>0</v>
      </c>
      <c r="H417" s="50">
        <f>((E417/1000)*(E417/1000)*3.14*0.25)*7850</f>
        <v>0.61622500000000013</v>
      </c>
      <c r="I417" s="50">
        <f>$H$396</f>
        <v>0</v>
      </c>
      <c r="J417" s="109"/>
      <c r="K417" s="69">
        <f>G417*H417*F417*I417</f>
        <v>0</v>
      </c>
      <c r="M417" s="98"/>
      <c r="N417" s="67"/>
    </row>
    <row r="418" spans="2:14" hidden="1">
      <c r="B418" s="183" t="str">
        <f>B412</f>
        <v xml:space="preserve">paredes horizontais a serem construidas </v>
      </c>
      <c r="E418" s="108">
        <v>10</v>
      </c>
      <c r="F418" s="50">
        <f>$E$397</f>
        <v>0</v>
      </c>
      <c r="G418" s="50">
        <f>$E$397/0.15</f>
        <v>0</v>
      </c>
      <c r="H418" s="50">
        <f t="shared" ref="H418" si="12">((E418/1000)*(E418/1000)*3.14*0.25)*7850</f>
        <v>0.61622500000000013</v>
      </c>
      <c r="I418" s="50">
        <f>$H$397</f>
        <v>0</v>
      </c>
      <c r="J418" s="109"/>
      <c r="K418" s="69">
        <f>G418*H418*F418*I418</f>
        <v>0</v>
      </c>
      <c r="M418" s="98"/>
      <c r="N418" s="67"/>
    </row>
    <row r="419" spans="2:14" hidden="1">
      <c r="B419" s="183"/>
      <c r="E419" s="128"/>
      <c r="J419" s="109"/>
      <c r="K419" s="226"/>
      <c r="M419" s="98"/>
      <c r="N419" s="67"/>
    </row>
    <row r="420" spans="2:14" ht="27" hidden="1" customHeight="1">
      <c r="B420" s="183"/>
      <c r="C420" s="25">
        <v>96547</v>
      </c>
      <c r="D420" s="19" t="s">
        <v>12139</v>
      </c>
      <c r="E420" s="463" t="str">
        <f>IFERROR(VLOOKUP($C420,'SINAPI M A I O 2018'!$1:$1048576,2,0),IFERROR(VLOOKUP($C420,'COMP. PROPRIA'!$B$12:$I$453,4,0),""))</f>
        <v>ARMAÇÃO DE BLOCO, VIGA BALDRAME OU SAPATA UTILIZANDO AÇO CA-50 DE 12,5 MM - MONTAGEM. AF_06/2017</v>
      </c>
      <c r="F420" s="464"/>
      <c r="G420" s="464"/>
      <c r="H420" s="464"/>
      <c r="I420" s="464"/>
      <c r="J420" s="465"/>
      <c r="K420" s="227">
        <f>SUM(K423:K424)</f>
        <v>0</v>
      </c>
      <c r="L420" s="57" t="s">
        <v>12344</v>
      </c>
      <c r="M420" s="51">
        <v>0</v>
      </c>
      <c r="N420" s="67" t="s">
        <v>12344</v>
      </c>
    </row>
    <row r="421" spans="2:14" hidden="1">
      <c r="B421" s="183"/>
      <c r="E421" s="128"/>
      <c r="H421" s="69" t="s">
        <v>12345</v>
      </c>
      <c r="I421" s="68" t="e">
        <f>K420/K412</f>
        <v>#DIV/0!</v>
      </c>
      <c r="J421" s="109"/>
      <c r="K421" s="69"/>
      <c r="M421" s="98"/>
      <c r="N421" s="67"/>
    </row>
    <row r="422" spans="2:14" ht="41.25" hidden="1" customHeight="1">
      <c r="B422" s="183" t="s">
        <v>12346</v>
      </c>
      <c r="E422" s="79" t="s">
        <v>12347</v>
      </c>
      <c r="F422" s="65" t="s">
        <v>12224</v>
      </c>
      <c r="G422" s="65" t="s">
        <v>12225</v>
      </c>
      <c r="H422" s="60" t="s">
        <v>12349</v>
      </c>
      <c r="I422" s="20" t="s">
        <v>12378</v>
      </c>
      <c r="J422" s="109"/>
      <c r="K422" s="69"/>
      <c r="M422" s="98"/>
      <c r="N422" s="67"/>
    </row>
    <row r="423" spans="2:14" hidden="1">
      <c r="B423" s="183" t="str">
        <f>B417</f>
        <v xml:space="preserve">paredes verticais a serem construídas </v>
      </c>
      <c r="E423" s="108">
        <v>12.5</v>
      </c>
      <c r="F423" s="50">
        <f>$E$396</f>
        <v>0</v>
      </c>
      <c r="G423" s="50">
        <f>E$396/0.15</f>
        <v>0</v>
      </c>
      <c r="H423" s="50">
        <f>((E423/1000)*(E423/1000)*3.14*0.25)*7850</f>
        <v>0.96285156250000015</v>
      </c>
      <c r="I423" s="50">
        <f>$H$396</f>
        <v>0</v>
      </c>
      <c r="J423" s="109"/>
      <c r="K423" s="69">
        <f>G423*H423*F423*I423</f>
        <v>0</v>
      </c>
      <c r="M423" s="98"/>
      <c r="N423" s="67"/>
    </row>
    <row r="424" spans="2:14" hidden="1">
      <c r="B424" s="183" t="str">
        <f>B418</f>
        <v xml:space="preserve">paredes horizontais a serem construidas </v>
      </c>
      <c r="E424" s="108">
        <v>12.5</v>
      </c>
      <c r="F424" s="50">
        <f>$E$397</f>
        <v>0</v>
      </c>
      <c r="G424" s="50">
        <f>$E$397/0.15</f>
        <v>0</v>
      </c>
      <c r="H424" s="50">
        <f t="shared" ref="H424" si="13">((E424/1000)*(E424/1000)*3.14*0.25)*7850</f>
        <v>0.96285156250000015</v>
      </c>
      <c r="I424" s="50">
        <f>$H$397</f>
        <v>0</v>
      </c>
      <c r="J424" s="109"/>
      <c r="K424" s="69">
        <f>G424*H424*F424*I424</f>
        <v>0</v>
      </c>
      <c r="M424" s="98"/>
      <c r="N424" s="67"/>
    </row>
    <row r="425" spans="2:14" hidden="1">
      <c r="B425" s="183"/>
      <c r="E425" s="128"/>
      <c r="J425" s="109"/>
      <c r="K425" s="226"/>
      <c r="M425" s="98"/>
      <c r="N425" s="67"/>
    </row>
    <row r="426" spans="2:14" ht="30" hidden="1" customHeight="1">
      <c r="B426" s="183"/>
      <c r="C426" s="25">
        <v>96536</v>
      </c>
      <c r="D426" s="19" t="s">
        <v>12139</v>
      </c>
      <c r="E426" s="463" t="str">
        <f>IFERROR(VLOOKUP($C426,'SINAPI M A I O 2018'!$1:$1048576,2,0),IFERROR(VLOOKUP($C426,'COMP. PROPRIA'!$B$12:$I$453,4,0),""))</f>
        <v>FABRICAÇÃO, MONTAGEM E DESMONTAGEM DE FÔRMA PARA VIGA BALDRAME, EM MADEIRA SERRADA, E=25 MM, 4 UTILIZAÇÕES. AF_06/2017</v>
      </c>
      <c r="F426" s="464"/>
      <c r="G426" s="464"/>
      <c r="H426" s="464"/>
      <c r="I426" s="464"/>
      <c r="J426" s="465"/>
      <c r="K426" s="227">
        <f>SUM(K428:K429)</f>
        <v>0</v>
      </c>
      <c r="L426" s="57" t="s">
        <v>12221</v>
      </c>
      <c r="M426" s="98"/>
      <c r="N426" s="67"/>
    </row>
    <row r="427" spans="2:14" ht="25.5" hidden="1">
      <c r="B427" s="183"/>
      <c r="D427" s="50"/>
      <c r="E427" s="76" t="s">
        <v>12289</v>
      </c>
      <c r="F427" s="20" t="s">
        <v>12325</v>
      </c>
      <c r="G427" s="20" t="s">
        <v>12326</v>
      </c>
      <c r="H427" s="65" t="s">
        <v>12264</v>
      </c>
      <c r="I427" s="280"/>
      <c r="J427" s="281"/>
      <c r="K427" s="230"/>
      <c r="L427" s="105"/>
      <c r="M427" s="98"/>
      <c r="N427" s="67"/>
    </row>
    <row r="428" spans="2:14" ht="33.75" hidden="1" customHeight="1">
      <c r="B428" s="183" t="str">
        <f>B396</f>
        <v xml:space="preserve">paredes verticais a serem construídas </v>
      </c>
      <c r="E428" s="128">
        <f t="shared" ref="E428:H429" si="14">E396</f>
        <v>0</v>
      </c>
      <c r="F428" s="50">
        <f t="shared" si="14"/>
        <v>0</v>
      </c>
      <c r="G428" s="50">
        <f t="shared" si="14"/>
        <v>0</v>
      </c>
      <c r="H428" s="50">
        <f t="shared" si="14"/>
        <v>0</v>
      </c>
      <c r="J428" s="109"/>
      <c r="K428" s="69">
        <f>E428*(F428+G428*2)*H428</f>
        <v>0</v>
      </c>
      <c r="M428" s="98"/>
      <c r="N428" s="67"/>
    </row>
    <row r="429" spans="2:14" hidden="1">
      <c r="B429" s="183" t="str">
        <f>B397</f>
        <v xml:space="preserve">paredes horizontais a serem construidas </v>
      </c>
      <c r="E429" s="128">
        <f t="shared" si="14"/>
        <v>0</v>
      </c>
      <c r="F429" s="50">
        <f t="shared" si="14"/>
        <v>0</v>
      </c>
      <c r="G429" s="50">
        <f t="shared" si="14"/>
        <v>0</v>
      </c>
      <c r="H429" s="50">
        <f t="shared" si="14"/>
        <v>0</v>
      </c>
      <c r="J429" s="109"/>
      <c r="K429" s="69">
        <f t="shared" ref="K429" si="15">E429*(F429+G429*2)*H429</f>
        <v>0</v>
      </c>
      <c r="M429" s="98"/>
      <c r="N429" s="67"/>
    </row>
    <row r="430" spans="2:14" hidden="1">
      <c r="B430" s="183"/>
      <c r="E430" s="128"/>
      <c r="J430" s="109"/>
      <c r="M430" s="98"/>
      <c r="N430" s="67"/>
    </row>
    <row r="431" spans="2:14" ht="29.25" hidden="1" customHeight="1">
      <c r="B431" s="183"/>
      <c r="C431" s="19">
        <v>93382</v>
      </c>
      <c r="D431" s="19" t="s">
        <v>12139</v>
      </c>
      <c r="E431" s="463" t="str">
        <f>IFERROR(VLOOKUP($C431,'SINAPI M A I O 2018'!$1:$1048576,2,0),IFERROR(VLOOKUP($C431,'COMP. PROPRIA'!$B$12:$I$453,4,0),""))</f>
        <v>REATERRO MANUAL DE VALAS COM COMPACTAÇÃO MECANIZADA. AF_04/2016</v>
      </c>
      <c r="F431" s="464"/>
      <c r="G431" s="464"/>
      <c r="H431" s="464"/>
      <c r="I431" s="464"/>
      <c r="J431" s="465"/>
      <c r="K431" s="227">
        <f>SUM(K433)</f>
        <v>0</v>
      </c>
      <c r="L431" s="57" t="s">
        <v>12232</v>
      </c>
      <c r="M431" s="98"/>
      <c r="N431" s="67"/>
    </row>
    <row r="432" spans="2:14" ht="45" hidden="1" customHeight="1">
      <c r="B432" s="185" t="s">
        <v>12351</v>
      </c>
      <c r="E432" s="79" t="s">
        <v>12379</v>
      </c>
      <c r="F432" s="65" t="s">
        <v>12353</v>
      </c>
      <c r="J432" s="109"/>
      <c r="K432" s="227"/>
      <c r="M432" s="98"/>
      <c r="N432" s="67"/>
    </row>
    <row r="433" spans="2:14" hidden="1">
      <c r="B433" s="183"/>
      <c r="E433" s="119">
        <f>K384</f>
        <v>0</v>
      </c>
      <c r="F433" s="50">
        <f>K394</f>
        <v>0</v>
      </c>
      <c r="J433" s="109"/>
      <c r="K433" s="69">
        <f>E433-F433</f>
        <v>0</v>
      </c>
      <c r="M433" s="98"/>
      <c r="N433" s="67"/>
    </row>
    <row r="434" spans="2:14" ht="40.5" hidden="1" customHeight="1">
      <c r="B434" s="183"/>
      <c r="E434" s="128"/>
      <c r="J434" s="109"/>
      <c r="M434" s="98"/>
      <c r="N434" s="67"/>
    </row>
    <row r="435" spans="2:14" hidden="1">
      <c r="B435" s="183"/>
      <c r="E435" s="128"/>
      <c r="J435" s="109"/>
      <c r="M435" s="98"/>
      <c r="N435" s="67"/>
    </row>
    <row r="436" spans="2:14" ht="15" hidden="1" customHeight="1">
      <c r="B436" s="183"/>
      <c r="C436" s="25">
        <v>83518</v>
      </c>
      <c r="D436" s="19" t="s">
        <v>12139</v>
      </c>
      <c r="E436" s="463" t="str">
        <f>IFERROR(VLOOKUP($C436,'SINAPI M A I O 2018'!$1:$1048576,2,0),IFERROR(VLOOKUP($C436,'COMP. PROPRIA'!$B$12:$I$453,4,0),""))</f>
        <v>ALVENARIA EMBASAMENTO E=20 CM BLOCO CONCRETO</v>
      </c>
      <c r="F436" s="464"/>
      <c r="G436" s="464"/>
      <c r="H436" s="464"/>
      <c r="I436" s="464"/>
      <c r="J436" s="465"/>
      <c r="K436" s="227">
        <f>SUM(K438:K439)</f>
        <v>0</v>
      </c>
      <c r="L436" s="56" t="s">
        <v>12232</v>
      </c>
      <c r="M436" s="51">
        <f>E438</f>
        <v>0</v>
      </c>
      <c r="N436" s="67" t="s">
        <v>12287</v>
      </c>
    </row>
    <row r="437" spans="2:14" ht="25.5" hidden="1">
      <c r="B437" s="185" t="s">
        <v>12380</v>
      </c>
      <c r="E437" s="79" t="s">
        <v>12381</v>
      </c>
      <c r="F437" s="65" t="s">
        <v>12382</v>
      </c>
      <c r="G437" s="20" t="s">
        <v>12383</v>
      </c>
      <c r="J437" s="109"/>
      <c r="N437" s="111"/>
    </row>
    <row r="438" spans="2:14" ht="15" hidden="1" customHeight="1">
      <c r="B438" s="183"/>
      <c r="E438" s="128">
        <f>SUM(E396:E397)</f>
        <v>0</v>
      </c>
      <c r="F438" s="50">
        <v>0.5</v>
      </c>
      <c r="G438" s="50">
        <v>0.2</v>
      </c>
      <c r="J438" s="109"/>
      <c r="K438" s="223">
        <f>E438*F438*G438</f>
        <v>0</v>
      </c>
      <c r="N438" s="111"/>
    </row>
    <row r="439" spans="2:14" hidden="1">
      <c r="B439" s="183"/>
      <c r="E439" s="128"/>
      <c r="J439" s="109"/>
      <c r="N439" s="111"/>
    </row>
    <row r="440" spans="2:14" ht="29.25" hidden="1" customHeight="1">
      <c r="B440" s="183"/>
      <c r="C440" s="19" t="s">
        <v>2545</v>
      </c>
      <c r="D440" s="19" t="s">
        <v>12139</v>
      </c>
      <c r="E440" s="463" t="str">
        <f>IFERROR(VLOOKUP($C440,'SINAPI M A I O 2018'!$1:$1048576,2,0),IFERROR(VLOOKUP($C440,'COMP. PROPRIA'!$B$12:$I$453,4,0),""))</f>
        <v>IMPERMEABILIZACAO DE ESTRUTURAS ENTERRADAS, COM TINTA ASFALTICA, DUAS DEMAOS.</v>
      </c>
      <c r="F440" s="464"/>
      <c r="G440" s="464"/>
      <c r="H440" s="464"/>
      <c r="I440" s="464"/>
      <c r="J440" s="465"/>
      <c r="K440" s="227">
        <f>K426</f>
        <v>0</v>
      </c>
      <c r="L440" s="56" t="s">
        <v>12221</v>
      </c>
      <c r="M440" s="51"/>
      <c r="N440" s="67"/>
    </row>
    <row r="441" spans="2:14" ht="25.5" hidden="1">
      <c r="B441" s="185" t="s">
        <v>12384</v>
      </c>
      <c r="E441" s="119"/>
      <c r="J441" s="109"/>
      <c r="K441" s="226"/>
      <c r="L441" s="56"/>
      <c r="M441" s="98"/>
      <c r="N441" s="67"/>
    </row>
    <row r="442" spans="2:14" ht="15" hidden="1" customHeight="1">
      <c r="B442" s="183"/>
      <c r="E442" s="119"/>
      <c r="J442" s="109"/>
      <c r="K442" s="226"/>
      <c r="L442" s="56"/>
      <c r="M442" s="98"/>
      <c r="N442" s="67"/>
    </row>
    <row r="443" spans="2:14" ht="15" hidden="1">
      <c r="B443" s="183"/>
      <c r="C443" s="25">
        <v>72897</v>
      </c>
      <c r="D443" s="19" t="s">
        <v>12139</v>
      </c>
      <c r="E443" s="463" t="str">
        <f>IFERROR(VLOOKUP($C443,'SINAPI M A I O 2018'!$1:$1048576,2,0),IFERROR(VLOOKUP($C443,'COMP. PROPRIA'!$B$12:$I$453,4,0),""))</f>
        <v>CARGA MANUAL DE ENTULHO EM CAMINHAO BASCULANTE 6 M3</v>
      </c>
      <c r="F443" s="464"/>
      <c r="G443" s="464"/>
      <c r="H443" s="464"/>
      <c r="I443" s="464"/>
      <c r="J443" s="465"/>
      <c r="K443" s="227">
        <f>SUM(K445:K445)</f>
        <v>0</v>
      </c>
      <c r="L443" s="57" t="s">
        <v>12232</v>
      </c>
      <c r="M443" s="98"/>
      <c r="N443" s="67"/>
    </row>
    <row r="444" spans="2:14" ht="51" hidden="1">
      <c r="B444" s="185" t="s">
        <v>12354</v>
      </c>
      <c r="E444" s="79"/>
      <c r="F444" s="65" t="s">
        <v>12353</v>
      </c>
      <c r="G444" s="20"/>
      <c r="H444" s="65" t="s">
        <v>12385</v>
      </c>
      <c r="J444" s="278"/>
      <c r="K444" s="69"/>
      <c r="M444" s="98"/>
      <c r="N444" s="67"/>
    </row>
    <row r="445" spans="2:14" ht="12.75" hidden="1" customHeight="1">
      <c r="B445" s="183"/>
      <c r="E445" s="128"/>
      <c r="F445" s="20">
        <f>K394</f>
        <v>0</v>
      </c>
      <c r="G445" s="20"/>
      <c r="H445" s="20">
        <v>1.3</v>
      </c>
      <c r="J445" s="67"/>
      <c r="K445" s="69">
        <f>H445*F445</f>
        <v>0</v>
      </c>
      <c r="M445" s="98"/>
      <c r="N445" s="67"/>
    </row>
    <row r="446" spans="2:14" hidden="1">
      <c r="B446" s="183"/>
      <c r="E446" s="128"/>
      <c r="F446" s="20"/>
      <c r="G446" s="20"/>
      <c r="I446" s="20"/>
      <c r="J446" s="67"/>
      <c r="K446" s="69"/>
      <c r="M446" s="98"/>
      <c r="N446" s="67"/>
    </row>
    <row r="447" spans="2:14" ht="15" hidden="1">
      <c r="B447" s="183"/>
      <c r="C447" s="25">
        <v>95302</v>
      </c>
      <c r="D447" s="19" t="s">
        <v>12139</v>
      </c>
      <c r="E447" s="463" t="s">
        <v>12386</v>
      </c>
      <c r="F447" s="464"/>
      <c r="G447" s="464"/>
      <c r="H447" s="464"/>
      <c r="I447" s="464"/>
      <c r="J447" s="465"/>
      <c r="K447" s="227">
        <f>SUM(K449:K450)</f>
        <v>0</v>
      </c>
      <c r="L447" s="56" t="s">
        <v>12238</v>
      </c>
      <c r="M447" s="98"/>
      <c r="N447" s="67"/>
    </row>
    <row r="448" spans="2:14" ht="25.5" hidden="1">
      <c r="B448" s="183" t="s">
        <v>12318</v>
      </c>
      <c r="E448" s="79" t="s">
        <v>12319</v>
      </c>
      <c r="H448" s="65" t="s">
        <v>12320</v>
      </c>
      <c r="J448" s="109"/>
      <c r="M448" s="98"/>
      <c r="N448" s="67"/>
    </row>
    <row r="449" spans="2:14" hidden="1">
      <c r="B449" s="183"/>
      <c r="E449" s="119">
        <f>K443</f>
        <v>0</v>
      </c>
      <c r="F449" s="56"/>
      <c r="G449" s="56"/>
      <c r="H449" s="112">
        <f>(5+10)/2</f>
        <v>7.5</v>
      </c>
      <c r="J449" s="67"/>
      <c r="K449" s="69">
        <f>H449*E449</f>
        <v>0</v>
      </c>
      <c r="M449" s="98"/>
      <c r="N449" s="67"/>
    </row>
    <row r="450" spans="2:14" hidden="1">
      <c r="B450" s="189"/>
      <c r="C450" s="96"/>
      <c r="D450" s="96"/>
      <c r="E450" s="119"/>
      <c r="F450" s="56"/>
      <c r="G450" s="56"/>
      <c r="H450" s="56"/>
      <c r="J450" s="109"/>
      <c r="K450" s="69">
        <f>H450*E450</f>
        <v>0</v>
      </c>
      <c r="N450" s="111"/>
    </row>
    <row r="451" spans="2:14" hidden="1">
      <c r="B451" s="189"/>
      <c r="C451" s="96"/>
      <c r="D451" s="96"/>
      <c r="E451" s="119"/>
      <c r="F451" s="56"/>
      <c r="G451" s="56"/>
      <c r="H451" s="56"/>
      <c r="J451" s="109"/>
      <c r="K451" s="69"/>
      <c r="N451" s="111"/>
    </row>
    <row r="452" spans="2:14" hidden="1">
      <c r="B452" s="189"/>
      <c r="C452" s="96"/>
      <c r="D452" s="96"/>
      <c r="E452" s="119"/>
      <c r="F452" s="56"/>
      <c r="G452" s="56"/>
      <c r="H452" s="56"/>
      <c r="J452" s="109"/>
      <c r="K452" s="69"/>
      <c r="N452" s="111"/>
    </row>
    <row r="453" spans="2:14" ht="13.5" hidden="1" thickBot="1">
      <c r="B453" s="189"/>
      <c r="C453" s="96"/>
      <c r="D453" s="96"/>
      <c r="E453" s="119"/>
      <c r="F453" s="56"/>
      <c r="G453" s="56"/>
      <c r="H453" s="56"/>
      <c r="J453" s="109"/>
      <c r="K453" s="69"/>
      <c r="N453" s="111"/>
    </row>
    <row r="454" spans="2:14" ht="13.5" hidden="1" thickBot="1">
      <c r="B454" s="184"/>
      <c r="C454" s="95"/>
      <c r="D454" s="95"/>
      <c r="E454" s="484" t="s">
        <v>12387</v>
      </c>
      <c r="F454" s="485"/>
      <c r="G454" s="485"/>
      <c r="H454" s="485"/>
      <c r="I454" s="485"/>
      <c r="J454" s="486"/>
      <c r="K454" s="226"/>
      <c r="L454" s="55"/>
      <c r="M454" s="98"/>
      <c r="N454" s="114"/>
    </row>
    <row r="455" spans="2:14" hidden="1">
      <c r="B455" s="183"/>
      <c r="E455" s="76"/>
      <c r="F455" s="20"/>
      <c r="G455" s="20"/>
      <c r="H455" s="65"/>
      <c r="I455" s="54"/>
      <c r="J455" s="132"/>
      <c r="K455" s="230"/>
      <c r="L455" s="105"/>
      <c r="M455" s="134"/>
      <c r="N455" s="111"/>
    </row>
    <row r="456" spans="2:14" ht="15" hidden="1">
      <c r="B456" s="184"/>
      <c r="C456" s="95"/>
      <c r="D456" s="95"/>
      <c r="E456" s="471" t="s">
        <v>12388</v>
      </c>
      <c r="F456" s="472"/>
      <c r="G456" s="472"/>
      <c r="H456" s="135" t="s">
        <v>12357</v>
      </c>
      <c r="J456" s="127"/>
      <c r="K456" s="226"/>
      <c r="L456" s="55"/>
      <c r="M456" s="98"/>
      <c r="N456" s="114"/>
    </row>
    <row r="457" spans="2:14" hidden="1">
      <c r="B457" s="183"/>
      <c r="E457" s="76"/>
      <c r="F457" s="20"/>
      <c r="G457" s="20"/>
      <c r="H457" s="65"/>
      <c r="I457" s="54"/>
      <c r="J457" s="132"/>
      <c r="K457" s="230"/>
      <c r="L457" s="105"/>
      <c r="M457" s="134"/>
      <c r="N457" s="111"/>
    </row>
    <row r="458" spans="2:14" ht="27" hidden="1" customHeight="1">
      <c r="B458" s="183"/>
      <c r="C458" s="25">
        <v>94965</v>
      </c>
      <c r="D458" s="19" t="s">
        <v>12139</v>
      </c>
      <c r="E458" s="463" t="str">
        <f>IFERROR(VLOOKUP($C458,'SINAPI M A I O 2018'!$1:$1048576,2,0),IFERROR(VLOOKUP($C458,'COMP. PROPRIA'!$B$12:$I$453,4,0),""))</f>
        <v>CONCRETO FCK = 25MPA, TRAÇO 1:2,3:2,7 (CIMENTO/ AREIA MÉDIA/ BRITA 1)  - PREPARO MECÂNICO COM BETONEIRA 400 L. AF_07/2016</v>
      </c>
      <c r="F458" s="464"/>
      <c r="G458" s="464"/>
      <c r="H458" s="464"/>
      <c r="I458" s="464"/>
      <c r="J458" s="465"/>
      <c r="K458" s="227">
        <f>SUM(K460:K463)</f>
        <v>0</v>
      </c>
      <c r="L458" s="57" t="s">
        <v>12232</v>
      </c>
      <c r="N458" s="111"/>
    </row>
    <row r="459" spans="2:14" ht="25.5" hidden="1">
      <c r="B459" s="183"/>
      <c r="E459" s="76" t="s">
        <v>12294</v>
      </c>
      <c r="F459" s="20" t="s">
        <v>12325</v>
      </c>
      <c r="G459" s="20" t="s">
        <v>12326</v>
      </c>
      <c r="H459" s="65" t="s">
        <v>12264</v>
      </c>
      <c r="I459" s="54"/>
      <c r="J459" s="132"/>
      <c r="K459" s="230"/>
      <c r="L459" s="105"/>
      <c r="M459" s="134"/>
      <c r="N459" s="111"/>
    </row>
    <row r="460" spans="2:14" ht="39" hidden="1" customHeight="1">
      <c r="B460" s="183" t="s">
        <v>12389</v>
      </c>
      <c r="E460" s="108">
        <v>0</v>
      </c>
      <c r="F460" s="70">
        <v>0</v>
      </c>
      <c r="G460" s="141">
        <v>0</v>
      </c>
      <c r="H460" s="70">
        <f>H2031</f>
        <v>0</v>
      </c>
      <c r="J460" s="109"/>
      <c r="K460" s="69">
        <f>H460*F460*G460*E460</f>
        <v>0</v>
      </c>
      <c r="N460" s="111"/>
    </row>
    <row r="461" spans="2:14" hidden="1">
      <c r="B461" s="183" t="s">
        <v>12390</v>
      </c>
      <c r="E461" s="108">
        <v>0</v>
      </c>
      <c r="F461" s="70">
        <v>0</v>
      </c>
      <c r="G461" s="141">
        <v>0</v>
      </c>
      <c r="H461" s="70">
        <v>0</v>
      </c>
      <c r="J461" s="109"/>
      <c r="K461" s="226">
        <f t="shared" ref="K461:K462" si="16">H461*F461*G461*E461</f>
        <v>0</v>
      </c>
      <c r="N461" s="111"/>
    </row>
    <row r="462" spans="2:14" hidden="1">
      <c r="B462" s="183" t="s">
        <v>12391</v>
      </c>
      <c r="E462" s="108">
        <v>0</v>
      </c>
      <c r="F462" s="70">
        <v>0</v>
      </c>
      <c r="G462" s="141">
        <v>0</v>
      </c>
      <c r="H462" s="70">
        <v>0</v>
      </c>
      <c r="J462" s="109"/>
      <c r="K462" s="226">
        <f t="shared" si="16"/>
        <v>0</v>
      </c>
      <c r="N462" s="111"/>
    </row>
    <row r="463" spans="2:14" hidden="1">
      <c r="B463" s="183" t="s">
        <v>12392</v>
      </c>
      <c r="E463" s="108"/>
      <c r="F463" s="70"/>
      <c r="G463" s="141"/>
      <c r="H463" s="70"/>
      <c r="J463" s="109"/>
      <c r="K463" s="226"/>
      <c r="N463" s="111"/>
    </row>
    <row r="464" spans="2:14" hidden="1">
      <c r="B464" s="183"/>
      <c r="D464" s="50"/>
      <c r="E464" s="128"/>
      <c r="J464" s="109"/>
      <c r="N464" s="111"/>
    </row>
    <row r="465" spans="2:14" ht="30.75" hidden="1" customHeight="1">
      <c r="B465" s="183"/>
      <c r="C465" s="25">
        <v>92873</v>
      </c>
      <c r="D465" s="19" t="s">
        <v>12139</v>
      </c>
      <c r="E465" s="463" t="str">
        <f>IFERROR(VLOOKUP($C465,'SINAPI M A I O 2018'!$1:$1048576,2,0),IFERROR(VLOOKUP($C465,'COMP. PROPRIA'!$B$12:$I$453,4,0),""))</f>
        <v>LANÇAMENTO COM USO DE BALDES, ADENSAMENTO E ACABAMENTO DE CONCRETO EM ESTRUTURAS. AF_12/2015</v>
      </c>
      <c r="F465" s="464"/>
      <c r="G465" s="464"/>
      <c r="H465" s="464"/>
      <c r="I465" s="464"/>
      <c r="J465" s="465"/>
      <c r="K465" s="227">
        <f>K458</f>
        <v>0</v>
      </c>
      <c r="L465" s="57" t="s">
        <v>12232</v>
      </c>
      <c r="N465" s="111"/>
    </row>
    <row r="466" spans="2:14" hidden="1">
      <c r="B466" s="183"/>
      <c r="E466" s="128"/>
      <c r="J466" s="109"/>
      <c r="N466" s="111"/>
    </row>
    <row r="467" spans="2:14" ht="36" hidden="1" customHeight="1">
      <c r="B467" s="183"/>
      <c r="C467" s="25">
        <v>92775</v>
      </c>
      <c r="D467" s="19" t="s">
        <v>12139</v>
      </c>
      <c r="E467" s="463" t="str">
        <f>IFERROR(VLOOKUP($C467,'SINAPI M A I O 2018'!$1:$1048576,2,0),IFERROR(VLOOKUP($C467,'COMP. PROPRIA'!$B$12:$I$453,4,0),""))</f>
        <v>ARMAÇÃO DE PILAR OU VIGA DE UMA ESTRUTURA CONVENCIONAL DE CONCRETO ARMADO EM UMA EDIFICAÇÃO TÉRREA OU SOBRADO UTILIZANDO AÇO CA-60 DE 5,0 MM - MONTAGEM. AF_12/2015</v>
      </c>
      <c r="F467" s="464"/>
      <c r="G467" s="464"/>
      <c r="H467" s="464"/>
      <c r="I467" s="464"/>
      <c r="J467" s="465"/>
      <c r="K467" s="227">
        <f>SUM(K470:K472)</f>
        <v>0</v>
      </c>
      <c r="L467" s="57" t="s">
        <v>12344</v>
      </c>
      <c r="M467" s="51">
        <v>0</v>
      </c>
      <c r="N467" s="67" t="s">
        <v>12344</v>
      </c>
    </row>
    <row r="468" spans="2:14" hidden="1">
      <c r="B468" s="183"/>
      <c r="E468" s="128"/>
      <c r="H468" s="69" t="s">
        <v>12345</v>
      </c>
      <c r="I468" s="68" t="e">
        <f>K467/K458</f>
        <v>#DIV/0!</v>
      </c>
      <c r="J468" s="109"/>
      <c r="K468" s="69"/>
      <c r="M468" s="98"/>
      <c r="N468" s="67"/>
    </row>
    <row r="469" spans="2:14" ht="67.5" hidden="1" customHeight="1">
      <c r="B469" s="183" t="s">
        <v>12346</v>
      </c>
      <c r="E469" s="79" t="s">
        <v>12347</v>
      </c>
      <c r="F469" s="65" t="s">
        <v>12289</v>
      </c>
      <c r="G469" s="65" t="s">
        <v>12348</v>
      </c>
      <c r="H469" s="60" t="s">
        <v>12349</v>
      </c>
      <c r="I469" s="65" t="s">
        <v>12378</v>
      </c>
      <c r="J469" s="109"/>
      <c r="K469" s="69"/>
      <c r="M469" s="98"/>
      <c r="N469" s="67"/>
    </row>
    <row r="470" spans="2:14" hidden="1">
      <c r="B470" s="183" t="str">
        <f>B460</f>
        <v xml:space="preserve">P1 </v>
      </c>
      <c r="E470" s="108">
        <v>0</v>
      </c>
      <c r="F470" s="50">
        <f>($E$460-0.06)*2+($F$460-0.06)*2+0.1</f>
        <v>-0.13999999999999999</v>
      </c>
      <c r="G470" s="50">
        <f>$E$460/0.15</f>
        <v>0</v>
      </c>
      <c r="H470" s="50">
        <f>((E470/1000)*(E470/1000)*3.14*0.25)*7850</f>
        <v>0</v>
      </c>
      <c r="I470" s="50">
        <f>$H$460</f>
        <v>0</v>
      </c>
      <c r="J470" s="109"/>
      <c r="K470" s="69">
        <f>G470*H470*F470*I470</f>
        <v>0</v>
      </c>
      <c r="M470" s="98"/>
      <c r="N470" s="67"/>
    </row>
    <row r="471" spans="2:14" hidden="1">
      <c r="B471" s="183" t="str">
        <f>B461</f>
        <v>P2</v>
      </c>
      <c r="E471" s="108">
        <v>0</v>
      </c>
      <c r="F471" s="50">
        <f>($E$461-0.06)*2+($F$461-0.06)*2+0.1</f>
        <v>-0.13999999999999999</v>
      </c>
      <c r="G471" s="50">
        <f>$E$461/0.15</f>
        <v>0</v>
      </c>
      <c r="H471" s="50">
        <f t="shared" ref="H471:H472" si="17">((E471/1000)*(E471/1000)*3.14*0.25)*7850</f>
        <v>0</v>
      </c>
      <c r="I471" s="50">
        <f>$H$461</f>
        <v>0</v>
      </c>
      <c r="J471" s="109"/>
      <c r="K471" s="69">
        <f t="shared" ref="K471:K472" si="18">G471*H471*F471*I471</f>
        <v>0</v>
      </c>
      <c r="M471" s="98"/>
      <c r="N471" s="67"/>
    </row>
    <row r="472" spans="2:14" hidden="1">
      <c r="B472" s="183" t="str">
        <f>B462</f>
        <v>P3</v>
      </c>
      <c r="E472" s="108">
        <v>0</v>
      </c>
      <c r="F472" s="50">
        <f>($E$462-0.06)*2+($F$462-0.06)*2+0.1</f>
        <v>-0.13999999999999999</v>
      </c>
      <c r="G472" s="50">
        <f>$E$462/0.15</f>
        <v>0</v>
      </c>
      <c r="H472" s="50">
        <f t="shared" si="17"/>
        <v>0</v>
      </c>
      <c r="I472" s="50">
        <f>$H$462</f>
        <v>0</v>
      </c>
      <c r="J472" s="109"/>
      <c r="K472" s="69">
        <f t="shared" si="18"/>
        <v>0</v>
      </c>
      <c r="M472" s="98"/>
      <c r="N472" s="67"/>
    </row>
    <row r="473" spans="2:14" hidden="1">
      <c r="B473" s="183"/>
      <c r="E473" s="128"/>
      <c r="J473" s="109"/>
      <c r="K473" s="69"/>
      <c r="M473" s="98"/>
      <c r="N473" s="67"/>
    </row>
    <row r="474" spans="2:14" hidden="1">
      <c r="B474" s="183"/>
      <c r="E474" s="128"/>
      <c r="J474" s="109"/>
      <c r="K474" s="69"/>
      <c r="M474" s="98"/>
      <c r="N474" s="67"/>
    </row>
    <row r="475" spans="2:14" ht="39.75" hidden="1" customHeight="1">
      <c r="B475" s="183"/>
      <c r="C475" s="25">
        <v>92778</v>
      </c>
      <c r="D475" s="19" t="s">
        <v>12139</v>
      </c>
      <c r="E475" s="463" t="str">
        <f>IFERROR(VLOOKUP($C475,'SINAPI M A I O 2018'!$1:$1048576,2,0),IFERROR(VLOOKUP($C475,'COMP. PROPRIA'!$B$12:$I$453,4,0),""))</f>
        <v>ARMAÇÃO DE PILAR OU VIGA DE UMA ESTRUTURA CONVENCIONAL DE CONCRETO ARMADO EM UMA EDIFICAÇÃO TÉRREA OU SOBRADO UTILIZANDO AÇO CA-50 DE 10,0 MM - MONTAGEM. AF_12/2015</v>
      </c>
      <c r="F475" s="464"/>
      <c r="G475" s="464"/>
      <c r="H475" s="464"/>
      <c r="I475" s="464"/>
      <c r="J475" s="465"/>
      <c r="K475" s="227">
        <f>SUM(K478:K480)</f>
        <v>0</v>
      </c>
      <c r="L475" s="57" t="s">
        <v>12344</v>
      </c>
      <c r="M475" s="51">
        <v>0</v>
      </c>
      <c r="N475" s="67" t="s">
        <v>12344</v>
      </c>
    </row>
    <row r="476" spans="2:14" hidden="1">
      <c r="B476" s="183"/>
      <c r="E476" s="128"/>
      <c r="H476" s="69" t="s">
        <v>12345</v>
      </c>
      <c r="I476" s="68" t="e">
        <f>K475/K458</f>
        <v>#DIV/0!</v>
      </c>
      <c r="J476" s="109"/>
      <c r="K476" s="69"/>
      <c r="M476" s="98"/>
      <c r="N476" s="111"/>
    </row>
    <row r="477" spans="2:14" ht="67.5" hidden="1" customHeight="1">
      <c r="B477" s="183" t="s">
        <v>12346</v>
      </c>
      <c r="E477" s="79" t="s">
        <v>12347</v>
      </c>
      <c r="F477" s="65" t="s">
        <v>12289</v>
      </c>
      <c r="G477" s="65" t="s">
        <v>12348</v>
      </c>
      <c r="H477" s="60" t="s">
        <v>12349</v>
      </c>
      <c r="I477" s="65" t="s">
        <v>12378</v>
      </c>
      <c r="J477" s="109"/>
      <c r="K477" s="69"/>
      <c r="M477" s="98"/>
      <c r="N477" s="67"/>
    </row>
    <row r="478" spans="2:14" hidden="1">
      <c r="B478" s="183">
        <f>B468</f>
        <v>0</v>
      </c>
      <c r="E478" s="108">
        <v>0</v>
      </c>
      <c r="F478" s="50">
        <f>($E$460-0.06)*2+($F$460-0.06)*2+0.1</f>
        <v>-0.13999999999999999</v>
      </c>
      <c r="G478" s="50">
        <f>$E$460/0.15</f>
        <v>0</v>
      </c>
      <c r="H478" s="50">
        <f>((E478/1000)*(E478/1000)*3.14*0.25)*7850</f>
        <v>0</v>
      </c>
      <c r="I478" s="50">
        <f>$H$460</f>
        <v>0</v>
      </c>
      <c r="J478" s="109"/>
      <c r="K478" s="69">
        <f>G478*H478*F478*I478</f>
        <v>0</v>
      </c>
      <c r="M478" s="98"/>
      <c r="N478" s="67"/>
    </row>
    <row r="479" spans="2:14" ht="25.5" hidden="1">
      <c r="B479" s="183" t="str">
        <f>B469</f>
        <v xml:space="preserve">Em casos de não houver o projeto de fundações, para estimar, use esta equação </v>
      </c>
      <c r="E479" s="108">
        <v>0</v>
      </c>
      <c r="F479" s="50">
        <f>($E$461-0.06)*2+($F$461-0.06)*2+0.1</f>
        <v>-0.13999999999999999</v>
      </c>
      <c r="G479" s="50">
        <f>$E$461/0.15</f>
        <v>0</v>
      </c>
      <c r="H479" s="50">
        <f t="shared" ref="H479:H480" si="19">((E479/1000)*(E479/1000)*3.14*0.25)*7850</f>
        <v>0</v>
      </c>
      <c r="I479" s="50">
        <f>$H$461</f>
        <v>0</v>
      </c>
      <c r="J479" s="109"/>
      <c r="K479" s="69">
        <f t="shared" ref="K479:K480" si="20">G479*H479*F479*I479</f>
        <v>0</v>
      </c>
      <c r="M479" s="98"/>
      <c r="N479" s="67"/>
    </row>
    <row r="480" spans="2:14" hidden="1">
      <c r="B480" s="183" t="str">
        <f>B470</f>
        <v xml:space="preserve">P1 </v>
      </c>
      <c r="E480" s="108">
        <v>0</v>
      </c>
      <c r="F480" s="50">
        <f>($E$462-0.06)*2+($F$462-0.06)*2+0.1</f>
        <v>-0.13999999999999999</v>
      </c>
      <c r="G480" s="50">
        <f>$E$462/0.15</f>
        <v>0</v>
      </c>
      <c r="H480" s="50">
        <f t="shared" si="19"/>
        <v>0</v>
      </c>
      <c r="I480" s="50">
        <f>$H$462</f>
        <v>0</v>
      </c>
      <c r="J480" s="109"/>
      <c r="K480" s="69">
        <f t="shared" si="20"/>
        <v>0</v>
      </c>
      <c r="M480" s="98"/>
      <c r="N480" s="67"/>
    </row>
    <row r="481" spans="2:15" hidden="1">
      <c r="B481" s="183"/>
      <c r="E481" s="128"/>
      <c r="J481" s="109"/>
      <c r="K481" s="69"/>
      <c r="M481" s="98"/>
      <c r="N481" s="111"/>
    </row>
    <row r="482" spans="2:15" ht="39.75" hidden="1" customHeight="1">
      <c r="B482" s="183"/>
      <c r="C482" s="25">
        <v>92779</v>
      </c>
      <c r="D482" s="19" t="s">
        <v>12139</v>
      </c>
      <c r="E482" s="463" t="str">
        <f>IFERROR(VLOOKUP($C482,'SINAPI M A I O 2018'!$1:$1048576,2,0),IFERROR(VLOOKUP($C482,'COMP. PROPRIA'!$B$12:$I$453,4,0),""))</f>
        <v>ARMAÇÃO DE PILAR OU VIGA DE UMA ESTRUTURA CONVENCIONAL DE CONCRETO ARMADO EM UMA EDIFICAÇÃO TÉRREA OU SOBRADO UTILIZANDO AÇO CA-50 DE 12,5 MM - MONTAGEM. AF_12/2015</v>
      </c>
      <c r="F482" s="464"/>
      <c r="G482" s="464"/>
      <c r="H482" s="464"/>
      <c r="I482" s="464"/>
      <c r="J482" s="465"/>
      <c r="K482" s="227">
        <f>SUM(K485:K487)</f>
        <v>0</v>
      </c>
      <c r="L482" s="57" t="s">
        <v>12344</v>
      </c>
      <c r="M482" s="51">
        <v>0</v>
      </c>
      <c r="N482" s="67" t="s">
        <v>12344</v>
      </c>
    </row>
    <row r="483" spans="2:15" hidden="1">
      <c r="B483" s="183"/>
      <c r="E483" s="128"/>
      <c r="H483" s="69" t="s">
        <v>12345</v>
      </c>
      <c r="I483" s="68" t="e">
        <f>K482/K465</f>
        <v>#DIV/0!</v>
      </c>
      <c r="J483" s="109"/>
      <c r="K483" s="69"/>
      <c r="M483" s="98"/>
      <c r="N483" s="111"/>
    </row>
    <row r="484" spans="2:15" ht="67.5" hidden="1" customHeight="1">
      <c r="B484" s="183" t="s">
        <v>12346</v>
      </c>
      <c r="E484" s="79" t="s">
        <v>12347</v>
      </c>
      <c r="F484" s="65" t="s">
        <v>12289</v>
      </c>
      <c r="G484" s="65" t="s">
        <v>12348</v>
      </c>
      <c r="H484" s="60" t="s">
        <v>12349</v>
      </c>
      <c r="I484" s="65" t="s">
        <v>12378</v>
      </c>
      <c r="J484" s="109"/>
      <c r="K484" s="69"/>
      <c r="M484" s="98"/>
      <c r="N484" s="67"/>
    </row>
    <row r="485" spans="2:15" hidden="1">
      <c r="B485" s="183">
        <f>B475</f>
        <v>0</v>
      </c>
      <c r="E485" s="108">
        <v>0</v>
      </c>
      <c r="F485" s="50">
        <f>($E$460-0.06)*2+($F$460-0.06)*2+0.1</f>
        <v>-0.13999999999999999</v>
      </c>
      <c r="G485" s="50">
        <f>$E$460/0.15</f>
        <v>0</v>
      </c>
      <c r="H485" s="50">
        <f>((E485/1000)*(E485/1000)*3.14*0.25)*7850</f>
        <v>0</v>
      </c>
      <c r="I485" s="50">
        <f>$H$460</f>
        <v>0</v>
      </c>
      <c r="J485" s="109"/>
      <c r="K485" s="69">
        <f>G485*H485*F485*I485</f>
        <v>0</v>
      </c>
      <c r="M485" s="98"/>
      <c r="N485" s="67"/>
    </row>
    <row r="486" spans="2:15" hidden="1">
      <c r="B486" s="183">
        <f>B476</f>
        <v>0</v>
      </c>
      <c r="E486" s="108">
        <v>0</v>
      </c>
      <c r="F486" s="50">
        <f>($E$461-0.06)*2+($F$461-0.06)*2+0.1</f>
        <v>-0.13999999999999999</v>
      </c>
      <c r="G486" s="50">
        <f>$E$461/0.15</f>
        <v>0</v>
      </c>
      <c r="H486" s="50">
        <f t="shared" ref="H486:H487" si="21">((E486/1000)*(E486/1000)*3.14*0.25)*7850</f>
        <v>0</v>
      </c>
      <c r="I486" s="50">
        <f>$H$461</f>
        <v>0</v>
      </c>
      <c r="J486" s="109"/>
      <c r="K486" s="69">
        <f>G486*H486*F486*I486</f>
        <v>0</v>
      </c>
      <c r="M486" s="98"/>
      <c r="N486" s="67"/>
    </row>
    <row r="487" spans="2:15" ht="25.5" hidden="1">
      <c r="B487" s="183" t="str">
        <f>B477</f>
        <v xml:space="preserve">Em casos de não houver o projeto de fundações, para estimar, use esta equação </v>
      </c>
      <c r="E487" s="108">
        <v>0</v>
      </c>
      <c r="F487" s="50">
        <f>($E$462-0.06)*2+($F$462-0.06)*2+0.1</f>
        <v>-0.13999999999999999</v>
      </c>
      <c r="G487" s="50">
        <f>$E$462/0.15</f>
        <v>0</v>
      </c>
      <c r="H487" s="50">
        <f t="shared" si="21"/>
        <v>0</v>
      </c>
      <c r="I487" s="50">
        <f>$H$462</f>
        <v>0</v>
      </c>
      <c r="J487" s="109"/>
      <c r="K487" s="69">
        <f>G487*H487*F487*I487</f>
        <v>0</v>
      </c>
      <c r="M487" s="98"/>
      <c r="N487" s="67"/>
    </row>
    <row r="488" spans="2:15" hidden="1">
      <c r="B488" s="183"/>
      <c r="E488" s="128"/>
      <c r="J488" s="109"/>
      <c r="K488" s="69"/>
      <c r="M488" s="98"/>
      <c r="N488" s="111"/>
    </row>
    <row r="489" spans="2:15" ht="57" hidden="1" customHeight="1">
      <c r="B489" s="183"/>
      <c r="C489" s="25">
        <v>92412</v>
      </c>
      <c r="D489" s="19" t="s">
        <v>12139</v>
      </c>
      <c r="E489" s="463" t="str">
        <f>IFERROR(VLOOKUP($C489,'SINAPI M A I O 2018'!$1:$1048576,2,0),IFERROR(VLOOKUP($C489,'COMP. PROPRIA'!$B$12:$I$453,4,0),""))</f>
        <v>MONTAGEM E DESMONTAGEM DE FÔRMA DE PILARES RETANGULARES E ESTRUTURAS SIMILARES COM ÁREA MÉDIA DAS SEÇÕES MENOR OU IGUAL A 0,25 M², PÉ-DIREITO SIMPLES, EM MADEIRA SERRADA, 4 UTILIZAÇÕES. AF_12/2015</v>
      </c>
      <c r="F489" s="464"/>
      <c r="G489" s="464"/>
      <c r="H489" s="464"/>
      <c r="I489" s="464"/>
      <c r="J489" s="465"/>
      <c r="K489" s="227">
        <f>SUM(K491:K494)/4</f>
        <v>0</v>
      </c>
      <c r="L489" s="57" t="s">
        <v>12221</v>
      </c>
      <c r="N489" s="111"/>
    </row>
    <row r="490" spans="2:15" ht="25.5" hidden="1">
      <c r="B490" s="183"/>
      <c r="E490" s="76" t="s">
        <v>12294</v>
      </c>
      <c r="F490" s="20" t="s">
        <v>12325</v>
      </c>
      <c r="G490" s="20" t="s">
        <v>12326</v>
      </c>
      <c r="H490" s="65" t="s">
        <v>12264</v>
      </c>
      <c r="I490" s="54"/>
      <c r="J490" s="132"/>
      <c r="K490" s="230"/>
      <c r="N490" s="111"/>
    </row>
    <row r="491" spans="2:15" ht="23.25" hidden="1" customHeight="1">
      <c r="B491" s="183" t="s">
        <v>12389</v>
      </c>
      <c r="E491" s="128">
        <f t="shared" ref="E491:G493" si="22">E460</f>
        <v>0</v>
      </c>
      <c r="F491" s="57">
        <f t="shared" si="22"/>
        <v>0</v>
      </c>
      <c r="G491" s="57">
        <f t="shared" si="22"/>
        <v>0</v>
      </c>
      <c r="H491" s="57">
        <v>0</v>
      </c>
      <c r="J491" s="109"/>
      <c r="K491" s="69">
        <f>(E491*2+F491*2)*G491*H491</f>
        <v>0</v>
      </c>
      <c r="N491" s="111"/>
    </row>
    <row r="492" spans="2:15" hidden="1">
      <c r="B492" s="183" t="s">
        <v>12390</v>
      </c>
      <c r="E492" s="128">
        <f t="shared" si="22"/>
        <v>0</v>
      </c>
      <c r="F492" s="57">
        <f t="shared" si="22"/>
        <v>0</v>
      </c>
      <c r="G492" s="57">
        <f t="shared" si="22"/>
        <v>0</v>
      </c>
      <c r="H492" s="50">
        <v>0</v>
      </c>
      <c r="J492" s="109"/>
      <c r="K492" s="69">
        <f t="shared" ref="K492:K493" si="23">(E492*2+F492*2)*G492*H492</f>
        <v>0</v>
      </c>
      <c r="N492" s="111"/>
    </row>
    <row r="493" spans="2:15" hidden="1">
      <c r="B493" s="183" t="s">
        <v>12391</v>
      </c>
      <c r="E493" s="128">
        <f t="shared" si="22"/>
        <v>0</v>
      </c>
      <c r="F493" s="57">
        <f t="shared" si="22"/>
        <v>0</v>
      </c>
      <c r="G493" s="57">
        <f t="shared" si="22"/>
        <v>0</v>
      </c>
      <c r="H493" s="50">
        <v>0</v>
      </c>
      <c r="J493" s="109"/>
      <c r="K493" s="69">
        <f t="shared" si="23"/>
        <v>0</v>
      </c>
      <c r="N493" s="111"/>
    </row>
    <row r="494" spans="2:15" hidden="1">
      <c r="B494" s="183"/>
      <c r="E494" s="128"/>
      <c r="G494" s="57"/>
      <c r="J494" s="109"/>
      <c r="K494" s="226"/>
      <c r="N494" s="111"/>
    </row>
    <row r="495" spans="2:15" ht="16.5" hidden="1" customHeight="1">
      <c r="B495" s="184"/>
      <c r="C495" s="95"/>
      <c r="D495" s="95"/>
      <c r="E495" s="471" t="s">
        <v>12393</v>
      </c>
      <c r="F495" s="472"/>
      <c r="G495" s="472"/>
      <c r="H495" s="135" t="s">
        <v>12357</v>
      </c>
      <c r="J495" s="127"/>
      <c r="K495" s="226"/>
      <c r="L495" s="55"/>
      <c r="M495" s="98"/>
      <c r="N495" s="114"/>
    </row>
    <row r="496" spans="2:15" hidden="1">
      <c r="B496" s="183"/>
      <c r="E496" s="120"/>
      <c r="F496" s="53"/>
      <c r="G496" s="53"/>
      <c r="H496" s="53"/>
      <c r="I496" s="53"/>
      <c r="J496" s="127"/>
      <c r="K496" s="226"/>
      <c r="L496" s="55"/>
      <c r="M496" s="98"/>
      <c r="N496" s="67"/>
      <c r="O496" s="142"/>
    </row>
    <row r="497" spans="2:15" ht="29.25" hidden="1" customHeight="1">
      <c r="B497" s="183"/>
      <c r="C497" s="25">
        <v>94965</v>
      </c>
      <c r="D497" s="19" t="s">
        <v>12139</v>
      </c>
      <c r="E497" s="463" t="str">
        <f>IFERROR(VLOOKUP($C497,'SINAPI M A I O 2018'!$1:$1048576,2,0),IFERROR(VLOOKUP($C497,'COMP. PROPRIA'!$B$12:$I$453,4,0),""))</f>
        <v>CONCRETO FCK = 25MPA, TRAÇO 1:2,3:2,7 (CIMENTO/ AREIA MÉDIA/ BRITA 1)  - PREPARO MECÂNICO COM BETONEIRA 400 L. AF_07/2016</v>
      </c>
      <c r="F497" s="464"/>
      <c r="G497" s="464"/>
      <c r="H497" s="464"/>
      <c r="I497" s="464"/>
      <c r="J497" s="465"/>
      <c r="K497" s="227">
        <f>SUM(K499:K500)</f>
        <v>0</v>
      </c>
      <c r="L497" s="57" t="s">
        <v>12232</v>
      </c>
      <c r="M497" s="98"/>
      <c r="N497" s="67"/>
      <c r="O497" s="142"/>
    </row>
    <row r="498" spans="2:15" ht="25.5" hidden="1">
      <c r="B498" s="183" t="s">
        <v>12375</v>
      </c>
      <c r="E498" s="76" t="s">
        <v>12289</v>
      </c>
      <c r="F498" s="20" t="s">
        <v>12325</v>
      </c>
      <c r="G498" s="20" t="s">
        <v>12326</v>
      </c>
      <c r="H498" s="65" t="s">
        <v>12264</v>
      </c>
      <c r="I498" s="280"/>
      <c r="J498" s="281"/>
      <c r="K498" s="226"/>
      <c r="M498" s="98"/>
      <c r="N498" s="67"/>
      <c r="O498" s="142"/>
    </row>
    <row r="499" spans="2:15" ht="40.5" hidden="1" customHeight="1">
      <c r="B499" s="183" t="str">
        <f>B386</f>
        <v xml:space="preserve">paredes verticais a serem construídas </v>
      </c>
      <c r="E499" s="118">
        <v>0</v>
      </c>
      <c r="F499" s="112">
        <v>0</v>
      </c>
      <c r="G499" s="112">
        <v>0</v>
      </c>
      <c r="H499" s="112">
        <v>0</v>
      </c>
      <c r="J499" s="109"/>
      <c r="K499" s="69">
        <f>E499*F499*G499*H499</f>
        <v>0</v>
      </c>
      <c r="M499" s="98"/>
      <c r="N499" s="67"/>
      <c r="O499" s="142"/>
    </row>
    <row r="500" spans="2:15" hidden="1">
      <c r="B500" s="183" t="str">
        <f>B387</f>
        <v xml:space="preserve">paredes horizontais a serem construidas </v>
      </c>
      <c r="E500" s="118">
        <v>0</v>
      </c>
      <c r="F500" s="112">
        <v>0</v>
      </c>
      <c r="G500" s="112">
        <v>0</v>
      </c>
      <c r="H500" s="112">
        <f>H397</f>
        <v>0</v>
      </c>
      <c r="J500" s="109"/>
      <c r="K500" s="69">
        <f>E500*F500*G500*H500</f>
        <v>0</v>
      </c>
      <c r="M500" s="98"/>
      <c r="N500" s="67"/>
      <c r="O500" s="142"/>
    </row>
    <row r="501" spans="2:15" hidden="1">
      <c r="B501" s="183"/>
      <c r="E501" s="119"/>
      <c r="J501" s="109"/>
      <c r="K501" s="226"/>
      <c r="M501" s="98"/>
      <c r="N501" s="67"/>
      <c r="O501" s="142"/>
    </row>
    <row r="502" spans="2:15" hidden="1">
      <c r="B502" s="183"/>
      <c r="E502" s="119"/>
      <c r="J502" s="109"/>
      <c r="K502" s="226"/>
      <c r="M502" s="98"/>
      <c r="N502" s="67"/>
      <c r="O502" s="142"/>
    </row>
    <row r="503" spans="2:15" ht="33" hidden="1" customHeight="1">
      <c r="B503" s="183"/>
      <c r="C503" s="25">
        <v>92873</v>
      </c>
      <c r="D503" s="19" t="s">
        <v>12139</v>
      </c>
      <c r="E503" s="463" t="str">
        <f>IFERROR(VLOOKUP($C503,'SINAPI M A I O 2018'!$1:$1048576,2,0),IFERROR(VLOOKUP($C503,'COMP. PROPRIA'!$B$12:$I$453,4,0),""))</f>
        <v>LANÇAMENTO COM USO DE BALDES, ADENSAMENTO E ACABAMENTO DE CONCRETO EM ESTRUTURAS. AF_12/2015</v>
      </c>
      <c r="F503" s="464"/>
      <c r="G503" s="464"/>
      <c r="H503" s="464"/>
      <c r="I503" s="464"/>
      <c r="J503" s="465"/>
      <c r="K503" s="227">
        <f>K497</f>
        <v>0</v>
      </c>
      <c r="L503" s="57" t="s">
        <v>12232</v>
      </c>
      <c r="M503" s="98"/>
      <c r="N503" s="67"/>
      <c r="O503" s="142"/>
    </row>
    <row r="504" spans="2:15" hidden="1">
      <c r="B504" s="183"/>
      <c r="E504" s="128"/>
      <c r="J504" s="109"/>
      <c r="M504" s="98"/>
      <c r="N504" s="67"/>
      <c r="O504" s="142"/>
    </row>
    <row r="505" spans="2:15" ht="40.5" hidden="1" customHeight="1">
      <c r="B505" s="183"/>
      <c r="C505" s="25">
        <v>92775</v>
      </c>
      <c r="D505" s="19" t="s">
        <v>12139</v>
      </c>
      <c r="E505" s="463" t="str">
        <f>IFERROR(VLOOKUP($C505,'SINAPI M A I O 2018'!$1:$1048576,2,0),IFERROR(VLOOKUP($C505,'COMP. PROPRIA'!$B$12:$I$453,4,0),""))</f>
        <v>ARMAÇÃO DE PILAR OU VIGA DE UMA ESTRUTURA CONVENCIONAL DE CONCRETO ARMADO EM UMA EDIFICAÇÃO TÉRREA OU SOBRADO UTILIZANDO AÇO CA-60 DE 5,0 MM - MONTAGEM. AF_12/2015</v>
      </c>
      <c r="F505" s="464"/>
      <c r="G505" s="464"/>
      <c r="H505" s="464"/>
      <c r="I505" s="464"/>
      <c r="J505" s="465"/>
      <c r="K505" s="227">
        <f>SUM(K508:K509)</f>
        <v>0</v>
      </c>
      <c r="L505" s="57" t="s">
        <v>12344</v>
      </c>
      <c r="M505" s="51">
        <v>0</v>
      </c>
      <c r="N505" s="67" t="s">
        <v>12344</v>
      </c>
      <c r="O505" s="142"/>
    </row>
    <row r="506" spans="2:15" hidden="1">
      <c r="B506" s="183"/>
      <c r="E506" s="128"/>
      <c r="H506" s="69" t="s">
        <v>12345</v>
      </c>
      <c r="I506" s="68" t="e">
        <f>K505/K497</f>
        <v>#DIV/0!</v>
      </c>
      <c r="J506" s="109"/>
      <c r="K506" s="69"/>
      <c r="M506" s="98"/>
      <c r="N506" s="67"/>
      <c r="O506" s="142"/>
    </row>
    <row r="507" spans="2:15" ht="52.5" hidden="1" customHeight="1">
      <c r="B507" s="183" t="s">
        <v>12346</v>
      </c>
      <c r="E507" s="79" t="s">
        <v>12347</v>
      </c>
      <c r="F507" s="65" t="s">
        <v>12224</v>
      </c>
      <c r="G507" s="65" t="s">
        <v>12348</v>
      </c>
      <c r="H507" s="60" t="s">
        <v>12349</v>
      </c>
      <c r="I507" s="60" t="s">
        <v>12394</v>
      </c>
      <c r="J507" s="109"/>
      <c r="K507" s="69"/>
      <c r="M507" s="98"/>
      <c r="N507" s="67"/>
      <c r="O507" s="142"/>
    </row>
    <row r="508" spans="2:15" hidden="1">
      <c r="B508" s="183" t="str">
        <f>B499</f>
        <v xml:space="preserve">paredes verticais a serem construídas </v>
      </c>
      <c r="E508" s="108">
        <v>5</v>
      </c>
      <c r="F508" s="50">
        <f>($F$499-0.06)*2+($G$499-0.06)*2+0.1</f>
        <v>-0.13999999999999999</v>
      </c>
      <c r="G508" s="50">
        <f>$E$499/0.15</f>
        <v>0</v>
      </c>
      <c r="H508" s="50">
        <f>((E508/1000)*(E508/1000)*3.14*0.25)*7850</f>
        <v>0.15405625000000003</v>
      </c>
      <c r="I508" s="50">
        <f>$H$499</f>
        <v>0</v>
      </c>
      <c r="J508" s="109"/>
      <c r="K508" s="69">
        <f>G508*H508*F508*I508</f>
        <v>0</v>
      </c>
      <c r="M508" s="98"/>
      <c r="N508" s="67"/>
      <c r="O508" s="142"/>
    </row>
    <row r="509" spans="2:15" hidden="1">
      <c r="B509" s="183" t="str">
        <f>B500</f>
        <v xml:space="preserve">paredes horizontais a serem construidas </v>
      </c>
      <c r="E509" s="108">
        <v>5</v>
      </c>
      <c r="F509" s="50">
        <f>($F$500-0.06)*2+($G$500-0.06)*2+0.1</f>
        <v>-0.13999999999999999</v>
      </c>
      <c r="G509" s="50">
        <f>$E$500/0.15</f>
        <v>0</v>
      </c>
      <c r="H509" s="50">
        <f>((E509/1000)*(E509/1000)*3.14*0.25)*7850</f>
        <v>0.15405625000000003</v>
      </c>
      <c r="I509" s="50">
        <f>$H$500</f>
        <v>0</v>
      </c>
      <c r="J509" s="109"/>
      <c r="K509" s="69">
        <f>G509*H509*F509*I509</f>
        <v>0</v>
      </c>
      <c r="M509" s="98"/>
      <c r="N509" s="67"/>
      <c r="O509" s="142"/>
    </row>
    <row r="510" spans="2:15" hidden="1">
      <c r="B510" s="183"/>
      <c r="E510" s="128"/>
      <c r="J510" s="109"/>
      <c r="M510" s="98"/>
      <c r="N510" s="67"/>
      <c r="O510" s="142"/>
    </row>
    <row r="511" spans="2:15" ht="44.25" hidden="1" customHeight="1">
      <c r="B511" s="183"/>
      <c r="C511" s="25">
        <v>92776</v>
      </c>
      <c r="D511" s="19" t="s">
        <v>12139</v>
      </c>
      <c r="E511" s="463" t="str">
        <f>IFERROR(VLOOKUP($C511,'SINAPI M A I O 2018'!$1:$1048576,2,0),IFERROR(VLOOKUP($C511,'COMP. PROPRIA'!$B$12:$I$453,4,0),""))</f>
        <v>ARMAÇÃO DE PILAR OU VIGA DE UMA ESTRUTURA CONVENCIONAL DE CONCRETO ARMADO EM UMA EDIFICAÇÃO TÉRREA OU SOBRADO UTILIZANDO AÇO CA-50 DE 6,3 MM - MONTAGEM. AF_12/2015</v>
      </c>
      <c r="F511" s="464"/>
      <c r="G511" s="464"/>
      <c r="H511" s="464"/>
      <c r="I511" s="464"/>
      <c r="J511" s="465"/>
      <c r="K511" s="227">
        <f>SUM(K514:K515)</f>
        <v>0</v>
      </c>
      <c r="L511" s="57" t="s">
        <v>12344</v>
      </c>
      <c r="M511" s="51">
        <v>0</v>
      </c>
      <c r="N511" s="67" t="s">
        <v>12344</v>
      </c>
      <c r="O511" s="142"/>
    </row>
    <row r="512" spans="2:15" hidden="1">
      <c r="B512" s="183"/>
      <c r="E512" s="128"/>
      <c r="H512" s="69" t="s">
        <v>12345</v>
      </c>
      <c r="I512" s="68" t="e">
        <f>K511/K503</f>
        <v>#DIV/0!</v>
      </c>
      <c r="J512" s="109"/>
      <c r="K512" s="69"/>
      <c r="M512" s="98"/>
      <c r="N512" s="67"/>
      <c r="O512" s="142"/>
    </row>
    <row r="513" spans="2:15" ht="52.5" hidden="1" customHeight="1">
      <c r="B513" s="183" t="s">
        <v>12346</v>
      </c>
      <c r="E513" s="79" t="s">
        <v>12347</v>
      </c>
      <c r="F513" s="65" t="s">
        <v>12224</v>
      </c>
      <c r="G513" s="65" t="s">
        <v>12348</v>
      </c>
      <c r="H513" s="60" t="s">
        <v>12349</v>
      </c>
      <c r="I513" s="60" t="s">
        <v>12394</v>
      </c>
      <c r="J513" s="109"/>
      <c r="K513" s="69"/>
      <c r="M513" s="98"/>
      <c r="N513" s="67"/>
      <c r="O513" s="142"/>
    </row>
    <row r="514" spans="2:15" hidden="1">
      <c r="B514" s="183">
        <f>B505</f>
        <v>0</v>
      </c>
      <c r="E514" s="108">
        <v>6.3</v>
      </c>
      <c r="F514" s="50">
        <f>($F$499-0.06)*2+($G$499-0.06)*2+0.1</f>
        <v>-0.13999999999999999</v>
      </c>
      <c r="G514" s="50">
        <f>$E$499/0.15</f>
        <v>0</v>
      </c>
      <c r="H514" s="50">
        <f>((E514/1000)*(E514/1000)*3.14*0.25)*7850</f>
        <v>0.24457970250000002</v>
      </c>
      <c r="I514" s="50">
        <f>$H$499</f>
        <v>0</v>
      </c>
      <c r="J514" s="109"/>
      <c r="K514" s="69">
        <f>G514*H514*F514*I514</f>
        <v>0</v>
      </c>
      <c r="M514" s="98"/>
      <c r="N514" s="67"/>
      <c r="O514" s="142"/>
    </row>
    <row r="515" spans="2:15" hidden="1">
      <c r="B515" s="183">
        <f>B506</f>
        <v>0</v>
      </c>
      <c r="E515" s="108">
        <v>6.3</v>
      </c>
      <c r="F515" s="50">
        <f>($F$500-0.06)*2+($G$500-0.06)*2+0.1</f>
        <v>-0.13999999999999999</v>
      </c>
      <c r="G515" s="50">
        <f>$E$500/0.15</f>
        <v>0</v>
      </c>
      <c r="H515" s="50">
        <f>((E515/1000)*(E515/1000)*3.14*0.25)*7850</f>
        <v>0.24457970250000002</v>
      </c>
      <c r="I515" s="50">
        <f>$H$500</f>
        <v>0</v>
      </c>
      <c r="J515" s="109"/>
      <c r="K515" s="69">
        <f>G515*H515*F515*I515</f>
        <v>0</v>
      </c>
      <c r="M515" s="98"/>
      <c r="N515" s="67"/>
      <c r="O515" s="142"/>
    </row>
    <row r="516" spans="2:15" hidden="1">
      <c r="B516" s="183"/>
      <c r="E516" s="128"/>
      <c r="J516" s="109"/>
      <c r="M516" s="98"/>
      <c r="N516" s="67"/>
      <c r="O516" s="142"/>
    </row>
    <row r="517" spans="2:15" ht="44.25" hidden="1" customHeight="1">
      <c r="B517" s="183"/>
      <c r="C517" s="25">
        <v>92777</v>
      </c>
      <c r="D517" s="19" t="s">
        <v>12139</v>
      </c>
      <c r="E517" s="463" t="str">
        <f>IFERROR(VLOOKUP($C517,'SINAPI M A I O 2018'!$1:$1048576,2,0),IFERROR(VLOOKUP($C517,'COMP. PROPRIA'!$B$12:$I$453,4,0),""))</f>
        <v>ARMAÇÃO DE PILAR OU VIGA DE UMA ESTRUTURA CONVENCIONAL DE CONCRETO ARMADO EM UMA EDIFICAÇÃO TÉRREA OU SOBRADO UTILIZANDO AÇO CA-50 DE 8,0 MM - MONTAGEM. AF_12/2015</v>
      </c>
      <c r="F517" s="464"/>
      <c r="G517" s="464"/>
      <c r="H517" s="464"/>
      <c r="I517" s="464"/>
      <c r="J517" s="465"/>
      <c r="K517" s="227">
        <f>SUM(K520:K521)</f>
        <v>0</v>
      </c>
      <c r="L517" s="57" t="s">
        <v>12344</v>
      </c>
      <c r="M517" s="51">
        <v>0</v>
      </c>
      <c r="N517" s="67" t="s">
        <v>12344</v>
      </c>
      <c r="O517" s="142"/>
    </row>
    <row r="518" spans="2:15" hidden="1">
      <c r="B518" s="183"/>
      <c r="E518" s="128"/>
      <c r="H518" s="69" t="s">
        <v>12345</v>
      </c>
      <c r="I518" s="68" t="e">
        <f>K517/K503</f>
        <v>#DIV/0!</v>
      </c>
      <c r="J518" s="109"/>
      <c r="K518" s="69"/>
      <c r="M518" s="98"/>
      <c r="N518" s="67"/>
      <c r="O518" s="142"/>
    </row>
    <row r="519" spans="2:15" ht="60.75" hidden="1" customHeight="1">
      <c r="B519" s="183" t="s">
        <v>12346</v>
      </c>
      <c r="E519" s="79" t="s">
        <v>12347</v>
      </c>
      <c r="F519" s="65" t="s">
        <v>12224</v>
      </c>
      <c r="G519" s="65" t="s">
        <v>12395</v>
      </c>
      <c r="H519" s="60" t="s">
        <v>12349</v>
      </c>
      <c r="I519" s="60" t="s">
        <v>12394</v>
      </c>
      <c r="J519" s="109"/>
      <c r="K519" s="69"/>
      <c r="M519" s="98"/>
      <c r="N519" s="67"/>
      <c r="O519" s="142"/>
    </row>
    <row r="520" spans="2:15" hidden="1">
      <c r="B520" s="183" t="str">
        <f>B508</f>
        <v xml:space="preserve">paredes verticais a serem construídas </v>
      </c>
      <c r="E520" s="108">
        <v>8</v>
      </c>
      <c r="F520" s="50">
        <f>($F$499-0.06)*2+($G$499-0.06)*2+0.1</f>
        <v>-0.13999999999999999</v>
      </c>
      <c r="G520" s="50">
        <f>$E$499/0.15</f>
        <v>0</v>
      </c>
      <c r="H520" s="50">
        <f>((E520/1000)*(E520/1000)*3.14*0.25)*7850</f>
        <v>0.39438400000000001</v>
      </c>
      <c r="I520" s="50">
        <f>$H$499</f>
        <v>0</v>
      </c>
      <c r="J520" s="109"/>
      <c r="K520" s="69">
        <f>G520*H520*F520*I520</f>
        <v>0</v>
      </c>
      <c r="M520" s="98"/>
      <c r="N520" s="67"/>
      <c r="O520" s="142"/>
    </row>
    <row r="521" spans="2:15" hidden="1">
      <c r="B521" s="183" t="str">
        <f>B500</f>
        <v xml:space="preserve">paredes horizontais a serem construidas </v>
      </c>
      <c r="E521" s="108">
        <v>8</v>
      </c>
      <c r="F521" s="50">
        <f>($F$499-0.06)*2+($G$499-0.06)*2+0.1</f>
        <v>-0.13999999999999999</v>
      </c>
      <c r="G521" s="50">
        <f>$E$500/0.15</f>
        <v>0</v>
      </c>
      <c r="H521" s="50">
        <f t="shared" ref="H521" si="24">((E521/1000)*(E521/1000)*3.14*0.25)*7850</f>
        <v>0.39438400000000001</v>
      </c>
      <c r="I521" s="50">
        <f>$H$500</f>
        <v>0</v>
      </c>
      <c r="J521" s="109"/>
      <c r="K521" s="69">
        <f>G521*H521*F521*I521</f>
        <v>0</v>
      </c>
      <c r="M521" s="98"/>
      <c r="N521" s="67"/>
      <c r="O521" s="142"/>
    </row>
    <row r="522" spans="2:15" hidden="1">
      <c r="B522" s="183"/>
      <c r="E522" s="128"/>
      <c r="J522" s="109"/>
      <c r="K522" s="226"/>
      <c r="M522" s="98"/>
      <c r="N522" s="67"/>
      <c r="O522" s="142"/>
    </row>
    <row r="523" spans="2:15" ht="44.25" hidden="1" customHeight="1">
      <c r="B523" s="183"/>
      <c r="C523" s="25">
        <v>92778</v>
      </c>
      <c r="D523" s="19" t="s">
        <v>12139</v>
      </c>
      <c r="E523" s="463" t="str">
        <f>IFERROR(VLOOKUP($C523,'SINAPI M A I O 2018'!$1:$1048576,2,0),IFERROR(VLOOKUP($C523,'COMP. PROPRIA'!$B$12:$I$453,4,0),""))</f>
        <v>ARMAÇÃO DE PILAR OU VIGA DE UMA ESTRUTURA CONVENCIONAL DE CONCRETO ARMADO EM UMA EDIFICAÇÃO TÉRREA OU SOBRADO UTILIZANDO AÇO CA-50 DE 10,0 MM - MONTAGEM. AF_12/2015</v>
      </c>
      <c r="F523" s="464"/>
      <c r="G523" s="464"/>
      <c r="H523" s="464"/>
      <c r="I523" s="464"/>
      <c r="J523" s="465"/>
      <c r="K523" s="227">
        <f>SUM(K526:K527)</f>
        <v>0</v>
      </c>
      <c r="L523" s="57" t="s">
        <v>12344</v>
      </c>
      <c r="M523" s="51">
        <v>0</v>
      </c>
      <c r="N523" s="67" t="s">
        <v>12344</v>
      </c>
      <c r="O523" s="142"/>
    </row>
    <row r="524" spans="2:15" hidden="1">
      <c r="B524" s="183"/>
      <c r="E524" s="128"/>
      <c r="H524" s="69" t="s">
        <v>12345</v>
      </c>
      <c r="I524" s="68" t="e">
        <f>K523/K509</f>
        <v>#DIV/0!</v>
      </c>
      <c r="J524" s="109"/>
      <c r="K524" s="69"/>
      <c r="M524" s="98"/>
      <c r="N524" s="67"/>
      <c r="O524" s="142"/>
    </row>
    <row r="525" spans="2:15" ht="60.75" hidden="1" customHeight="1">
      <c r="B525" s="183" t="s">
        <v>12346</v>
      </c>
      <c r="E525" s="79" t="s">
        <v>12347</v>
      </c>
      <c r="F525" s="65" t="s">
        <v>12224</v>
      </c>
      <c r="G525" s="65" t="s">
        <v>12395</v>
      </c>
      <c r="H525" s="60" t="s">
        <v>12349</v>
      </c>
      <c r="I525" s="60" t="s">
        <v>12394</v>
      </c>
      <c r="J525" s="109"/>
      <c r="K525" s="69"/>
      <c r="M525" s="98"/>
      <c r="N525" s="67"/>
      <c r="O525" s="142"/>
    </row>
    <row r="526" spans="2:15" hidden="1">
      <c r="B526" s="183">
        <f>B514</f>
        <v>0</v>
      </c>
      <c r="E526" s="108">
        <v>10</v>
      </c>
      <c r="F526" s="50">
        <f>($F$499-0.06)*2+($G$499-0.06)*2+0.1</f>
        <v>-0.13999999999999999</v>
      </c>
      <c r="G526" s="50">
        <f>$E$499/0.15</f>
        <v>0</v>
      </c>
      <c r="H526" s="50">
        <f>((E526/1000)*(E526/1000)*3.14*0.25)*7850</f>
        <v>0.61622500000000013</v>
      </c>
      <c r="I526" s="50">
        <f>$H$499</f>
        <v>0</v>
      </c>
      <c r="J526" s="109"/>
      <c r="K526" s="69">
        <f>G526*H526*F526*I526</f>
        <v>0</v>
      </c>
      <c r="M526" s="98"/>
      <c r="N526" s="67"/>
      <c r="O526" s="142"/>
    </row>
    <row r="527" spans="2:15" hidden="1">
      <c r="B527" s="183">
        <f>B506</f>
        <v>0</v>
      </c>
      <c r="E527" s="108">
        <v>10</v>
      </c>
      <c r="F527" s="50">
        <f>($F$499-0.06)*2+($G$499-0.06)*2+0.1</f>
        <v>-0.13999999999999999</v>
      </c>
      <c r="G527" s="50">
        <f>$E$500/0.15</f>
        <v>0</v>
      </c>
      <c r="H527" s="50">
        <f t="shared" ref="H527" si="25">((E527/1000)*(E527/1000)*3.14*0.25)*7850</f>
        <v>0.61622500000000013</v>
      </c>
      <c r="I527" s="50">
        <f>$H$500</f>
        <v>0</v>
      </c>
      <c r="J527" s="109"/>
      <c r="K527" s="69">
        <f>G527*H527*F527*I527</f>
        <v>0</v>
      </c>
      <c r="M527" s="98"/>
      <c r="N527" s="67"/>
      <c r="O527" s="142"/>
    </row>
    <row r="528" spans="2:15" hidden="1">
      <c r="B528" s="183"/>
      <c r="E528" s="128"/>
      <c r="J528" s="109"/>
      <c r="K528" s="226"/>
      <c r="M528" s="98"/>
      <c r="N528" s="67"/>
      <c r="O528" s="142"/>
    </row>
    <row r="529" spans="2:15" ht="44.25" hidden="1" customHeight="1">
      <c r="B529" s="183"/>
      <c r="C529" s="25">
        <v>92779</v>
      </c>
      <c r="D529" s="19" t="s">
        <v>12139</v>
      </c>
      <c r="E529" s="463" t="str">
        <f>IFERROR(VLOOKUP($C529,'SINAPI M A I O 2018'!$1:$1048576,2,0),IFERROR(VLOOKUP($C529,'COMP. PROPRIA'!$B$12:$I$453,4,0),""))</f>
        <v>ARMAÇÃO DE PILAR OU VIGA DE UMA ESTRUTURA CONVENCIONAL DE CONCRETO ARMADO EM UMA EDIFICAÇÃO TÉRREA OU SOBRADO UTILIZANDO AÇO CA-50 DE 12,5 MM - MONTAGEM. AF_12/2015</v>
      </c>
      <c r="F529" s="464"/>
      <c r="G529" s="464"/>
      <c r="H529" s="464"/>
      <c r="I529" s="464"/>
      <c r="J529" s="465"/>
      <c r="K529" s="227">
        <f>SUM(K532:K533)</f>
        <v>0</v>
      </c>
      <c r="L529" s="57" t="s">
        <v>12344</v>
      </c>
      <c r="M529" s="51">
        <v>0</v>
      </c>
      <c r="N529" s="67" t="s">
        <v>12344</v>
      </c>
      <c r="O529" s="142"/>
    </row>
    <row r="530" spans="2:15" hidden="1">
      <c r="B530" s="183"/>
      <c r="E530" s="128"/>
      <c r="H530" s="69" t="s">
        <v>12345</v>
      </c>
      <c r="I530" s="68" t="e">
        <f>K529/K515</f>
        <v>#DIV/0!</v>
      </c>
      <c r="J530" s="109"/>
      <c r="K530" s="69"/>
      <c r="M530" s="98"/>
      <c r="N530" s="67"/>
      <c r="O530" s="142"/>
    </row>
    <row r="531" spans="2:15" ht="60.75" hidden="1" customHeight="1">
      <c r="B531" s="183" t="s">
        <v>12346</v>
      </c>
      <c r="E531" s="79" t="s">
        <v>12347</v>
      </c>
      <c r="F531" s="65" t="s">
        <v>12224</v>
      </c>
      <c r="G531" s="65" t="s">
        <v>12395</v>
      </c>
      <c r="H531" s="60" t="s">
        <v>12349</v>
      </c>
      <c r="I531" s="60" t="s">
        <v>12394</v>
      </c>
      <c r="J531" s="109"/>
      <c r="K531" s="69"/>
      <c r="M531" s="98"/>
      <c r="N531" s="67"/>
      <c r="O531" s="142"/>
    </row>
    <row r="532" spans="2:15" hidden="1">
      <c r="B532" s="183" t="str">
        <f>B520</f>
        <v xml:space="preserve">paredes verticais a serem construídas </v>
      </c>
      <c r="E532" s="108">
        <v>12.5</v>
      </c>
      <c r="F532" s="50">
        <f>($F$499-0.06)*2+($G$499-0.06)*2+0.1</f>
        <v>-0.13999999999999999</v>
      </c>
      <c r="G532" s="50">
        <f>$E$499/0.15</f>
        <v>0</v>
      </c>
      <c r="H532" s="50">
        <f>((E532/1000)*(E532/1000)*3.14*0.25)*7850</f>
        <v>0.96285156250000015</v>
      </c>
      <c r="I532" s="50">
        <f>$H$499</f>
        <v>0</v>
      </c>
      <c r="J532" s="109"/>
      <c r="K532" s="69">
        <f>G532*H532*F532*I532</f>
        <v>0</v>
      </c>
      <c r="M532" s="98"/>
      <c r="N532" s="67"/>
      <c r="O532" s="142"/>
    </row>
    <row r="533" spans="2:15" hidden="1">
      <c r="B533" s="183">
        <f>B512</f>
        <v>0</v>
      </c>
      <c r="E533" s="108">
        <v>12.5</v>
      </c>
      <c r="F533" s="50">
        <f>($F$499-0.06)*2+($G$499-0.06)*2+0.1</f>
        <v>-0.13999999999999999</v>
      </c>
      <c r="G533" s="50">
        <f>$E$500/0.15</f>
        <v>0</v>
      </c>
      <c r="H533" s="50">
        <f t="shared" ref="H533" si="26">((E533/1000)*(E533/1000)*3.14*0.25)*7850</f>
        <v>0.96285156250000015</v>
      </c>
      <c r="I533" s="50">
        <f>$H$500</f>
        <v>0</v>
      </c>
      <c r="J533" s="109"/>
      <c r="K533" s="69">
        <f>G533*H533*F533*I533</f>
        <v>0</v>
      </c>
      <c r="M533" s="98"/>
      <c r="N533" s="67"/>
      <c r="O533" s="142"/>
    </row>
    <row r="534" spans="2:15" hidden="1">
      <c r="B534" s="183"/>
      <c r="E534" s="128"/>
      <c r="J534" s="109"/>
      <c r="K534" s="226"/>
      <c r="M534" s="98"/>
      <c r="N534" s="67"/>
      <c r="O534" s="142"/>
    </row>
    <row r="535" spans="2:15" ht="44.25" hidden="1" customHeight="1">
      <c r="B535" s="183"/>
      <c r="C535" s="25">
        <v>92780</v>
      </c>
      <c r="D535" s="19" t="s">
        <v>12139</v>
      </c>
      <c r="E535" s="463" t="str">
        <f>IFERROR(VLOOKUP($C535,'SINAPI M A I O 2018'!$1:$1048576,2,0),IFERROR(VLOOKUP($C535,'COMP. PROPRIA'!$B$12:$I$453,4,0),""))</f>
        <v>ARMAÇÃO DE PILAR OU VIGA DE UMA ESTRUTURA CONVENCIONAL DE CONCRETO ARMADO EM UMA EDIFICAÇÃO TÉRREA OU SOBRADO UTILIZANDO AÇO CA-50 DE 16,0 MM - MONTAGEM. AF_12/2015</v>
      </c>
      <c r="F535" s="464"/>
      <c r="G535" s="464"/>
      <c r="H535" s="464"/>
      <c r="I535" s="464"/>
      <c r="J535" s="465"/>
      <c r="K535" s="227">
        <f>SUM(K538:K539)</f>
        <v>0</v>
      </c>
      <c r="L535" s="57" t="s">
        <v>12344</v>
      </c>
      <c r="M535" s="51">
        <v>0</v>
      </c>
      <c r="N535" s="67" t="s">
        <v>12344</v>
      </c>
      <c r="O535" s="142"/>
    </row>
    <row r="536" spans="2:15" hidden="1">
      <c r="B536" s="183"/>
      <c r="E536" s="128"/>
      <c r="H536" s="69" t="s">
        <v>12345</v>
      </c>
      <c r="I536" s="68" t="e">
        <f>K535/K521</f>
        <v>#DIV/0!</v>
      </c>
      <c r="J536" s="109"/>
      <c r="K536" s="69"/>
      <c r="M536" s="98"/>
      <c r="N536" s="67"/>
      <c r="O536" s="142"/>
    </row>
    <row r="537" spans="2:15" ht="60.75" hidden="1" customHeight="1">
      <c r="B537" s="183" t="s">
        <v>12346</v>
      </c>
      <c r="E537" s="79" t="s">
        <v>12347</v>
      </c>
      <c r="F537" s="65" t="s">
        <v>12224</v>
      </c>
      <c r="G537" s="65" t="s">
        <v>12395</v>
      </c>
      <c r="H537" s="60" t="s">
        <v>12349</v>
      </c>
      <c r="I537" s="60" t="s">
        <v>12394</v>
      </c>
      <c r="J537" s="109"/>
      <c r="K537" s="69"/>
      <c r="M537" s="98"/>
      <c r="N537" s="67"/>
      <c r="O537" s="142"/>
    </row>
    <row r="538" spans="2:15" hidden="1">
      <c r="B538" s="183">
        <f>B526</f>
        <v>0</v>
      </c>
      <c r="E538" s="108">
        <v>16</v>
      </c>
      <c r="F538" s="50">
        <f>($F$499-0.06)*2+($G$499-0.06)*2+0.1</f>
        <v>-0.13999999999999999</v>
      </c>
      <c r="G538" s="50">
        <f>$E$499/0.15</f>
        <v>0</v>
      </c>
      <c r="H538" s="50">
        <f>((E538/1000)*(E538/1000)*3.14*0.25)*7850</f>
        <v>1.577536</v>
      </c>
      <c r="I538" s="50">
        <f>$H$499</f>
        <v>0</v>
      </c>
      <c r="J538" s="109"/>
      <c r="K538" s="69">
        <f>G538*H538*F538*I538</f>
        <v>0</v>
      </c>
      <c r="M538" s="98"/>
      <c r="N538" s="67"/>
      <c r="O538" s="142"/>
    </row>
    <row r="539" spans="2:15" hidden="1">
      <c r="B539" s="183">
        <f>B518</f>
        <v>0</v>
      </c>
      <c r="E539" s="108">
        <v>16</v>
      </c>
      <c r="F539" s="50">
        <f>($F$499-0.06)*2+($G$499-0.06)*2+0.1</f>
        <v>-0.13999999999999999</v>
      </c>
      <c r="G539" s="50">
        <f>$E$500/0.15</f>
        <v>0</v>
      </c>
      <c r="H539" s="50">
        <f t="shared" ref="H539" si="27">((E539/1000)*(E539/1000)*3.14*0.25)*7850</f>
        <v>1.577536</v>
      </c>
      <c r="I539" s="50">
        <f>$H$500</f>
        <v>0</v>
      </c>
      <c r="J539" s="109"/>
      <c r="K539" s="69">
        <f>G539*H539*F539*I539</f>
        <v>0</v>
      </c>
      <c r="M539" s="98"/>
      <c r="N539" s="67"/>
      <c r="O539" s="142"/>
    </row>
    <row r="540" spans="2:15" hidden="1">
      <c r="B540" s="183"/>
      <c r="E540" s="128"/>
      <c r="J540" s="109"/>
      <c r="K540" s="226"/>
      <c r="M540" s="98"/>
      <c r="N540" s="67"/>
      <c r="O540" s="142"/>
    </row>
    <row r="541" spans="2:15" ht="44.25" hidden="1" customHeight="1">
      <c r="B541" s="183"/>
      <c r="C541" s="25">
        <v>92448</v>
      </c>
      <c r="D541" s="19" t="s">
        <v>12139</v>
      </c>
      <c r="E541" s="463" t="str">
        <f>IFERROR(VLOOKUP($C541,'SINAPI M A I O 2018'!$1:$1048576,2,0),IFERROR(VLOOKUP($C541,'COMP. PROPRIA'!$B$12:$I$453,4,0),""))</f>
        <v>MONTAGEM E DESMONTAGEM DE FÔRMA DE VIGA, ESCORAMENTO COM PONTALETE DE MADEIRA, PÉ-DIREITO SIMPLES, EM MADEIRA SERRADA, 4 UTILIZAÇÕES. AF_12/2015</v>
      </c>
      <c r="F541" s="464"/>
      <c r="G541" s="464"/>
      <c r="H541" s="464"/>
      <c r="I541" s="464"/>
      <c r="J541" s="465"/>
      <c r="K541" s="227">
        <f>SUM(K543:K544)/4</f>
        <v>0</v>
      </c>
      <c r="L541" s="57" t="s">
        <v>12221</v>
      </c>
      <c r="M541" s="98"/>
      <c r="N541" s="67"/>
      <c r="O541" s="142"/>
    </row>
    <row r="542" spans="2:15" ht="25.5" hidden="1">
      <c r="B542" s="183"/>
      <c r="D542" s="50"/>
      <c r="E542" s="76" t="s">
        <v>12289</v>
      </c>
      <c r="F542" s="20" t="s">
        <v>12325</v>
      </c>
      <c r="G542" s="20" t="s">
        <v>12326</v>
      </c>
      <c r="H542" s="65" t="s">
        <v>12264</v>
      </c>
      <c r="I542" s="280"/>
      <c r="J542" s="281"/>
      <c r="K542" s="230"/>
      <c r="L542" s="105"/>
      <c r="M542" s="98"/>
      <c r="N542" s="67"/>
      <c r="O542" s="142"/>
    </row>
    <row r="543" spans="2:15" hidden="1">
      <c r="B543" s="183" t="str">
        <f>B499</f>
        <v xml:space="preserve">paredes verticais a serem construídas </v>
      </c>
      <c r="E543" s="128">
        <f t="shared" ref="E543:H544" si="28">E499</f>
        <v>0</v>
      </c>
      <c r="F543" s="50">
        <f t="shared" si="28"/>
        <v>0</v>
      </c>
      <c r="G543" s="50">
        <f t="shared" si="28"/>
        <v>0</v>
      </c>
      <c r="H543" s="50">
        <f t="shared" si="28"/>
        <v>0</v>
      </c>
      <c r="J543" s="109"/>
      <c r="K543" s="69">
        <f>E543*(F543+G543*2)*H543</f>
        <v>0</v>
      </c>
      <c r="M543" s="98"/>
      <c r="N543" s="67"/>
      <c r="O543" s="142"/>
    </row>
    <row r="544" spans="2:15" hidden="1">
      <c r="B544" s="183" t="str">
        <f>B500</f>
        <v xml:space="preserve">paredes horizontais a serem construidas </v>
      </c>
      <c r="E544" s="128">
        <f t="shared" si="28"/>
        <v>0</v>
      </c>
      <c r="F544" s="50">
        <f t="shared" si="28"/>
        <v>0</v>
      </c>
      <c r="G544" s="50">
        <f t="shared" si="28"/>
        <v>0</v>
      </c>
      <c r="H544" s="50">
        <f t="shared" si="28"/>
        <v>0</v>
      </c>
      <c r="J544" s="109"/>
      <c r="K544" s="69">
        <f t="shared" ref="K544" si="29">E544*(F544+G544*2)*H544</f>
        <v>0</v>
      </c>
      <c r="M544" s="98"/>
      <c r="N544" s="67"/>
      <c r="O544" s="142"/>
    </row>
    <row r="545" spans="2:15" hidden="1">
      <c r="B545" s="183"/>
      <c r="E545" s="128"/>
      <c r="J545" s="109"/>
      <c r="M545" s="98"/>
      <c r="N545" s="67"/>
      <c r="O545" s="142"/>
    </row>
    <row r="546" spans="2:15" ht="12.75" hidden="1" customHeight="1">
      <c r="B546" s="184"/>
      <c r="C546" s="95"/>
      <c r="D546" s="95"/>
      <c r="E546" s="471" t="s">
        <v>12396</v>
      </c>
      <c r="F546" s="472"/>
      <c r="G546" s="472"/>
      <c r="H546" s="135"/>
      <c r="I546" s="136"/>
      <c r="J546" s="127"/>
      <c r="K546" s="226"/>
      <c r="L546" s="55"/>
      <c r="M546" s="98"/>
      <c r="N546" s="114"/>
    </row>
    <row r="547" spans="2:15" ht="29.25" hidden="1" customHeight="1">
      <c r="B547" s="183"/>
      <c r="C547" s="25">
        <v>94965</v>
      </c>
      <c r="D547" s="19" t="s">
        <v>12139</v>
      </c>
      <c r="E547" s="463" t="str">
        <f>IFERROR(VLOOKUP($C547,'SINAPI M A I O 2018'!$1:$1048576,2,0),IFERROR(VLOOKUP($C547,'COMP. PROPRIA'!$B$12:$I$453,4,0),""))</f>
        <v>CONCRETO FCK = 25MPA, TRAÇO 1:2,3:2,7 (CIMENTO/ AREIA MÉDIA/ BRITA 1)  - PREPARO MECÂNICO COM BETONEIRA 400 L. AF_07/2016</v>
      </c>
      <c r="F547" s="464"/>
      <c r="G547" s="464"/>
      <c r="H547" s="464"/>
      <c r="I547" s="464"/>
      <c r="J547" s="465"/>
      <c r="K547" s="227">
        <f>SUM(K549:K553)</f>
        <v>0</v>
      </c>
      <c r="L547" s="57" t="s">
        <v>12232</v>
      </c>
      <c r="M547" s="98"/>
      <c r="N547" s="67"/>
      <c r="O547" s="142"/>
    </row>
    <row r="548" spans="2:15" ht="25.5" hidden="1">
      <c r="B548" s="183" t="s">
        <v>12375</v>
      </c>
      <c r="E548" s="76" t="s">
        <v>12289</v>
      </c>
      <c r="F548" s="20" t="s">
        <v>12325</v>
      </c>
      <c r="G548" s="20" t="s">
        <v>12326</v>
      </c>
      <c r="H548" s="65" t="s">
        <v>12264</v>
      </c>
      <c r="I548" s="280"/>
      <c r="J548" s="281"/>
      <c r="K548" s="226"/>
      <c r="M548" s="98"/>
      <c r="N548" s="67"/>
      <c r="O548" s="142"/>
    </row>
    <row r="549" spans="2:15" hidden="1">
      <c r="B549" s="183" t="s">
        <v>12397</v>
      </c>
      <c r="E549" s="118">
        <v>0</v>
      </c>
      <c r="F549" s="112">
        <v>0</v>
      </c>
      <c r="G549" s="112">
        <v>0</v>
      </c>
      <c r="H549" s="112">
        <v>0</v>
      </c>
      <c r="J549" s="109"/>
      <c r="K549" s="69">
        <f>E549*F549*G549*H549</f>
        <v>0</v>
      </c>
      <c r="M549" s="98"/>
      <c r="N549" s="67"/>
      <c r="O549" s="142"/>
    </row>
    <row r="550" spans="2:15" hidden="1">
      <c r="B550" s="183" t="s">
        <v>12398</v>
      </c>
      <c r="E550" s="118">
        <v>0</v>
      </c>
      <c r="F550" s="112">
        <v>0</v>
      </c>
      <c r="G550" s="112">
        <v>0</v>
      </c>
      <c r="H550" s="112">
        <v>0</v>
      </c>
      <c r="J550" s="109"/>
      <c r="K550" s="69">
        <f>E550*F550*G550*H550</f>
        <v>0</v>
      </c>
      <c r="M550" s="98"/>
      <c r="N550" s="67"/>
      <c r="O550" s="142"/>
    </row>
    <row r="551" spans="2:15" hidden="1">
      <c r="B551" s="183" t="s">
        <v>12399</v>
      </c>
      <c r="E551" s="118">
        <v>0</v>
      </c>
      <c r="F551" s="112">
        <v>0</v>
      </c>
      <c r="G551" s="112">
        <v>0</v>
      </c>
      <c r="H551" s="112">
        <v>0</v>
      </c>
      <c r="J551" s="109"/>
      <c r="K551" s="69">
        <f>E551*F551*G551*H551</f>
        <v>0</v>
      </c>
      <c r="M551" s="98"/>
      <c r="N551" s="67"/>
      <c r="O551" s="142"/>
    </row>
    <row r="552" spans="2:15" hidden="1">
      <c r="B552" s="183" t="s">
        <v>12400</v>
      </c>
      <c r="E552" s="118">
        <v>0</v>
      </c>
      <c r="F552" s="112">
        <v>0</v>
      </c>
      <c r="G552" s="112">
        <v>0</v>
      </c>
      <c r="H552" s="112">
        <v>0</v>
      </c>
      <c r="J552" s="109"/>
      <c r="K552" s="69">
        <f>E552*F552*G552*H552</f>
        <v>0</v>
      </c>
      <c r="M552" s="98"/>
      <c r="N552" s="67"/>
      <c r="O552" s="142"/>
    </row>
    <row r="553" spans="2:15" hidden="1">
      <c r="B553" s="183" t="s">
        <v>12401</v>
      </c>
      <c r="E553" s="118">
        <v>0</v>
      </c>
      <c r="F553" s="112">
        <v>0</v>
      </c>
      <c r="G553" s="112">
        <v>0</v>
      </c>
      <c r="H553" s="112">
        <v>0</v>
      </c>
      <c r="J553" s="109"/>
      <c r="K553" s="69">
        <f>E553*F553*G553*H553</f>
        <v>0</v>
      </c>
      <c r="M553" s="98"/>
      <c r="N553" s="67"/>
      <c r="O553" s="142"/>
    </row>
    <row r="554" spans="2:15" ht="12.75" hidden="1" customHeight="1">
      <c r="B554" s="183"/>
      <c r="E554" s="128"/>
      <c r="J554" s="109"/>
      <c r="K554" s="226"/>
      <c r="N554" s="111"/>
      <c r="O554" s="142"/>
    </row>
    <row r="555" spans="2:15" ht="33" hidden="1" customHeight="1">
      <c r="B555" s="183"/>
      <c r="C555" s="25">
        <v>92873</v>
      </c>
      <c r="D555" s="19" t="s">
        <v>12139</v>
      </c>
      <c r="E555" s="463" t="str">
        <f>IFERROR(VLOOKUP($C555,'SINAPI M A I O 2018'!$1:$1048576,2,0),IFERROR(VLOOKUP($C555,'COMP. PROPRIA'!$B$12:$I$453,4,0),""))</f>
        <v>LANÇAMENTO COM USO DE BALDES, ADENSAMENTO E ACABAMENTO DE CONCRETO EM ESTRUTURAS. AF_12/2015</v>
      </c>
      <c r="F555" s="464"/>
      <c r="G555" s="464"/>
      <c r="H555" s="464"/>
      <c r="I555" s="464"/>
      <c r="J555" s="465"/>
      <c r="K555" s="227">
        <f>K547</f>
        <v>0</v>
      </c>
      <c r="L555" s="57" t="s">
        <v>12232</v>
      </c>
      <c r="M555" s="98"/>
      <c r="N555" s="67"/>
      <c r="O555" s="142"/>
    </row>
    <row r="556" spans="2:15" ht="12.75" hidden="1" customHeight="1">
      <c r="B556" s="183"/>
      <c r="E556" s="128"/>
      <c r="J556" s="109"/>
      <c r="K556" s="69">
        <f>H556*F556*E556</f>
        <v>0</v>
      </c>
      <c r="N556" s="111"/>
      <c r="O556" s="142"/>
    </row>
    <row r="557" spans="2:15" ht="44.25" hidden="1" customHeight="1">
      <c r="B557" s="183"/>
      <c r="C557" s="25">
        <v>92448</v>
      </c>
      <c r="D557" s="19" t="s">
        <v>12139</v>
      </c>
      <c r="E557" s="463" t="str">
        <f>IFERROR(VLOOKUP($C557,'SINAPI M A I O 2018'!$1:$1048576,2,0),IFERROR(VLOOKUP($C557,'COMP. PROPRIA'!$B$12:$I$453,4,0),""))</f>
        <v>MONTAGEM E DESMONTAGEM DE FÔRMA DE VIGA, ESCORAMENTO COM PONTALETE DE MADEIRA, PÉ-DIREITO SIMPLES, EM MADEIRA SERRADA, 4 UTILIZAÇÕES. AF_12/2015</v>
      </c>
      <c r="F557" s="464"/>
      <c r="G557" s="464"/>
      <c r="H557" s="464"/>
      <c r="I557" s="464"/>
      <c r="J557" s="465"/>
      <c r="K557" s="227">
        <f>SUM(K559:K563)/4</f>
        <v>0</v>
      </c>
      <c r="L557" s="57" t="s">
        <v>12221</v>
      </c>
      <c r="M557" s="98"/>
      <c r="N557" s="67"/>
      <c r="O557" s="142"/>
    </row>
    <row r="558" spans="2:15" ht="25.5" hidden="1">
      <c r="B558" s="183"/>
      <c r="D558" s="50"/>
      <c r="E558" s="76" t="s">
        <v>12289</v>
      </c>
      <c r="F558" s="20" t="s">
        <v>12325</v>
      </c>
      <c r="G558" s="20" t="s">
        <v>12326</v>
      </c>
      <c r="H558" s="65" t="s">
        <v>12264</v>
      </c>
      <c r="I558" s="280"/>
      <c r="J558" s="281"/>
      <c r="K558" s="230"/>
      <c r="L558" s="105"/>
      <c r="M558" s="98"/>
      <c r="N558" s="67"/>
      <c r="O558" s="142"/>
    </row>
    <row r="559" spans="2:15" hidden="1">
      <c r="B559" s="183"/>
      <c r="E559" s="128">
        <f t="shared" ref="E559:H563" si="30">E549</f>
        <v>0</v>
      </c>
      <c r="F559" s="50">
        <f t="shared" si="30"/>
        <v>0</v>
      </c>
      <c r="G559" s="50">
        <f t="shared" si="30"/>
        <v>0</v>
      </c>
      <c r="H559" s="50">
        <f t="shared" si="30"/>
        <v>0</v>
      </c>
      <c r="J559" s="109"/>
      <c r="K559" s="69">
        <f>E559*(F559+G559*2)*H559</f>
        <v>0</v>
      </c>
      <c r="M559" s="98"/>
      <c r="N559" s="67"/>
      <c r="O559" s="142"/>
    </row>
    <row r="560" spans="2:15" hidden="1">
      <c r="B560" s="183"/>
      <c r="E560" s="128">
        <f t="shared" si="30"/>
        <v>0</v>
      </c>
      <c r="F560" s="50">
        <f t="shared" si="30"/>
        <v>0</v>
      </c>
      <c r="G560" s="50">
        <f t="shared" si="30"/>
        <v>0</v>
      </c>
      <c r="H560" s="50">
        <f t="shared" si="30"/>
        <v>0</v>
      </c>
      <c r="J560" s="109"/>
      <c r="K560" s="69">
        <f t="shared" ref="K560" si="31">E560*(F560+G560*2)*H560</f>
        <v>0</v>
      </c>
      <c r="M560" s="98"/>
      <c r="N560" s="67"/>
      <c r="O560" s="142"/>
    </row>
    <row r="561" spans="2:15" hidden="1">
      <c r="B561" s="183"/>
      <c r="E561" s="128">
        <f t="shared" si="30"/>
        <v>0</v>
      </c>
      <c r="F561" s="50">
        <f t="shared" si="30"/>
        <v>0</v>
      </c>
      <c r="G561" s="50">
        <f t="shared" si="30"/>
        <v>0</v>
      </c>
      <c r="H561" s="50">
        <f t="shared" si="30"/>
        <v>0</v>
      </c>
      <c r="J561" s="109"/>
      <c r="K561" s="69">
        <f>H561*F561*E561</f>
        <v>0</v>
      </c>
      <c r="N561" s="111"/>
      <c r="O561" s="142"/>
    </row>
    <row r="562" spans="2:15" ht="12.75" hidden="1" customHeight="1">
      <c r="B562" s="183"/>
      <c r="E562" s="128">
        <f t="shared" si="30"/>
        <v>0</v>
      </c>
      <c r="F562" s="50">
        <f t="shared" si="30"/>
        <v>0</v>
      </c>
      <c r="G562" s="50">
        <f t="shared" si="30"/>
        <v>0</v>
      </c>
      <c r="H562" s="50">
        <f t="shared" si="30"/>
        <v>0</v>
      </c>
      <c r="J562" s="109"/>
      <c r="K562" s="69">
        <f>H562*F562*E562</f>
        <v>0</v>
      </c>
      <c r="N562" s="111"/>
      <c r="O562" s="142"/>
    </row>
    <row r="563" spans="2:15" ht="12.75" hidden="1" customHeight="1">
      <c r="B563" s="183"/>
      <c r="E563" s="128">
        <f t="shared" si="30"/>
        <v>0</v>
      </c>
      <c r="F563" s="50">
        <f t="shared" si="30"/>
        <v>0</v>
      </c>
      <c r="G563" s="50">
        <f t="shared" si="30"/>
        <v>0</v>
      </c>
      <c r="H563" s="50">
        <f t="shared" si="30"/>
        <v>0</v>
      </c>
      <c r="I563" s="314"/>
      <c r="J563" s="315"/>
      <c r="K563" s="69">
        <f>H563*F563*E563</f>
        <v>0</v>
      </c>
      <c r="L563" s="56"/>
      <c r="N563" s="111"/>
      <c r="O563" s="142"/>
    </row>
    <row r="564" spans="2:15" ht="12.75" hidden="1" customHeight="1">
      <c r="B564" s="183"/>
      <c r="E564" s="79"/>
      <c r="F564" s="65"/>
      <c r="H564" s="19"/>
      <c r="J564" s="109"/>
      <c r="L564" s="105"/>
      <c r="N564" s="111"/>
      <c r="O564" s="142"/>
    </row>
    <row r="565" spans="2:15" ht="12.75" hidden="1" customHeight="1">
      <c r="B565" s="183"/>
      <c r="E565" s="128"/>
      <c r="J565" s="109"/>
      <c r="N565" s="111"/>
    </row>
    <row r="566" spans="2:15" ht="12.75" hidden="1" customHeight="1">
      <c r="B566" s="183"/>
      <c r="E566" s="120" t="s">
        <v>12402</v>
      </c>
      <c r="J566" s="109"/>
      <c r="K566" s="227"/>
      <c r="N566" s="111"/>
    </row>
    <row r="567" spans="2:15" ht="12.75" hidden="1" customHeight="1">
      <c r="B567" s="183"/>
      <c r="E567" s="76" t="s">
        <v>12403</v>
      </c>
      <c r="H567" s="20" t="s">
        <v>12404</v>
      </c>
      <c r="J567" s="109"/>
      <c r="N567" s="111"/>
    </row>
    <row r="568" spans="2:15" ht="15" hidden="1" customHeight="1">
      <c r="B568" s="183"/>
      <c r="C568" s="25">
        <v>92784</v>
      </c>
      <c r="D568" s="19" t="s">
        <v>12139</v>
      </c>
      <c r="E568" s="316" t="s">
        <v>12405</v>
      </c>
      <c r="H568" s="70">
        <v>0</v>
      </c>
      <c r="J568" s="109"/>
      <c r="K568" s="227">
        <f>H568</f>
        <v>0</v>
      </c>
      <c r="L568" s="57" t="s">
        <v>12344</v>
      </c>
      <c r="N568" s="111"/>
    </row>
    <row r="569" spans="2:15" ht="12.75" hidden="1" customHeight="1">
      <c r="B569" s="183"/>
      <c r="C569" s="25">
        <v>92785</v>
      </c>
      <c r="D569" s="19" t="s">
        <v>12139</v>
      </c>
      <c r="E569" s="91">
        <v>6.3</v>
      </c>
      <c r="H569" s="70">
        <v>0</v>
      </c>
      <c r="J569" s="109"/>
      <c r="K569" s="227">
        <f t="shared" ref="K569:K572" si="32">H569</f>
        <v>0</v>
      </c>
      <c r="L569" s="57" t="s">
        <v>12344</v>
      </c>
      <c r="N569" s="111"/>
    </row>
    <row r="570" spans="2:15" ht="12.75" hidden="1" customHeight="1">
      <c r="B570" s="183"/>
      <c r="C570" s="25">
        <v>92786</v>
      </c>
      <c r="D570" s="19" t="s">
        <v>12139</v>
      </c>
      <c r="E570" s="91">
        <v>8</v>
      </c>
      <c r="H570" s="70">
        <v>0</v>
      </c>
      <c r="J570" s="109"/>
      <c r="K570" s="227">
        <f t="shared" si="32"/>
        <v>0</v>
      </c>
      <c r="L570" s="57" t="s">
        <v>12344</v>
      </c>
      <c r="N570" s="111"/>
    </row>
    <row r="571" spans="2:15" ht="12.75" hidden="1" customHeight="1">
      <c r="B571" s="183"/>
      <c r="C571" s="25">
        <v>92787</v>
      </c>
      <c r="D571" s="19" t="s">
        <v>12139</v>
      </c>
      <c r="E571" s="91">
        <v>10</v>
      </c>
      <c r="H571" s="70">
        <v>0</v>
      </c>
      <c r="J571" s="109"/>
      <c r="K571" s="227">
        <f t="shared" si="32"/>
        <v>0</v>
      </c>
      <c r="L571" s="57" t="s">
        <v>12344</v>
      </c>
      <c r="N571" s="111"/>
    </row>
    <row r="572" spans="2:15" ht="12.75" hidden="1" customHeight="1">
      <c r="B572" s="183"/>
      <c r="C572" s="25">
        <v>92788</v>
      </c>
      <c r="D572" s="19" t="s">
        <v>12139</v>
      </c>
      <c r="E572" s="91">
        <v>12.5</v>
      </c>
      <c r="H572" s="70">
        <v>0</v>
      </c>
      <c r="J572" s="109"/>
      <c r="K572" s="227">
        <f t="shared" si="32"/>
        <v>0</v>
      </c>
      <c r="L572" s="57" t="s">
        <v>12344</v>
      </c>
      <c r="N572" s="111"/>
    </row>
    <row r="573" spans="2:15" ht="12.75" hidden="1" customHeight="1">
      <c r="B573" s="183"/>
      <c r="E573" s="128"/>
      <c r="J573" s="109"/>
      <c r="N573" s="111"/>
    </row>
    <row r="574" spans="2:15" ht="12.75" hidden="1" customHeight="1">
      <c r="B574" s="183"/>
      <c r="E574" s="128"/>
      <c r="J574" s="109"/>
      <c r="N574" s="111"/>
    </row>
    <row r="575" spans="2:15" ht="24.75" hidden="1" customHeight="1">
      <c r="B575" s="183"/>
      <c r="C575" s="25">
        <v>83741</v>
      </c>
      <c r="D575" s="19" t="s">
        <v>12139</v>
      </c>
      <c r="E575" s="463" t="str">
        <f>IFERROR(VLOOKUP($C575,'SINAPI M A I O 2018'!$1:$1048576,2,0),IFERROR(VLOOKUP($C575,'COMP. PROPRIA'!$B$12:$I$453,4,0),""))</f>
        <v>IMPERMEABILIZACAO DE SUPERFICIE COM EMULSAO ASFALTICA COM ELASTOMERO, INCLUSOS PRIMER E VEU DE POLIESTER</v>
      </c>
      <c r="F575" s="464"/>
      <c r="G575" s="464"/>
      <c r="H575" s="464"/>
      <c r="I575" s="464"/>
      <c r="J575" s="465"/>
      <c r="K575" s="227">
        <f>SUMPRODUCT(E549:F553)</f>
        <v>0</v>
      </c>
      <c r="L575" s="57" t="s">
        <v>12221</v>
      </c>
      <c r="N575" s="111"/>
    </row>
    <row r="576" spans="2:15" ht="19.5" hidden="1" customHeight="1">
      <c r="B576" s="183"/>
      <c r="E576" s="79"/>
      <c r="F576" s="65"/>
      <c r="J576" s="109"/>
      <c r="N576" s="111"/>
    </row>
    <row r="577" spans="2:17" ht="27.75" hidden="1" customHeight="1">
      <c r="B577" s="183" t="s">
        <v>12406</v>
      </c>
      <c r="C577" s="25">
        <v>83738</v>
      </c>
      <c r="D577" s="19" t="s">
        <v>12139</v>
      </c>
      <c r="E577" s="463" t="str">
        <f>IFERROR(VLOOKUP($C577,'SINAPI M A I O 2018'!$1:$1048576,2,0),IFERROR(VLOOKUP($C577,'COMP. PROPRIA'!$B$12:$I$453,4,0),""))</f>
        <v>IMPERMEABILIZACAO DE SUPERFICIE COM MANTA ASFALTICA (COM POLIMEROS TIPO APP), E=4 MM</v>
      </c>
      <c r="F577" s="464"/>
      <c r="G577" s="464"/>
      <c r="H577" s="464"/>
      <c r="I577" s="464"/>
      <c r="J577" s="465"/>
      <c r="K577" s="227">
        <f>SUM(K579:K581)</f>
        <v>0</v>
      </c>
      <c r="L577" s="57" t="s">
        <v>12221</v>
      </c>
      <c r="N577" s="111"/>
    </row>
    <row r="578" spans="2:17" ht="12.75" hidden="1" customHeight="1">
      <c r="B578" s="183"/>
      <c r="E578" s="76" t="s">
        <v>12289</v>
      </c>
      <c r="F578" s="20" t="s">
        <v>12325</v>
      </c>
      <c r="J578" s="109"/>
      <c r="N578" s="111"/>
    </row>
    <row r="579" spans="2:17" ht="12.75" hidden="1" customHeight="1">
      <c r="B579" s="183"/>
      <c r="E579" s="118">
        <v>0</v>
      </c>
      <c r="F579" s="112">
        <v>0</v>
      </c>
      <c r="J579" s="109"/>
      <c r="K579" s="223">
        <f>E579*F579</f>
        <v>0</v>
      </c>
      <c r="N579" s="111"/>
    </row>
    <row r="580" spans="2:17" ht="12.75" hidden="1" customHeight="1">
      <c r="B580" s="183"/>
      <c r="E580" s="118">
        <v>0</v>
      </c>
      <c r="F580" s="112">
        <v>0</v>
      </c>
      <c r="J580" s="109"/>
      <c r="K580" s="223">
        <f t="shared" ref="K580:K581" si="33">E580*F580</f>
        <v>0</v>
      </c>
      <c r="N580" s="111"/>
    </row>
    <row r="581" spans="2:17" ht="12.75" hidden="1" customHeight="1">
      <c r="B581" s="183"/>
      <c r="E581" s="118">
        <v>0</v>
      </c>
      <c r="F581" s="112">
        <v>0</v>
      </c>
      <c r="J581" s="109"/>
      <c r="K581" s="223">
        <f t="shared" si="33"/>
        <v>0</v>
      </c>
      <c r="N581" s="111"/>
    </row>
    <row r="582" spans="2:17" ht="13.5" hidden="1" thickBot="1">
      <c r="B582" s="183"/>
      <c r="E582" s="128"/>
      <c r="J582" s="109"/>
      <c r="K582" s="226"/>
      <c r="N582" s="111"/>
    </row>
    <row r="583" spans="2:17" ht="13.5" thickBot="1">
      <c r="B583" s="184"/>
      <c r="C583" s="95"/>
      <c r="D583" s="95"/>
      <c r="E583" s="484" t="s">
        <v>12407</v>
      </c>
      <c r="F583" s="485"/>
      <c r="G583" s="485"/>
      <c r="H583" s="485"/>
      <c r="I583" s="485"/>
      <c r="J583" s="486"/>
      <c r="K583" s="226"/>
      <c r="L583" s="55"/>
      <c r="M583" s="98"/>
      <c r="N583" s="114"/>
    </row>
    <row r="584" spans="2:17">
      <c r="B584" s="184"/>
      <c r="C584" s="95"/>
      <c r="D584" s="95"/>
      <c r="E584" s="120"/>
      <c r="F584" s="55"/>
      <c r="G584" s="55"/>
      <c r="H584" s="55"/>
      <c r="I584" s="55"/>
      <c r="J584" s="143"/>
      <c r="K584" s="226"/>
      <c r="L584" s="55"/>
      <c r="M584" s="98"/>
      <c r="N584" s="114"/>
    </row>
    <row r="585" spans="2:17" ht="27.75" customHeight="1">
      <c r="B585" s="183"/>
      <c r="C585" s="25">
        <v>93187</v>
      </c>
      <c r="D585" s="19" t="s">
        <v>12139</v>
      </c>
      <c r="E585" s="463" t="str">
        <f>IFERROR(VLOOKUP($C585,'SINAPI M A I O 2018'!$1:$1048576,2,0),IFERROR(VLOOKUP($C585,'COMP. PROPRIA'!$B$12:$I$453,4,0),""))</f>
        <v>VERGA MOLDADA IN LOCO EM CONCRETO PARA JANELAS COM MAIS DE 1,5 M DE VÃO. AF_03/2016</v>
      </c>
      <c r="F585" s="464"/>
      <c r="G585" s="464"/>
      <c r="H585" s="464"/>
      <c r="I585" s="464"/>
      <c r="J585" s="465"/>
      <c r="K585" s="227">
        <f>K586</f>
        <v>1.3</v>
      </c>
      <c r="L585" s="56" t="s">
        <v>12287</v>
      </c>
      <c r="N585" s="111"/>
    </row>
    <row r="586" spans="2:17">
      <c r="B586" s="183"/>
      <c r="D586" s="19" t="s">
        <v>12408</v>
      </c>
      <c r="E586" s="144">
        <v>1.3</v>
      </c>
      <c r="F586" s="73">
        <v>1</v>
      </c>
      <c r="G586" s="20"/>
      <c r="H586" s="20"/>
      <c r="I586" s="20"/>
      <c r="J586" s="89"/>
      <c r="K586" s="69">
        <f>E586*F586</f>
        <v>1.3</v>
      </c>
      <c r="N586" s="111"/>
    </row>
    <row r="587" spans="2:17">
      <c r="B587" s="183"/>
      <c r="E587" s="119"/>
      <c r="F587" s="20"/>
      <c r="G587" s="20"/>
      <c r="H587" s="20"/>
      <c r="I587" s="20"/>
      <c r="J587" s="89"/>
      <c r="K587" s="69"/>
      <c r="N587" s="111"/>
    </row>
    <row r="588" spans="2:17" ht="36" hidden="1" customHeight="1">
      <c r="B588" s="183"/>
      <c r="C588" s="25">
        <v>93197</v>
      </c>
      <c r="D588" s="19" t="s">
        <v>12139</v>
      </c>
      <c r="E588" s="463" t="str">
        <f>IFERROR(VLOOKUP($C588,'SINAPI M A I O 2018'!$1:$1048576,2,0),IFERROR(VLOOKUP($C588,'COMP. PROPRIA'!$B$12:$I$453,4,0),""))</f>
        <v>CONTRAVERGA MOLDADA IN LOCO EM CONCRETO PARA VÃOS DE MAIS DE 1,5 M DE COMPRIMENTO. AF_03/2016</v>
      </c>
      <c r="F588" s="464"/>
      <c r="G588" s="464"/>
      <c r="H588" s="464"/>
      <c r="I588" s="464"/>
      <c r="J588" s="465"/>
      <c r="K588" s="227">
        <f>SUM(K589)</f>
        <v>0</v>
      </c>
      <c r="L588" s="56" t="s">
        <v>12287</v>
      </c>
      <c r="N588" s="111"/>
    </row>
    <row r="589" spans="2:17" hidden="1">
      <c r="B589" s="183"/>
      <c r="E589" s="119">
        <v>0</v>
      </c>
      <c r="F589" s="73">
        <v>1</v>
      </c>
      <c r="G589" s="20"/>
      <c r="H589" s="20"/>
      <c r="I589" s="20"/>
      <c r="J589" s="89"/>
      <c r="K589" s="69">
        <f>E589*F589</f>
        <v>0</v>
      </c>
      <c r="N589" s="111"/>
    </row>
    <row r="590" spans="2:17" hidden="1">
      <c r="B590" s="184"/>
      <c r="C590" s="95"/>
      <c r="D590" s="95"/>
      <c r="E590" s="120"/>
      <c r="F590" s="55"/>
      <c r="G590" s="55"/>
      <c r="H590" s="55"/>
      <c r="I590" s="55"/>
      <c r="J590" s="143"/>
      <c r="K590" s="226"/>
      <c r="L590" s="55"/>
      <c r="M590" s="98"/>
      <c r="N590" s="114"/>
    </row>
    <row r="591" spans="2:17">
      <c r="B591" s="184"/>
      <c r="C591" s="95"/>
      <c r="D591" s="95"/>
      <c r="E591" s="120"/>
      <c r="F591" s="55"/>
      <c r="G591" s="55"/>
      <c r="H591" s="55"/>
      <c r="I591" s="55"/>
      <c r="J591" s="143"/>
      <c r="K591" s="226"/>
      <c r="L591" s="55"/>
      <c r="M591" s="98"/>
      <c r="N591" s="114"/>
    </row>
    <row r="592" spans="2:17" ht="55.5" customHeight="1">
      <c r="B592" s="183"/>
      <c r="C592" s="25">
        <v>87492</v>
      </c>
      <c r="D592" s="19" t="s">
        <v>12139</v>
      </c>
      <c r="E592" s="463" t="str">
        <f>IFERROR(VLOOKUP($C592,'SINAPI M A I O 2018'!$1:$1048576,2,0),IFERROR(VLOOKUP($C592,'COMP. PROPRIA'!$B$12:$I$453,4,0),""))</f>
        <v>ALVENARIA DE VEDAÇÃO DE BLOCOS CERÂMICOS FURADOS NA VERTICAL DE 14X19X39CM (ESPESSURA 14CM) DE PAREDES COM ÁREA LÍQUIDA MAIOR OU IGUAL A 6M² COM VÃOS E ARGAMASSA DE ASSENTAMENTO COM PREPARO MANUAL. AF_06/2014</v>
      </c>
      <c r="F592" s="464"/>
      <c r="G592" s="464"/>
      <c r="H592" s="464"/>
      <c r="I592" s="464"/>
      <c r="J592" s="465"/>
      <c r="K592" s="227">
        <f>SUM(K595:K598)</f>
        <v>31.119999999999997</v>
      </c>
      <c r="L592" s="57" t="s">
        <v>12221</v>
      </c>
      <c r="M592" s="98"/>
      <c r="N592" s="67"/>
      <c r="O592" s="125"/>
      <c r="Q592" s="145"/>
    </row>
    <row r="593" spans="2:17" ht="60" customHeight="1">
      <c r="B593" s="192"/>
      <c r="E593" s="76" t="s">
        <v>12224</v>
      </c>
      <c r="F593" s="20" t="s">
        <v>12409</v>
      </c>
      <c r="G593" s="479" t="s">
        <v>12410</v>
      </c>
      <c r="H593" s="479"/>
      <c r="I593" s="479"/>
      <c r="J593" s="480"/>
      <c r="K593" s="226"/>
      <c r="L593" s="55"/>
      <c r="M593" s="98"/>
      <c r="N593" s="67"/>
      <c r="O593" s="125"/>
      <c r="Q593" s="145"/>
    </row>
    <row r="594" spans="2:17" ht="29.25" customHeight="1">
      <c r="B594" s="192"/>
      <c r="E594" s="92"/>
      <c r="F594" s="68"/>
      <c r="G594" s="20" t="s">
        <v>12224</v>
      </c>
      <c r="H594" s="20" t="s">
        <v>12223</v>
      </c>
      <c r="I594" s="20" t="s">
        <v>12378</v>
      </c>
      <c r="J594" s="278" t="s">
        <v>12411</v>
      </c>
      <c r="N594" s="111"/>
    </row>
    <row r="595" spans="2:17" ht="13.5" customHeight="1">
      <c r="B595" s="183"/>
      <c r="C595" s="19" t="s">
        <v>12412</v>
      </c>
      <c r="E595" s="77">
        <v>2.2000000000000002</v>
      </c>
      <c r="F595" s="70">
        <v>3</v>
      </c>
      <c r="G595" s="180">
        <v>0</v>
      </c>
      <c r="H595" s="180">
        <v>0</v>
      </c>
      <c r="I595" s="180">
        <v>0</v>
      </c>
      <c r="J595" s="181">
        <f>G595*H595*I595</f>
        <v>0</v>
      </c>
      <c r="K595" s="69">
        <f>F595*E595-J595-J596-J597</f>
        <v>6.6000000000000005</v>
      </c>
      <c r="N595" s="111"/>
      <c r="O595" s="146"/>
    </row>
    <row r="596" spans="2:17">
      <c r="B596" s="183"/>
      <c r="E596" s="77">
        <v>1.64</v>
      </c>
      <c r="F596" s="70">
        <v>3</v>
      </c>
      <c r="G596" s="180">
        <v>0</v>
      </c>
      <c r="H596" s="180">
        <v>0</v>
      </c>
      <c r="I596" s="180">
        <v>0</v>
      </c>
      <c r="J596" s="181">
        <f t="shared" ref="J596:J598" si="34">G596*H596*I596</f>
        <v>0</v>
      </c>
      <c r="K596" s="69">
        <f t="shared" ref="K596:K597" si="35">F596*E596-J596-J597-J598</f>
        <v>4.92</v>
      </c>
      <c r="N596" s="111"/>
      <c r="O596" s="146"/>
    </row>
    <row r="597" spans="2:17">
      <c r="B597" s="183"/>
      <c r="E597" s="77">
        <v>1.2</v>
      </c>
      <c r="F597" s="70">
        <v>3</v>
      </c>
      <c r="G597" s="180">
        <v>0</v>
      </c>
      <c r="H597" s="180">
        <v>0</v>
      </c>
      <c r="I597" s="180">
        <v>0</v>
      </c>
      <c r="J597" s="181">
        <f t="shared" si="34"/>
        <v>0</v>
      </c>
      <c r="K597" s="69">
        <f t="shared" si="35"/>
        <v>3.5999999999999996</v>
      </c>
      <c r="N597" s="111"/>
      <c r="O597" s="146"/>
    </row>
    <row r="598" spans="2:17" ht="13.5" thickBot="1">
      <c r="B598" s="183"/>
      <c r="C598" s="25" t="s">
        <v>12413</v>
      </c>
      <c r="E598" s="354">
        <v>16</v>
      </c>
      <c r="F598" s="277">
        <v>1</v>
      </c>
      <c r="J598" s="89">
        <f t="shared" si="34"/>
        <v>0</v>
      </c>
      <c r="K598" s="69">
        <f>E598*F598</f>
        <v>16</v>
      </c>
      <c r="N598" s="111"/>
      <c r="O598" s="146"/>
    </row>
    <row r="599" spans="2:17" ht="12.75" customHeight="1" thickBot="1">
      <c r="B599" s="184"/>
      <c r="C599" s="99"/>
      <c r="D599" s="95"/>
      <c r="E599" s="484" t="s">
        <v>12414</v>
      </c>
      <c r="F599" s="485"/>
      <c r="G599" s="485"/>
      <c r="H599" s="485"/>
      <c r="I599" s="485"/>
      <c r="J599" s="486"/>
      <c r="K599" s="226"/>
      <c r="L599" s="55"/>
      <c r="M599" s="94" t="s">
        <v>12415</v>
      </c>
      <c r="N599" s="200" t="s">
        <v>12416</v>
      </c>
    </row>
    <row r="600" spans="2:17" ht="12.75" customHeight="1">
      <c r="B600" s="184"/>
      <c r="C600" s="99">
        <v>91300</v>
      </c>
      <c r="D600" s="25" t="s">
        <v>12139</v>
      </c>
      <c r="E600" s="463" t="str">
        <f>IFERROR(VLOOKUP($C600,'SINAPI M A I O 2018'!$1:$1048576,2,0),IFERROR(VLOOKUP($C600,'COMP. PROPRIA'!$B$12:$I$453,4,0),""))</f>
        <v>ALIZAR / GUARNIÇÃO DE 5X1,5CM PARA PORTA DE 60X210CM FIXADO COM PREGOS, PADRÃO POPULAR - FORNECIMENTO E INSTALAÇÃO. AF_08/2015</v>
      </c>
      <c r="F600" s="464"/>
      <c r="G600" s="464"/>
      <c r="H600" s="464"/>
      <c r="I600" s="464"/>
      <c r="J600" s="465"/>
      <c r="K600" s="226">
        <f>G602</f>
        <v>4</v>
      </c>
      <c r="L600" s="55" t="s">
        <v>12230</v>
      </c>
      <c r="M600" s="94"/>
      <c r="N600" s="200"/>
    </row>
    <row r="601" spans="2:17" ht="12.75" customHeight="1">
      <c r="B601" s="184"/>
      <c r="C601" s="99"/>
      <c r="D601" s="95"/>
      <c r="E601" s="79"/>
      <c r="F601" s="65"/>
      <c r="G601" s="65" t="s">
        <v>12417</v>
      </c>
      <c r="H601" s="74"/>
      <c r="I601" s="74"/>
      <c r="J601" s="93"/>
      <c r="K601" s="226"/>
      <c r="L601" s="55"/>
      <c r="M601" s="94"/>
      <c r="N601" s="200"/>
    </row>
    <row r="602" spans="2:17" ht="12.75" customHeight="1">
      <c r="B602" s="184"/>
      <c r="C602" s="99"/>
      <c r="D602" s="95"/>
      <c r="E602" s="128"/>
      <c r="G602" s="73">
        <v>4</v>
      </c>
      <c r="I602" s="53"/>
      <c r="J602" s="127"/>
      <c r="K602" s="226"/>
      <c r="L602" s="55"/>
      <c r="M602" s="94"/>
      <c r="N602" s="200"/>
    </row>
    <row r="603" spans="2:17" ht="12.75" customHeight="1">
      <c r="B603" s="184"/>
      <c r="C603" s="99"/>
      <c r="D603" s="95"/>
      <c r="E603" s="128"/>
      <c r="G603" s="20">
        <v>0</v>
      </c>
      <c r="I603" s="53"/>
      <c r="J603" s="127"/>
      <c r="K603" s="226"/>
      <c r="L603" s="55"/>
      <c r="M603" s="94"/>
      <c r="N603" s="200"/>
    </row>
    <row r="604" spans="2:17" ht="12.75" customHeight="1">
      <c r="B604" s="184"/>
      <c r="C604" s="99">
        <v>91302</v>
      </c>
      <c r="D604" s="25" t="s">
        <v>12139</v>
      </c>
      <c r="E604" s="463" t="str">
        <f>IFERROR(VLOOKUP($C604,'SINAPI M A I O 2018'!$1:$1048576,2,0),IFERROR(VLOOKUP($C604,'COMP. PROPRIA'!$B$12:$I$453,4,0),""))</f>
        <v>ALIZAR / GUARNIÇÃO DE 5X1,5CM PARA PORTA DE 80X210CM FIXADO COM PREGOS, PADRÃO POPULAR - FORNECIMENTO E INSTALAÇÃO. AF_08/2015</v>
      </c>
      <c r="F604" s="464"/>
      <c r="G604" s="464"/>
      <c r="H604" s="464"/>
      <c r="I604" s="464"/>
      <c r="J604" s="465"/>
      <c r="K604" s="226">
        <f>G606</f>
        <v>4</v>
      </c>
      <c r="L604" s="55" t="s">
        <v>12230</v>
      </c>
      <c r="M604" s="94"/>
      <c r="N604" s="200"/>
    </row>
    <row r="605" spans="2:17" ht="12.75" customHeight="1">
      <c r="B605" s="184"/>
      <c r="C605" s="99"/>
      <c r="D605" s="95"/>
      <c r="E605" s="79"/>
      <c r="F605" s="65"/>
      <c r="G605" s="65" t="s">
        <v>12417</v>
      </c>
      <c r="H605" s="74"/>
      <c r="I605" s="74"/>
      <c r="J605" s="93"/>
      <c r="K605" s="226"/>
      <c r="L605" s="55"/>
      <c r="M605" s="94"/>
      <c r="N605" s="200"/>
    </row>
    <row r="606" spans="2:17" ht="12.75" customHeight="1">
      <c r="B606" s="184"/>
      <c r="C606" s="99"/>
      <c r="D606" s="95"/>
      <c r="E606" s="128"/>
      <c r="G606" s="73">
        <v>4</v>
      </c>
      <c r="I606" s="53"/>
      <c r="J606" s="127"/>
      <c r="K606" s="226"/>
      <c r="L606" s="55"/>
      <c r="M606" s="94"/>
      <c r="N606" s="200"/>
    </row>
    <row r="607" spans="2:17" ht="12.75" customHeight="1">
      <c r="B607" s="184"/>
      <c r="C607" s="95"/>
      <c r="D607" s="95"/>
      <c r="E607" s="120"/>
      <c r="F607" s="55"/>
      <c r="G607" s="55"/>
      <c r="H607" s="55"/>
      <c r="I607" s="55"/>
      <c r="J607" s="143"/>
      <c r="K607" s="226"/>
      <c r="L607" s="55"/>
      <c r="M607" s="94"/>
      <c r="N607" s="200"/>
    </row>
    <row r="608" spans="2:17" ht="12.75" customHeight="1">
      <c r="B608" s="184"/>
      <c r="C608" s="99">
        <v>91307</v>
      </c>
      <c r="D608" s="25" t="s">
        <v>12139</v>
      </c>
      <c r="E608" s="463" t="str">
        <f>IFERROR(VLOOKUP($C608,'SINAPI M A I O 2018'!$1:$1048576,2,0),IFERROR(VLOOKUP($C608,'COMP. PROPRIA'!$B$12:$I$453,4,0),""))</f>
        <v>FECHADURA DE EMBUTIR PARA PORTAS INTERNAS, COMPLETA, ACABAMENTO PADRÃO POPULAR, COM EXECUÇÃO DE FURO - FORNECIMENTO E INSTALAÇÃO. AF_08/2015</v>
      </c>
      <c r="F608" s="464"/>
      <c r="G608" s="464"/>
      <c r="H608" s="464"/>
      <c r="I608" s="464"/>
      <c r="J608" s="465"/>
      <c r="K608" s="226">
        <f>G610</f>
        <v>4</v>
      </c>
      <c r="L608" s="55" t="s">
        <v>12230</v>
      </c>
      <c r="M608" s="94"/>
      <c r="N608" s="200"/>
    </row>
    <row r="609" spans="2:14" ht="12.75" customHeight="1">
      <c r="B609" s="184"/>
      <c r="C609" s="99"/>
      <c r="D609" s="95"/>
      <c r="E609" s="79"/>
      <c r="F609" s="65"/>
      <c r="G609" s="65" t="s">
        <v>12417</v>
      </c>
      <c r="H609" s="74"/>
      <c r="I609" s="74"/>
      <c r="J609" s="93"/>
      <c r="K609" s="226"/>
      <c r="L609" s="55"/>
      <c r="M609" s="94"/>
      <c r="N609" s="200"/>
    </row>
    <row r="610" spans="2:14" ht="12.75" customHeight="1">
      <c r="B610" s="184"/>
      <c r="C610" s="99"/>
      <c r="D610" s="95"/>
      <c r="E610" s="128"/>
      <c r="G610" s="73">
        <v>4</v>
      </c>
      <c r="I610" s="53"/>
      <c r="J610" s="127"/>
      <c r="K610" s="226"/>
      <c r="L610" s="55"/>
      <c r="M610" s="94"/>
      <c r="N610" s="200"/>
    </row>
    <row r="611" spans="2:14" ht="12.75" customHeight="1">
      <c r="B611" s="184"/>
      <c r="C611" s="99"/>
      <c r="D611" s="95"/>
      <c r="E611" s="128"/>
      <c r="G611" s="73">
        <v>0</v>
      </c>
      <c r="I611" s="53"/>
      <c r="J611" s="127"/>
      <c r="K611" s="226"/>
      <c r="L611" s="55"/>
      <c r="M611" s="94"/>
      <c r="N611" s="200"/>
    </row>
    <row r="612" spans="2:14" ht="12.75" customHeight="1">
      <c r="B612" s="184"/>
      <c r="C612" s="99"/>
      <c r="D612" s="95"/>
      <c r="E612" s="128"/>
      <c r="G612" s="20"/>
      <c r="I612" s="53"/>
      <c r="J612" s="127"/>
      <c r="K612" s="226"/>
      <c r="L612" s="55"/>
      <c r="M612" s="94"/>
      <c r="N612" s="200"/>
    </row>
    <row r="613" spans="2:14" ht="12.75" customHeight="1">
      <c r="B613" s="99"/>
      <c r="C613" s="99"/>
      <c r="D613" s="344"/>
      <c r="E613" s="128"/>
      <c r="G613" s="20"/>
      <c r="I613" s="53"/>
      <c r="J613" s="127"/>
      <c r="K613" s="226"/>
      <c r="L613" s="55"/>
      <c r="M613" s="94"/>
      <c r="N613" s="200"/>
    </row>
    <row r="614" spans="2:14" ht="13.5" customHeight="1">
      <c r="B614" s="99"/>
      <c r="C614" s="99"/>
      <c r="D614" s="344"/>
      <c r="E614" s="128"/>
      <c r="G614" s="20"/>
      <c r="I614" s="53"/>
      <c r="J614" s="127"/>
      <c r="K614" s="226"/>
      <c r="L614" s="55"/>
      <c r="M614" s="94"/>
      <c r="N614" s="200"/>
    </row>
    <row r="615" spans="2:14" ht="39.75" customHeight="1">
      <c r="B615" s="99"/>
      <c r="C615" s="99" t="s">
        <v>12151</v>
      </c>
      <c r="D615" s="345" t="s">
        <v>12265</v>
      </c>
      <c r="E615" s="468" t="str">
        <f>IFERROR(VLOOKUP($C615,'SINAPI M A I O 2018'!$1:$1048576,2,0),IFERROR(VLOOKUP($C615,'COMP. PROPRIA'!$B$12:$I$453,4,0),""))</f>
        <v>REPARO DE PORTÃO METÁLICO, COM DESEMPENO, REPARO DAS PEÇAS DANIFICADAS, TRINCOS, DOBRADIÇAS, SE NECESSÁRIO SUBSTITUIÇÃO DAS PEÇAS ( INCLUSO SOLDA )</v>
      </c>
      <c r="F615" s="469"/>
      <c r="G615" s="469"/>
      <c r="H615" s="469"/>
      <c r="I615" s="469"/>
      <c r="J615" s="470"/>
      <c r="K615" s="226">
        <f>K617</f>
        <v>9</v>
      </c>
      <c r="L615" s="55" t="s">
        <v>12153</v>
      </c>
      <c r="M615" s="94"/>
      <c r="N615" s="200"/>
    </row>
    <row r="616" spans="2:14" ht="12.75" customHeight="1">
      <c r="B616" s="99"/>
      <c r="C616" s="99"/>
      <c r="D616" s="344"/>
      <c r="E616" s="79"/>
      <c r="F616" s="65"/>
      <c r="G616" s="65" t="s">
        <v>12153</v>
      </c>
      <c r="H616" s="74"/>
      <c r="I616" s="74"/>
      <c r="J616" s="93"/>
      <c r="K616" s="226"/>
      <c r="L616" s="55"/>
      <c r="M616" s="94"/>
      <c r="N616" s="200"/>
    </row>
    <row r="617" spans="2:14" ht="12.75" customHeight="1">
      <c r="B617" s="99"/>
      <c r="C617" s="99"/>
      <c r="D617" s="344"/>
      <c r="E617" s="128"/>
      <c r="G617" s="73">
        <v>9</v>
      </c>
      <c r="I617" s="53"/>
      <c r="J617" s="127"/>
      <c r="K617" s="226">
        <f>G617</f>
        <v>9</v>
      </c>
      <c r="L617" s="55"/>
      <c r="M617" s="94"/>
      <c r="N617" s="200"/>
    </row>
    <row r="618" spans="2:14" ht="12.75" customHeight="1">
      <c r="B618" s="99"/>
      <c r="C618" s="99"/>
      <c r="D618" s="344"/>
      <c r="E618" s="128"/>
      <c r="G618" s="73">
        <v>0</v>
      </c>
      <c r="I618" s="53"/>
      <c r="J618" s="127"/>
      <c r="K618" s="226"/>
      <c r="L618" s="55"/>
      <c r="M618" s="94"/>
      <c r="N618" s="200"/>
    </row>
    <row r="619" spans="2:14" ht="12.75" customHeight="1">
      <c r="B619" s="99"/>
      <c r="C619" s="99"/>
      <c r="D619" s="95"/>
      <c r="G619" s="20"/>
      <c r="I619" s="53"/>
      <c r="J619" s="127"/>
      <c r="K619" s="226"/>
      <c r="L619" s="55"/>
      <c r="M619" s="94"/>
      <c r="N619" s="200"/>
    </row>
    <row r="620" spans="2:14" ht="12.75" customHeight="1">
      <c r="B620" s="346"/>
      <c r="C620" s="99"/>
      <c r="D620" s="95"/>
      <c r="G620" s="20"/>
      <c r="I620" s="53"/>
      <c r="J620" s="127"/>
      <c r="K620" s="226"/>
      <c r="L620" s="55"/>
      <c r="M620" s="94"/>
      <c r="N620" s="200"/>
    </row>
    <row r="621" spans="2:14" ht="12.75" customHeight="1">
      <c r="B621" s="184"/>
      <c r="C621" s="99"/>
      <c r="D621" s="95"/>
      <c r="E621" s="128"/>
      <c r="G621" s="20"/>
      <c r="I621" s="53"/>
      <c r="J621" s="127"/>
      <c r="K621" s="226"/>
      <c r="L621" s="55"/>
      <c r="M621" s="94"/>
      <c r="N621" s="200"/>
    </row>
    <row r="622" spans="2:14" ht="51" customHeight="1">
      <c r="B622" s="184"/>
      <c r="C622" s="99">
        <v>38153</v>
      </c>
      <c r="D622" s="345" t="s">
        <v>12265</v>
      </c>
      <c r="E622" s="468" t="str">
        <f>IFERROR(VLOOKUP($C622,'SINAPI M A I O 2018'!$1:$1048576,2,0),IFERROR(VLOOKUP($C622,'COMP. PROPRIA'!$B$12:$I$453,4,0),""))</f>
        <v>FECHADURA DE EMBUTIR PARA PORTA DE BANHEIRO, TIPO TRANQUETA, MAQUINA 40 MM, MACANETAS ALAVANCA, ESPELHO EM METAL CROMADO - NIVEL SEGURANCA MEDIO - COMPLETA</v>
      </c>
      <c r="F622" s="469"/>
      <c r="G622" s="469"/>
      <c r="H622" s="469"/>
      <c r="I622" s="469"/>
      <c r="J622" s="470"/>
      <c r="K622" s="226">
        <f>K624</f>
        <v>5</v>
      </c>
      <c r="L622" s="55" t="s">
        <v>12147</v>
      </c>
      <c r="M622" s="94"/>
      <c r="N622" s="200"/>
    </row>
    <row r="623" spans="2:14" ht="12.75" customHeight="1">
      <c r="B623" s="184"/>
      <c r="C623" s="99"/>
      <c r="D623" s="344"/>
      <c r="E623" s="79"/>
      <c r="F623" s="65"/>
      <c r="G623" s="65" t="s">
        <v>12153</v>
      </c>
      <c r="H623" s="74"/>
      <c r="I623" s="74"/>
      <c r="J623" s="93"/>
      <c r="K623" s="226"/>
      <c r="L623" s="55"/>
      <c r="M623" s="94"/>
      <c r="N623" s="200"/>
    </row>
    <row r="624" spans="2:14" ht="12.75" customHeight="1">
      <c r="B624" s="184"/>
      <c r="C624" s="99"/>
      <c r="D624" s="344"/>
      <c r="E624" s="128"/>
      <c r="G624" s="73">
        <v>5</v>
      </c>
      <c r="I624" s="53"/>
      <c r="J624" s="127"/>
      <c r="K624" s="226">
        <f>G624</f>
        <v>5</v>
      </c>
      <c r="L624" s="55"/>
      <c r="M624" s="94"/>
      <c r="N624" s="200"/>
    </row>
    <row r="625" spans="2:14" ht="12.75" customHeight="1">
      <c r="B625" s="184"/>
      <c r="C625" s="99"/>
      <c r="D625" s="344"/>
      <c r="E625" s="128"/>
      <c r="G625" s="73">
        <v>0</v>
      </c>
      <c r="I625" s="53"/>
      <c r="J625" s="127"/>
      <c r="K625" s="226"/>
      <c r="L625" s="55"/>
      <c r="M625" s="94"/>
      <c r="N625" s="200"/>
    </row>
    <row r="626" spans="2:14" ht="12.75" customHeight="1">
      <c r="B626" s="184"/>
      <c r="C626" s="99"/>
      <c r="D626" s="95"/>
      <c r="E626" s="120"/>
      <c r="F626" s="55"/>
      <c r="G626" s="55"/>
      <c r="H626" s="55"/>
      <c r="I626" s="55"/>
      <c r="J626" s="143"/>
      <c r="K626" s="226"/>
      <c r="L626" s="55"/>
      <c r="M626" s="94"/>
      <c r="N626" s="200"/>
    </row>
    <row r="627" spans="2:14" ht="12.75" customHeight="1">
      <c r="B627" s="184"/>
      <c r="C627" s="99"/>
      <c r="D627" s="95"/>
      <c r="E627" s="120"/>
      <c r="F627" s="55"/>
      <c r="G627" s="55"/>
      <c r="H627" s="55"/>
      <c r="I627" s="55"/>
      <c r="J627" s="143"/>
      <c r="K627" s="226"/>
      <c r="L627" s="55"/>
      <c r="M627" s="94"/>
      <c r="N627" s="200"/>
    </row>
    <row r="628" spans="2:14" ht="18.75" customHeight="1">
      <c r="B628" s="191"/>
      <c r="C628" s="99"/>
      <c r="D628" s="95"/>
      <c r="E628" s="120"/>
      <c r="F628" s="55"/>
      <c r="G628" s="55"/>
      <c r="H628" s="55"/>
      <c r="I628" s="55"/>
      <c r="J628" s="143"/>
      <c r="K628" s="226"/>
      <c r="L628" s="55"/>
      <c r="M628" s="105"/>
      <c r="N628" s="201"/>
    </row>
    <row r="629" spans="2:14" ht="30" hidden="1" customHeight="1">
      <c r="B629" s="190"/>
      <c r="C629" s="99" t="s">
        <v>12418</v>
      </c>
      <c r="D629" s="25" t="s">
        <v>12265</v>
      </c>
      <c r="E629" s="463" t="str">
        <f>IFERROR(VLOOKUP($C629,'SINAPI M A I O 2018'!$1:$1048576,2,0),IFERROR(VLOOKUP($C629,'COMP. PROPRIA'!$B$12:$I$453,4,0),""))</f>
        <v/>
      </c>
      <c r="F629" s="464"/>
      <c r="G629" s="464"/>
      <c r="H629" s="464"/>
      <c r="I629" s="464"/>
      <c r="J629" s="465"/>
      <c r="K629" s="227">
        <f>SUM(K631:K632)</f>
        <v>0</v>
      </c>
      <c r="L629" s="56" t="s">
        <v>12221</v>
      </c>
      <c r="N629" s="111"/>
    </row>
    <row r="630" spans="2:14" hidden="1">
      <c r="B630" s="191"/>
      <c r="C630" s="95"/>
      <c r="D630" s="95"/>
      <c r="E630" s="79" t="s">
        <v>12325</v>
      </c>
      <c r="F630" s="65" t="s">
        <v>12330</v>
      </c>
      <c r="G630" s="65" t="s">
        <v>12417</v>
      </c>
      <c r="H630" s="74"/>
      <c r="I630" s="74"/>
      <c r="J630" s="93"/>
      <c r="L630" s="55"/>
      <c r="M630" s="105"/>
      <c r="N630" s="201"/>
    </row>
    <row r="631" spans="2:14" ht="45" hidden="1" customHeight="1">
      <c r="B631" s="191"/>
      <c r="C631" s="95"/>
      <c r="D631" s="95"/>
      <c r="E631" s="108">
        <v>0</v>
      </c>
      <c r="F631" s="70">
        <v>0</v>
      </c>
      <c r="G631" s="73">
        <v>0</v>
      </c>
      <c r="I631" s="53"/>
      <c r="J631" s="127"/>
      <c r="K631" s="223">
        <f>E631*F631*G631</f>
        <v>0</v>
      </c>
      <c r="L631" s="55"/>
      <c r="M631" s="105">
        <f>(E631+0.5)*G631</f>
        <v>0</v>
      </c>
      <c r="N631" s="201"/>
    </row>
    <row r="632" spans="2:14" hidden="1">
      <c r="B632" s="191"/>
      <c r="C632" s="95"/>
      <c r="D632" s="95"/>
      <c r="E632" s="120"/>
      <c r="F632" s="55"/>
      <c r="G632" s="55"/>
      <c r="H632" s="55"/>
      <c r="I632" s="55"/>
      <c r="J632" s="143"/>
      <c r="K632" s="226"/>
      <c r="L632" s="55"/>
      <c r="M632" s="105"/>
      <c r="N632" s="201"/>
    </row>
    <row r="633" spans="2:14" hidden="1">
      <c r="B633" s="191"/>
      <c r="C633" s="95"/>
      <c r="D633" s="95"/>
      <c r="E633" s="79" t="s">
        <v>12325</v>
      </c>
      <c r="F633" s="65" t="s">
        <v>12330</v>
      </c>
      <c r="G633" s="65" t="s">
        <v>12417</v>
      </c>
      <c r="H633" s="74"/>
      <c r="I633" s="74"/>
      <c r="J633" s="93"/>
      <c r="L633" s="55"/>
      <c r="M633" s="105"/>
      <c r="N633" s="201"/>
    </row>
    <row r="634" spans="2:14" hidden="1">
      <c r="B634" s="191"/>
      <c r="C634" s="95"/>
      <c r="D634" s="95"/>
      <c r="E634" s="108">
        <v>0</v>
      </c>
      <c r="F634" s="70">
        <v>0</v>
      </c>
      <c r="G634" s="73">
        <v>0</v>
      </c>
      <c r="I634" s="53"/>
      <c r="J634" s="127"/>
      <c r="K634" s="223">
        <f>E634*F634*G634</f>
        <v>0</v>
      </c>
      <c r="L634" s="55"/>
      <c r="M634" s="105">
        <f>(E634+0.5)*G634</f>
        <v>0</v>
      </c>
      <c r="N634" s="201"/>
    </row>
    <row r="635" spans="2:14" hidden="1">
      <c r="B635" s="191"/>
      <c r="C635" s="95"/>
      <c r="D635" s="95"/>
      <c r="E635" s="108">
        <v>0</v>
      </c>
      <c r="F635" s="70">
        <v>0</v>
      </c>
      <c r="G635" s="73">
        <v>0</v>
      </c>
      <c r="I635" s="53"/>
      <c r="J635" s="127"/>
      <c r="K635" s="223">
        <f t="shared" ref="K635" si="36">E635*F635*G635</f>
        <v>0</v>
      </c>
      <c r="L635" s="55"/>
      <c r="M635" s="105">
        <f>(E635+0.5)*G635</f>
        <v>0</v>
      </c>
      <c r="N635" s="201"/>
    </row>
    <row r="636" spans="2:14" hidden="1">
      <c r="B636" s="191"/>
      <c r="C636" s="99"/>
      <c r="D636" s="95"/>
      <c r="E636" s="120"/>
      <c r="F636" s="55"/>
      <c r="G636" s="55"/>
      <c r="H636" s="55"/>
      <c r="I636" s="55"/>
      <c r="J636" s="143"/>
      <c r="K636" s="226"/>
      <c r="L636" s="55"/>
      <c r="M636" s="105"/>
      <c r="N636" s="201"/>
    </row>
    <row r="637" spans="2:14">
      <c r="B637" s="191"/>
      <c r="C637" s="99"/>
      <c r="D637" s="95"/>
      <c r="E637" s="120"/>
      <c r="F637" s="55"/>
      <c r="G637" s="55"/>
      <c r="H637" s="55"/>
      <c r="I637" s="55"/>
      <c r="J637" s="143"/>
      <c r="K637" s="226"/>
      <c r="L637" s="55"/>
      <c r="M637" s="105"/>
      <c r="N637" s="201"/>
    </row>
    <row r="638" spans="2:14">
      <c r="B638" s="191"/>
      <c r="C638" s="99">
        <v>90822</v>
      </c>
      <c r="D638" s="25" t="s">
        <v>12139</v>
      </c>
      <c r="E638" s="463" t="str">
        <f>IFERROR(VLOOKUP($C638,'SINAPI M A I O 2018'!$1:$1048576,2,0),IFERROR(VLOOKUP($C638,'COMP. PROPRIA'!$B$12:$I$453,4,0),""))</f>
        <v>PORTA DE MADEIRA PARA PINTURA, SEMI-OCA (LEVE OU MÉDIA), 80X210CM, ESPESSURA DE 3,5CM, INCLUSO DOBRADIÇAS - FORNECIMENTO E INSTALAÇÃO. AF_08/2015</v>
      </c>
      <c r="F638" s="464"/>
      <c r="G638" s="464"/>
      <c r="H638" s="464"/>
      <c r="I638" s="464"/>
      <c r="J638" s="465"/>
      <c r="K638" s="226">
        <f>G640</f>
        <v>4</v>
      </c>
      <c r="L638" s="55" t="s">
        <v>12230</v>
      </c>
      <c r="M638" s="105"/>
      <c r="N638" s="201"/>
    </row>
    <row r="639" spans="2:14">
      <c r="B639" s="191"/>
      <c r="C639" s="99"/>
      <c r="D639" s="95"/>
      <c r="E639" s="79"/>
      <c r="F639" s="65"/>
      <c r="G639" s="65" t="s">
        <v>12417</v>
      </c>
      <c r="H639" s="74"/>
      <c r="I639" s="74"/>
      <c r="J639" s="93"/>
      <c r="K639" s="226"/>
      <c r="L639" s="55"/>
      <c r="M639" s="105"/>
      <c r="N639" s="201"/>
    </row>
    <row r="640" spans="2:14">
      <c r="B640" s="191"/>
      <c r="C640" s="99"/>
      <c r="D640" s="95"/>
      <c r="E640" s="128"/>
      <c r="G640" s="73">
        <v>4</v>
      </c>
      <c r="I640" s="53"/>
      <c r="J640" s="127"/>
      <c r="K640" s="226"/>
      <c r="L640" s="55"/>
      <c r="M640" s="105"/>
      <c r="N640" s="201"/>
    </row>
    <row r="641" spans="2:14">
      <c r="B641" s="191"/>
      <c r="C641" s="99"/>
      <c r="D641" s="95"/>
      <c r="E641" s="128"/>
      <c r="G641" s="73">
        <v>0</v>
      </c>
      <c r="I641" s="53"/>
      <c r="J641" s="127"/>
      <c r="K641" s="226"/>
      <c r="L641" s="55"/>
      <c r="M641" s="105"/>
      <c r="N641" s="201"/>
    </row>
    <row r="642" spans="2:14">
      <c r="B642" s="191"/>
      <c r="C642" s="99"/>
      <c r="D642" s="95"/>
      <c r="E642" s="128"/>
      <c r="G642" s="20"/>
      <c r="I642" s="53"/>
      <c r="J642" s="127"/>
      <c r="K642" s="226"/>
      <c r="L642" s="55"/>
      <c r="M642" s="105"/>
      <c r="N642" s="201"/>
    </row>
    <row r="643" spans="2:14">
      <c r="B643" s="191"/>
      <c r="C643" s="99">
        <v>90820</v>
      </c>
      <c r="D643" s="25" t="s">
        <v>12139</v>
      </c>
      <c r="E643" s="463" t="str">
        <f>IFERROR(VLOOKUP($C643,'SINAPI M A I O 2018'!$1:$1048576,2,0),IFERROR(VLOOKUP($C643,'COMP. PROPRIA'!$B$12:$I$453,4,0),""))</f>
        <v>PORTA DE MADEIRA PARA PINTURA, SEMI-OCA (LEVE OU MÉDIA), 60X210CM, ESPESSURA DE 3,5CM, INCLUSO DOBRADIÇAS - FORNECIMENTO E INSTALAÇÃO. AF_08/2015</v>
      </c>
      <c r="F643" s="464"/>
      <c r="G643" s="464"/>
      <c r="H643" s="464"/>
      <c r="I643" s="464"/>
      <c r="J643" s="465"/>
      <c r="K643" s="226">
        <f>G645</f>
        <v>4</v>
      </c>
      <c r="L643" s="55" t="s">
        <v>12230</v>
      </c>
      <c r="M643" s="105"/>
      <c r="N643" s="201"/>
    </row>
    <row r="644" spans="2:14">
      <c r="B644" s="191"/>
      <c r="C644" s="99"/>
      <c r="D644" s="95"/>
      <c r="E644" s="79"/>
      <c r="F644" s="65"/>
      <c r="G644" s="65" t="s">
        <v>12417</v>
      </c>
      <c r="H644" s="74"/>
      <c r="I644" s="74"/>
      <c r="J644" s="93"/>
      <c r="K644" s="226"/>
      <c r="L644" s="55"/>
      <c r="M644" s="105"/>
      <c r="N644" s="201"/>
    </row>
    <row r="645" spans="2:14">
      <c r="B645" s="191"/>
      <c r="C645" s="99"/>
      <c r="D645" s="95"/>
      <c r="E645" s="128"/>
      <c r="G645" s="73">
        <v>4</v>
      </c>
      <c r="I645" s="53"/>
      <c r="J645" s="127"/>
      <c r="K645" s="226"/>
      <c r="L645" s="55"/>
      <c r="M645" s="105"/>
      <c r="N645" s="201"/>
    </row>
    <row r="646" spans="2:14">
      <c r="B646" s="191"/>
      <c r="C646" s="99"/>
      <c r="D646" s="95"/>
      <c r="E646" s="128"/>
      <c r="G646" s="20"/>
      <c r="I646" s="53"/>
      <c r="J646" s="127"/>
      <c r="K646" s="226"/>
      <c r="L646" s="55"/>
      <c r="M646" s="105"/>
      <c r="N646" s="201"/>
    </row>
    <row r="647" spans="2:14">
      <c r="B647" s="191"/>
      <c r="C647" s="99"/>
      <c r="D647" s="95"/>
      <c r="E647" s="128"/>
      <c r="G647" s="20"/>
      <c r="I647" s="53"/>
      <c r="J647" s="127"/>
      <c r="K647" s="226"/>
      <c r="L647" s="55"/>
      <c r="M647" s="105"/>
      <c r="N647" s="201"/>
    </row>
    <row r="648" spans="2:14">
      <c r="B648" s="191"/>
      <c r="C648" s="99">
        <v>94559</v>
      </c>
      <c r="D648" s="25" t="s">
        <v>12139</v>
      </c>
      <c r="E648" s="463" t="str">
        <f>IFERROR(VLOOKUP($C648,'SINAPI M A I O 2018'!$1:$1048576,2,0),IFERROR(VLOOKUP($C648,'COMP. PROPRIA'!$B$12:$I$453,4,0),""))</f>
        <v>JANELA DE AÇO BASCULANTE, FIXAÇÃO COM ARGAMASSA, SEM VIDROS, PADRONIZADA. AF_07/2016</v>
      </c>
      <c r="F648" s="464"/>
      <c r="G648" s="464"/>
      <c r="H648" s="464"/>
      <c r="I648" s="464"/>
      <c r="J648" s="465"/>
      <c r="K648" s="226">
        <f>K650</f>
        <v>0.25</v>
      </c>
      <c r="L648" s="55" t="s">
        <v>12227</v>
      </c>
      <c r="M648" s="105"/>
      <c r="N648" s="201"/>
    </row>
    <row r="649" spans="2:14">
      <c r="B649" s="191"/>
      <c r="C649" s="99"/>
      <c r="D649" s="95"/>
      <c r="E649" s="79" t="s">
        <v>12325</v>
      </c>
      <c r="F649" s="65" t="s">
        <v>12330</v>
      </c>
      <c r="G649" s="65" t="s">
        <v>12417</v>
      </c>
      <c r="H649" s="74"/>
      <c r="I649" s="74"/>
      <c r="J649" s="93"/>
      <c r="K649" s="226"/>
      <c r="L649" s="55"/>
      <c r="M649" s="105"/>
      <c r="N649" s="201"/>
    </row>
    <row r="650" spans="2:14" ht="12.75" customHeight="1">
      <c r="B650" s="191"/>
      <c r="C650" s="99"/>
      <c r="D650" s="95"/>
      <c r="E650" s="108">
        <v>0.5</v>
      </c>
      <c r="F650" s="70">
        <v>0.5</v>
      </c>
      <c r="G650" s="73">
        <v>1</v>
      </c>
      <c r="I650" s="53"/>
      <c r="J650" s="127"/>
      <c r="K650" s="226">
        <f>(E650*F650*G650)</f>
        <v>0.25</v>
      </c>
      <c r="L650" s="55"/>
      <c r="M650" s="105"/>
      <c r="N650" s="201"/>
    </row>
    <row r="651" spans="2:14">
      <c r="B651" s="191"/>
      <c r="C651" s="95"/>
      <c r="D651" s="95"/>
      <c r="E651" s="120"/>
      <c r="F651" s="55"/>
      <c r="G651" s="55"/>
      <c r="H651" s="55"/>
      <c r="I651" s="55"/>
      <c r="J651" s="143"/>
      <c r="K651" s="226"/>
      <c r="L651" s="55"/>
      <c r="M651" s="105"/>
      <c r="N651" s="201"/>
    </row>
    <row r="652" spans="2:14">
      <c r="B652" s="191"/>
      <c r="C652" s="95"/>
      <c r="D652" s="95"/>
      <c r="E652" s="120"/>
      <c r="F652" s="55"/>
      <c r="G652" s="55"/>
      <c r="H652" s="55"/>
      <c r="I652" s="55"/>
      <c r="J652" s="143"/>
      <c r="K652" s="226"/>
      <c r="L652" s="55"/>
      <c r="M652" s="105"/>
      <c r="N652" s="201"/>
    </row>
    <row r="653" spans="2:14" ht="12.75" customHeight="1">
      <c r="B653" s="183"/>
      <c r="C653" s="25">
        <v>72117</v>
      </c>
      <c r="D653" s="25" t="s">
        <v>12139</v>
      </c>
      <c r="E653" s="463" t="str">
        <f>IFERROR(VLOOKUP($C653,'SINAPI M A I O 2018'!$1:$1048576,2,0),IFERROR(VLOOKUP($C653,'COMP. PROPRIA'!$B$12:$I$453,4,0),""))</f>
        <v>VIDRO LISO COMUM TRANSPARENTE, ESPESSURA 4MM</v>
      </c>
      <c r="F653" s="464"/>
      <c r="G653" s="464"/>
      <c r="H653" s="464"/>
      <c r="I653" s="464"/>
      <c r="J653" s="465"/>
      <c r="K653" s="227">
        <f>K655</f>
        <v>2.5</v>
      </c>
      <c r="L653" s="57" t="s">
        <v>12221</v>
      </c>
      <c r="M653" s="5"/>
      <c r="N653" s="111"/>
    </row>
    <row r="654" spans="2:14" ht="12.75" customHeight="1">
      <c r="B654" s="183"/>
      <c r="E654" s="79" t="s">
        <v>12325</v>
      </c>
      <c r="F654" s="65" t="s">
        <v>12330</v>
      </c>
      <c r="G654" s="65" t="s">
        <v>12417</v>
      </c>
      <c r="H654" s="53"/>
      <c r="I654" s="53"/>
      <c r="J654" s="127"/>
      <c r="K654" s="69"/>
      <c r="M654" s="5"/>
      <c r="N654" s="111"/>
    </row>
    <row r="655" spans="2:14" ht="12.75" customHeight="1">
      <c r="B655" s="183"/>
      <c r="E655" s="108">
        <v>5</v>
      </c>
      <c r="F655" s="70">
        <v>0.5</v>
      </c>
      <c r="G655" s="73">
        <v>1</v>
      </c>
      <c r="J655" s="109"/>
      <c r="K655" s="223">
        <f>(E655*F655*G655)</f>
        <v>2.5</v>
      </c>
      <c r="N655" s="111"/>
    </row>
    <row r="656" spans="2:14" ht="12.75" customHeight="1">
      <c r="B656" s="183"/>
      <c r="E656" s="108">
        <v>0</v>
      </c>
      <c r="F656" s="70">
        <v>0</v>
      </c>
      <c r="G656" s="73">
        <v>0</v>
      </c>
      <c r="J656" s="109"/>
      <c r="N656" s="111"/>
    </row>
    <row r="657" spans="2:14" ht="12.75" customHeight="1" thickBot="1">
      <c r="B657" s="183"/>
      <c r="E657" s="128"/>
      <c r="J657" s="89"/>
      <c r="N657" s="111"/>
    </row>
    <row r="658" spans="2:14" ht="12.75" customHeight="1" thickBot="1">
      <c r="B658" s="184"/>
      <c r="C658" s="95"/>
      <c r="D658" s="95"/>
      <c r="E658" s="484" t="s">
        <v>12419</v>
      </c>
      <c r="F658" s="485"/>
      <c r="G658" s="485"/>
      <c r="H658" s="485"/>
      <c r="I658" s="485"/>
      <c r="J658" s="486"/>
      <c r="K658" s="226"/>
      <c r="L658" s="55"/>
      <c r="M658" s="98"/>
      <c r="N658" s="114"/>
    </row>
    <row r="659" spans="2:14">
      <c r="B659" s="183"/>
      <c r="E659" s="120"/>
      <c r="F659" s="53"/>
      <c r="G659" s="53"/>
      <c r="H659" s="53"/>
      <c r="I659" s="53"/>
      <c r="J659" s="127"/>
      <c r="K659" s="226"/>
      <c r="L659" s="55"/>
      <c r="M659" s="98"/>
      <c r="N659" s="67"/>
    </row>
    <row r="660" spans="2:14">
      <c r="B660" s="183"/>
      <c r="E660" s="128"/>
      <c r="J660" s="109"/>
      <c r="N660" s="111"/>
    </row>
    <row r="661" spans="2:14" ht="45.75" customHeight="1">
      <c r="B661" s="183" t="s">
        <v>12420</v>
      </c>
      <c r="C661" s="25">
        <v>87622</v>
      </c>
      <c r="D661" s="25" t="s">
        <v>12371</v>
      </c>
      <c r="E661" s="463" t="str">
        <f>IFERROR(VLOOKUP($C661,'SINAPI M A I O 2018'!$1:$1048576,2,0),IFERROR(VLOOKUP($C661,'COMP. PROPRIA'!$B$12:$I$453,4,0),""))</f>
        <v>CONTRAPISO EM ARGAMASSA TRAÇO 1:4 (CIMENTO E AREIA), PREPARO MANUAL, APLICADO EM ÁREAS SECAS SOBRE LAJE, ADERIDO, ESPESSURA 2CM. AF_06/2014</v>
      </c>
      <c r="F661" s="464"/>
      <c r="G661" s="464"/>
      <c r="H661" s="464"/>
      <c r="I661" s="464"/>
      <c r="J661" s="465"/>
      <c r="K661" s="227">
        <f>SUM(K663:K665)</f>
        <v>9.75</v>
      </c>
      <c r="L661" s="56" t="s">
        <v>12221</v>
      </c>
      <c r="M661" s="147"/>
      <c r="N661" s="116"/>
    </row>
    <row r="662" spans="2:14" ht="25.5">
      <c r="B662" s="183"/>
      <c r="E662" s="79" t="s">
        <v>12421</v>
      </c>
      <c r="F662" s="65" t="s">
        <v>12422</v>
      </c>
      <c r="G662" s="65" t="s">
        <v>12360</v>
      </c>
      <c r="J662" s="109"/>
      <c r="N662" s="111"/>
    </row>
    <row r="663" spans="2:14">
      <c r="B663" s="183" t="s">
        <v>12423</v>
      </c>
      <c r="E663" s="77">
        <v>5</v>
      </c>
      <c r="F663" s="70">
        <v>0.15</v>
      </c>
      <c r="G663" s="73">
        <v>1</v>
      </c>
      <c r="J663" s="109"/>
      <c r="K663" s="69">
        <f>E663*F663*G663</f>
        <v>0.75</v>
      </c>
      <c r="N663" s="111"/>
    </row>
    <row r="664" spans="2:14">
      <c r="B664" s="183" t="s">
        <v>12424</v>
      </c>
      <c r="E664" s="77">
        <v>20</v>
      </c>
      <c r="F664" s="70">
        <v>0.2</v>
      </c>
      <c r="G664" s="73">
        <v>1</v>
      </c>
      <c r="J664" s="109"/>
      <c r="K664" s="69">
        <f>E664*F664*G664</f>
        <v>4</v>
      </c>
      <c r="N664" s="111"/>
    </row>
    <row r="665" spans="2:14">
      <c r="B665" s="183" t="s">
        <v>12425</v>
      </c>
      <c r="E665" s="77">
        <v>10</v>
      </c>
      <c r="F665" s="70">
        <v>0.5</v>
      </c>
      <c r="G665" s="73">
        <v>1</v>
      </c>
      <c r="J665" s="109"/>
      <c r="K665" s="69">
        <f>E665*F665*G665</f>
        <v>5</v>
      </c>
      <c r="N665" s="111"/>
    </row>
    <row r="666" spans="2:14">
      <c r="B666" s="183"/>
      <c r="E666" s="128"/>
      <c r="J666" s="109"/>
      <c r="N666" s="111"/>
    </row>
    <row r="667" spans="2:14">
      <c r="B667" s="183"/>
      <c r="E667" s="128"/>
      <c r="J667" s="109"/>
      <c r="N667" s="111"/>
    </row>
    <row r="668" spans="2:14" ht="32.25" customHeight="1">
      <c r="B668" s="183"/>
      <c r="C668" s="25">
        <v>83742</v>
      </c>
      <c r="D668" s="25" t="s">
        <v>12139</v>
      </c>
      <c r="E668" s="463" t="str">
        <f>IFERROR(VLOOKUP($C668,'SINAPI M A I O 2018'!$1:$1048576,2,0),IFERROR(VLOOKUP($C668,'COMP. PROPRIA'!$B$12:$I$453,4,0),""))</f>
        <v>IMPERMEABILIZACAO DE SUPERFICIE COM EMULSAO ASFALTICA A BASE D'AGUA</v>
      </c>
      <c r="F668" s="464"/>
      <c r="G668" s="464"/>
      <c r="H668" s="464"/>
      <c r="I668" s="464"/>
      <c r="J668" s="465"/>
      <c r="K668" s="227">
        <f>K670</f>
        <v>20.34</v>
      </c>
      <c r="L668" s="57" t="s">
        <v>12221</v>
      </c>
      <c r="N668" s="111"/>
    </row>
    <row r="669" spans="2:14">
      <c r="B669" s="183"/>
      <c r="E669" s="79" t="s">
        <v>12426</v>
      </c>
      <c r="F669" s="65" t="s">
        <v>12223</v>
      </c>
      <c r="G669" s="65" t="s">
        <v>12360</v>
      </c>
      <c r="H669" s="53"/>
      <c r="I669" s="53"/>
      <c r="J669" s="127"/>
      <c r="K669" s="226"/>
      <c r="N669" s="111"/>
    </row>
    <row r="670" spans="2:14" ht="25.5">
      <c r="B670" s="183" t="s">
        <v>12427</v>
      </c>
      <c r="E670" s="108">
        <f>SUM(19.5+8.4+6)</f>
        <v>33.9</v>
      </c>
      <c r="F670" s="70">
        <v>0.3</v>
      </c>
      <c r="G670" s="70">
        <v>2</v>
      </c>
      <c r="J670" s="109"/>
      <c r="K670" s="69">
        <f t="shared" ref="K670:K671" si="37">E670*F670*G670</f>
        <v>20.34</v>
      </c>
      <c r="N670" s="111"/>
    </row>
    <row r="671" spans="2:14">
      <c r="B671" s="183"/>
      <c r="E671" s="108">
        <v>8</v>
      </c>
      <c r="F671" s="70">
        <v>0.3</v>
      </c>
      <c r="G671" s="70">
        <v>1</v>
      </c>
      <c r="J671" s="109"/>
      <c r="K671" s="69">
        <f t="shared" si="37"/>
        <v>2.4</v>
      </c>
      <c r="N671" s="111"/>
    </row>
    <row r="672" spans="2:14">
      <c r="B672" s="183"/>
      <c r="E672" s="128"/>
      <c r="J672" s="109"/>
      <c r="N672" s="111"/>
    </row>
    <row r="673" spans="2:14" hidden="1">
      <c r="B673" s="183"/>
      <c r="E673" s="128"/>
      <c r="J673" s="109"/>
      <c r="K673" s="69"/>
      <c r="N673" s="111"/>
    </row>
    <row r="674" spans="2:14" ht="44.25" hidden="1" customHeight="1">
      <c r="B674" s="183"/>
      <c r="C674" s="25">
        <v>87247</v>
      </c>
      <c r="D674" s="19" t="s">
        <v>12139</v>
      </c>
      <c r="E674" s="463" t="str">
        <f>IFERROR(VLOOKUP($C674,'SINAPI M A I O 2018'!$1:$1048576,2,0),IFERROR(VLOOKUP($C674,'COMP. PROPRIA'!$B$12:$I$453,4,0),""))</f>
        <v>REVESTIMENTO CERÂMICO PARA PISO COM PLACAS TIPO ESMALTADA EXTRA DE DIMENSÕES 35X35 CM APLICADA EM AMBIENTES DE ÁREA ENTRE 5 M2 E 10 M2. AF_06/2014</v>
      </c>
      <c r="F674" s="464"/>
      <c r="G674" s="464"/>
      <c r="H674" s="464"/>
      <c r="I674" s="464"/>
      <c r="J674" s="465"/>
      <c r="K674" s="227">
        <f>SUM(K676:K680)</f>
        <v>0</v>
      </c>
      <c r="L674" s="57" t="s">
        <v>12221</v>
      </c>
      <c r="N674" s="111"/>
    </row>
    <row r="675" spans="2:14" ht="12.75" hidden="1" customHeight="1">
      <c r="B675" s="191"/>
      <c r="E675" s="79" t="s">
        <v>12426</v>
      </c>
      <c r="F675" s="65" t="s">
        <v>12223</v>
      </c>
      <c r="G675" s="65" t="s">
        <v>12360</v>
      </c>
      <c r="H675" s="53"/>
      <c r="I675" s="53"/>
      <c r="J675" s="127"/>
      <c r="K675" s="226"/>
      <c r="N675" s="111"/>
    </row>
    <row r="676" spans="2:14" ht="15" hidden="1" customHeight="1">
      <c r="B676" s="183"/>
      <c r="E676" s="108">
        <v>0</v>
      </c>
      <c r="F676" s="70">
        <v>0</v>
      </c>
      <c r="G676" s="70">
        <v>0</v>
      </c>
      <c r="J676" s="109"/>
      <c r="K676" s="69">
        <f t="shared" ref="K676:K680" si="38">E676*F676*G676</f>
        <v>0</v>
      </c>
      <c r="N676" s="111"/>
    </row>
    <row r="677" spans="2:14" ht="12.75" hidden="1" customHeight="1">
      <c r="B677" s="183"/>
      <c r="E677" s="108">
        <v>0</v>
      </c>
      <c r="F677" s="70">
        <v>0</v>
      </c>
      <c r="G677" s="70">
        <v>0</v>
      </c>
      <c r="J677" s="109"/>
      <c r="K677" s="69">
        <f t="shared" si="38"/>
        <v>0</v>
      </c>
      <c r="N677" s="111"/>
    </row>
    <row r="678" spans="2:14" ht="12.75" hidden="1" customHeight="1">
      <c r="B678" s="183"/>
      <c r="E678" s="108">
        <v>0</v>
      </c>
      <c r="F678" s="70">
        <v>0</v>
      </c>
      <c r="G678" s="70">
        <v>0</v>
      </c>
      <c r="J678" s="109"/>
      <c r="K678" s="69">
        <f t="shared" si="38"/>
        <v>0</v>
      </c>
      <c r="N678" s="111"/>
    </row>
    <row r="679" spans="2:14" ht="12.75" hidden="1" customHeight="1">
      <c r="B679" s="183"/>
      <c r="E679" s="108">
        <v>0</v>
      </c>
      <c r="F679" s="70">
        <v>0</v>
      </c>
      <c r="G679" s="70">
        <v>0</v>
      </c>
      <c r="J679" s="109"/>
      <c r="K679" s="69">
        <f t="shared" si="38"/>
        <v>0</v>
      </c>
      <c r="N679" s="111"/>
    </row>
    <row r="680" spans="2:14" ht="12.75" hidden="1" customHeight="1">
      <c r="B680" s="183"/>
      <c r="E680" s="108">
        <v>0</v>
      </c>
      <c r="F680" s="70">
        <v>0</v>
      </c>
      <c r="G680" s="70">
        <v>0</v>
      </c>
      <c r="J680" s="109"/>
      <c r="K680" s="69">
        <f t="shared" si="38"/>
        <v>0</v>
      </c>
      <c r="N680" s="111"/>
    </row>
    <row r="681" spans="2:14" ht="12.75" hidden="1" customHeight="1">
      <c r="B681" s="183"/>
      <c r="E681" s="128"/>
      <c r="J681" s="109"/>
      <c r="K681" s="69"/>
      <c r="N681" s="111"/>
    </row>
    <row r="682" spans="2:14" ht="44.25" hidden="1" customHeight="1">
      <c r="B682" s="183"/>
      <c r="C682" s="25">
        <v>87250</v>
      </c>
      <c r="D682" s="19" t="s">
        <v>12139</v>
      </c>
      <c r="E682" s="463" t="str">
        <f>IFERROR(VLOOKUP($C682,'SINAPI M A I O 2018'!$1:$1048576,2,0),IFERROR(VLOOKUP($C682,'COMP. PROPRIA'!$B$12:$I$453,4,0),""))</f>
        <v>REVESTIMENTO CERÂMICO PARA PISO COM PLACAS TIPO ESMALTADA EXTRA DE DIMENSÕES 45X45 CM APLICADA EM AMBIENTES DE ÁREA ENTRE 5 M2 E 10 M2. AF_06/2014</v>
      </c>
      <c r="F682" s="464"/>
      <c r="G682" s="464"/>
      <c r="H682" s="464"/>
      <c r="I682" s="464"/>
      <c r="J682" s="465"/>
      <c r="K682" s="227">
        <f>SUM(K684:K688)</f>
        <v>0</v>
      </c>
      <c r="L682" s="57" t="s">
        <v>12221</v>
      </c>
      <c r="N682" s="111"/>
    </row>
    <row r="683" spans="2:14" ht="12.75" hidden="1" customHeight="1">
      <c r="B683" s="191"/>
      <c r="E683" s="79" t="s">
        <v>12426</v>
      </c>
      <c r="F683" s="65" t="s">
        <v>12223</v>
      </c>
      <c r="G683" s="65" t="s">
        <v>12360</v>
      </c>
      <c r="H683" s="53"/>
      <c r="I683" s="53"/>
      <c r="J683" s="127"/>
      <c r="K683" s="226"/>
      <c r="N683" s="111"/>
    </row>
    <row r="684" spans="2:14" ht="15" hidden="1" customHeight="1">
      <c r="B684" s="183"/>
      <c r="E684" s="108">
        <v>0</v>
      </c>
      <c r="F684" s="70">
        <v>0</v>
      </c>
      <c r="G684" s="70">
        <v>0</v>
      </c>
      <c r="J684" s="109"/>
      <c r="K684" s="69">
        <f t="shared" ref="K684:K688" si="39">E684*F684*G684</f>
        <v>0</v>
      </c>
      <c r="N684" s="111"/>
    </row>
    <row r="685" spans="2:14" ht="12.75" hidden="1" customHeight="1">
      <c r="B685" s="183"/>
      <c r="E685" s="108">
        <v>0</v>
      </c>
      <c r="F685" s="70">
        <v>0</v>
      </c>
      <c r="G685" s="70">
        <v>0</v>
      </c>
      <c r="J685" s="109"/>
      <c r="K685" s="69">
        <f t="shared" si="39"/>
        <v>0</v>
      </c>
      <c r="N685" s="111"/>
    </row>
    <row r="686" spans="2:14" ht="12.75" hidden="1" customHeight="1">
      <c r="B686" s="183"/>
      <c r="E686" s="108">
        <v>0</v>
      </c>
      <c r="F686" s="70">
        <v>0</v>
      </c>
      <c r="G686" s="70">
        <v>0</v>
      </c>
      <c r="J686" s="109"/>
      <c r="K686" s="69">
        <f t="shared" si="39"/>
        <v>0</v>
      </c>
      <c r="N686" s="111"/>
    </row>
    <row r="687" spans="2:14" ht="12.75" hidden="1" customHeight="1">
      <c r="B687" s="183"/>
      <c r="E687" s="108">
        <v>0</v>
      </c>
      <c r="F687" s="70">
        <v>0</v>
      </c>
      <c r="G687" s="70">
        <v>0</v>
      </c>
      <c r="J687" s="109"/>
      <c r="K687" s="69">
        <f t="shared" si="39"/>
        <v>0</v>
      </c>
      <c r="N687" s="111"/>
    </row>
    <row r="688" spans="2:14" ht="12.75" hidden="1" customHeight="1">
      <c r="B688" s="183"/>
      <c r="E688" s="108">
        <v>0</v>
      </c>
      <c r="F688" s="70">
        <v>0</v>
      </c>
      <c r="G688" s="70">
        <v>0</v>
      </c>
      <c r="J688" s="109"/>
      <c r="K688" s="69">
        <f t="shared" si="39"/>
        <v>0</v>
      </c>
      <c r="N688" s="111"/>
    </row>
    <row r="689" spans="2:14" hidden="1">
      <c r="B689" s="183"/>
      <c r="E689" s="128"/>
      <c r="J689" s="109"/>
      <c r="K689" s="69"/>
      <c r="N689" s="111"/>
    </row>
    <row r="690" spans="2:14" ht="44.25" customHeight="1">
      <c r="B690" s="183"/>
      <c r="C690" s="25">
        <v>87248</v>
      </c>
      <c r="D690" s="19" t="s">
        <v>12139</v>
      </c>
      <c r="E690" s="463" t="str">
        <f>IFERROR(VLOOKUP($C690,'SINAPI M A I O 2018'!$1:$1048576,2,0),IFERROR(VLOOKUP($C690,'COMP. PROPRIA'!$B$12:$I$453,4,0),""))</f>
        <v>REVESTIMENTO CERÂMICO PARA PISO COM PLACAS TIPO ESMALTADA EXTRA DE DIMENSÕES 35X35 CM APLICADA EM AMBIENTES DE ÁREA MAIOR QUE 10 M2. AF_06/2014</v>
      </c>
      <c r="F690" s="464"/>
      <c r="G690" s="464"/>
      <c r="H690" s="464"/>
      <c r="I690" s="464"/>
      <c r="J690" s="465"/>
      <c r="K690" s="227">
        <f>SUM(K692:K696)</f>
        <v>60.472999999999999</v>
      </c>
      <c r="L690" s="57" t="s">
        <v>12221</v>
      </c>
      <c r="N690" s="111"/>
    </row>
    <row r="691" spans="2:14" ht="12.75" customHeight="1">
      <c r="B691" s="191"/>
      <c r="E691" s="79" t="s">
        <v>12224</v>
      </c>
      <c r="F691" s="65" t="s">
        <v>12223</v>
      </c>
      <c r="G691" s="65" t="s">
        <v>12360</v>
      </c>
      <c r="H691" s="53"/>
      <c r="I691" s="53"/>
      <c r="J691" s="127"/>
      <c r="K691" s="226"/>
      <c r="N691" s="111"/>
    </row>
    <row r="692" spans="2:14" ht="15" customHeight="1">
      <c r="B692" s="183"/>
      <c r="E692" s="108">
        <v>16.3</v>
      </c>
      <c r="F692" s="70">
        <v>3.71</v>
      </c>
      <c r="G692" s="70">
        <v>1</v>
      </c>
      <c r="J692" s="109"/>
      <c r="K692" s="69">
        <f t="shared" ref="K692:K696" si="40">E692*F692*G692</f>
        <v>60.472999999999999</v>
      </c>
      <c r="N692" s="111"/>
    </row>
    <row r="693" spans="2:14" ht="12.75" customHeight="1">
      <c r="B693" s="183"/>
      <c r="E693" s="128"/>
      <c r="J693" s="109"/>
      <c r="K693" s="69">
        <f t="shared" si="40"/>
        <v>0</v>
      </c>
      <c r="N693" s="111"/>
    </row>
    <row r="694" spans="2:14" ht="12.75" customHeight="1">
      <c r="B694" s="183"/>
      <c r="E694" s="128">
        <v>0</v>
      </c>
      <c r="F694" s="50">
        <v>0</v>
      </c>
      <c r="G694" s="50">
        <v>0</v>
      </c>
      <c r="J694" s="109"/>
      <c r="K694" s="69">
        <f t="shared" si="40"/>
        <v>0</v>
      </c>
      <c r="N694" s="111"/>
    </row>
    <row r="695" spans="2:14" ht="12.75" customHeight="1">
      <c r="B695" s="183"/>
      <c r="E695" s="128">
        <v>0</v>
      </c>
      <c r="F695" s="50">
        <v>0</v>
      </c>
      <c r="G695" s="50">
        <v>0</v>
      </c>
      <c r="J695" s="109"/>
      <c r="K695" s="69">
        <f t="shared" si="40"/>
        <v>0</v>
      </c>
      <c r="N695" s="111"/>
    </row>
    <row r="696" spans="2:14" ht="12.75" customHeight="1">
      <c r="B696" s="183"/>
      <c r="E696" s="128">
        <v>0</v>
      </c>
      <c r="F696" s="50">
        <v>0</v>
      </c>
      <c r="G696" s="50">
        <v>0</v>
      </c>
      <c r="J696" s="109"/>
      <c r="K696" s="69">
        <f t="shared" si="40"/>
        <v>0</v>
      </c>
      <c r="N696" s="111"/>
    </row>
    <row r="697" spans="2:14">
      <c r="B697" s="183"/>
      <c r="E697" s="128"/>
      <c r="J697" s="109"/>
      <c r="K697" s="69"/>
      <c r="N697" s="111"/>
    </row>
    <row r="698" spans="2:14" ht="15" hidden="1">
      <c r="B698" s="183"/>
      <c r="E698" s="120" t="s">
        <v>12428</v>
      </c>
      <c r="J698" s="109"/>
      <c r="K698" s="227">
        <f>SUM(K699:K710)</f>
        <v>195.946</v>
      </c>
      <c r="L698" s="56" t="s">
        <v>1</v>
      </c>
      <c r="N698" s="111"/>
    </row>
    <row r="699" spans="2:14" hidden="1">
      <c r="B699" s="183"/>
      <c r="E699" s="119"/>
      <c r="F699" s="50" t="s">
        <v>12426</v>
      </c>
      <c r="J699" s="109"/>
      <c r="K699" s="69"/>
      <c r="N699" s="111"/>
    </row>
    <row r="700" spans="2:14" hidden="1">
      <c r="B700" s="183"/>
      <c r="C700" s="25">
        <v>88648</v>
      </c>
      <c r="D700" s="19" t="s">
        <v>12139</v>
      </c>
      <c r="E700" s="119" t="s">
        <v>12429</v>
      </c>
      <c r="F700" s="70">
        <v>0</v>
      </c>
      <c r="J700" s="109"/>
      <c r="K700" s="69">
        <f>F700</f>
        <v>0</v>
      </c>
      <c r="N700" s="111"/>
    </row>
    <row r="701" spans="2:14" hidden="1">
      <c r="B701" s="183"/>
      <c r="C701" s="25">
        <v>88649</v>
      </c>
      <c r="D701" s="19" t="s">
        <v>12139</v>
      </c>
      <c r="E701" s="119" t="s">
        <v>12430</v>
      </c>
      <c r="F701" s="70">
        <v>0</v>
      </c>
      <c r="J701" s="109"/>
      <c r="K701" s="69">
        <f>F701</f>
        <v>0</v>
      </c>
      <c r="N701" s="111"/>
    </row>
    <row r="702" spans="2:14" hidden="1">
      <c r="B702" s="183"/>
      <c r="C702" s="25">
        <v>88650</v>
      </c>
      <c r="D702" s="19" t="s">
        <v>12139</v>
      </c>
      <c r="E702" s="119" t="s">
        <v>12431</v>
      </c>
      <c r="F702" s="70">
        <v>0</v>
      </c>
      <c r="J702" s="109"/>
      <c r="K702" s="69">
        <f>F702</f>
        <v>0</v>
      </c>
      <c r="N702" s="111"/>
    </row>
    <row r="703" spans="2:14" ht="36" customHeight="1">
      <c r="B703" s="183"/>
      <c r="C703" s="25">
        <v>87248</v>
      </c>
      <c r="D703" s="19" t="s">
        <v>12139</v>
      </c>
      <c r="E703" s="463" t="str">
        <f>IFERROR(VLOOKUP($C703,'SINAPI M A I O 2018'!$1:$1048576,2,0),IFERROR(VLOOKUP($C703,'COMP. PROPRIA'!$B$12:$I$453,4,0),""))</f>
        <v>REVESTIMENTO CERÂMICO PARA PISO COM PLACAS TIPO ESMALTADA EXTRA DE DIMENSÕES 35X35 CM APLICADA EM AMBIENTES DE ÁREA MAIOR QUE 10 M2. AF_06/2014</v>
      </c>
      <c r="F703" s="464"/>
      <c r="G703" s="464"/>
      <c r="H703" s="464"/>
      <c r="I703" s="464"/>
      <c r="J703" s="465"/>
      <c r="K703" s="227">
        <f>SUM(K705)</f>
        <v>60.472999999999999</v>
      </c>
      <c r="L703" s="57" t="s">
        <v>12221</v>
      </c>
      <c r="N703" s="111"/>
    </row>
    <row r="704" spans="2:14">
      <c r="B704" s="183"/>
      <c r="E704" s="79" t="s">
        <v>12224</v>
      </c>
      <c r="F704" s="65" t="s">
        <v>12223</v>
      </c>
      <c r="G704" s="65" t="s">
        <v>12360</v>
      </c>
      <c r="H704" s="53"/>
      <c r="I704" s="53"/>
      <c r="J704" s="127"/>
      <c r="K704" s="226"/>
      <c r="N704" s="111"/>
    </row>
    <row r="705" spans="2:14">
      <c r="B705" s="183"/>
      <c r="E705" s="108">
        <v>16.3</v>
      </c>
      <c r="F705" s="70">
        <v>3.71</v>
      </c>
      <c r="G705" s="70">
        <v>1</v>
      </c>
      <c r="J705" s="109"/>
      <c r="K705" s="69">
        <f t="shared" ref="K705" si="41">E705*F705*G705</f>
        <v>60.472999999999999</v>
      </c>
      <c r="N705" s="111"/>
    </row>
    <row r="706" spans="2:14">
      <c r="B706" s="183"/>
      <c r="D706" s="19"/>
      <c r="E706" s="119"/>
      <c r="J706" s="109"/>
      <c r="K706" s="69"/>
      <c r="N706" s="111"/>
    </row>
    <row r="707" spans="2:14" ht="37.5" customHeight="1">
      <c r="B707" s="183"/>
      <c r="C707" s="25">
        <v>87267</v>
      </c>
      <c r="D707" s="19" t="s">
        <v>12139</v>
      </c>
      <c r="E707" s="463" t="str">
        <f>IFERROR(VLOOKUP($C707,'SINAPI M A I O 2018'!$1:$1048576,2,0),IFERROR(VLOOKUP($C707,'COMP. PROPRIA'!$B$12:$I$453,4,0),""))</f>
        <v>REVESTIMENTO CERÂMICO PARA PAREDES INTERNAS COM PLACAS TIPO ESMALTADA EXTRA DE DIMENSÕES 20X20 CM APLICADAS EM AMBIENTES DE ÁREA MAIOR QUE 5 M² A MEIA ALTURA DAS PAREDES. AF_06/2014</v>
      </c>
      <c r="F707" s="464"/>
      <c r="G707" s="464"/>
      <c r="H707" s="464"/>
      <c r="I707" s="464"/>
      <c r="J707" s="465"/>
      <c r="K707" s="227">
        <f>G709</f>
        <v>75</v>
      </c>
      <c r="L707" s="57" t="s">
        <v>12221</v>
      </c>
      <c r="N707" s="111"/>
    </row>
    <row r="708" spans="2:14" ht="25.5">
      <c r="B708" s="183"/>
      <c r="E708" s="79"/>
      <c r="F708" s="65"/>
      <c r="G708" s="65" t="s">
        <v>12432</v>
      </c>
      <c r="H708" s="53"/>
      <c r="I708" s="53"/>
      <c r="J708" s="127"/>
      <c r="K708" s="226"/>
      <c r="N708" s="111"/>
    </row>
    <row r="709" spans="2:14">
      <c r="B709" s="183"/>
      <c r="E709" s="128"/>
      <c r="G709" s="70">
        <v>75</v>
      </c>
      <c r="J709" s="109"/>
      <c r="K709" s="69">
        <f t="shared" ref="K709" si="42">E709*F709*G709</f>
        <v>0</v>
      </c>
      <c r="N709" s="111"/>
    </row>
    <row r="710" spans="2:14" ht="15">
      <c r="B710" s="183"/>
      <c r="D710" s="19"/>
      <c r="E710" s="120"/>
      <c r="J710" s="109"/>
      <c r="K710" s="227"/>
      <c r="N710" s="111"/>
    </row>
    <row r="711" spans="2:14" ht="42.75" customHeight="1">
      <c r="B711" s="183"/>
      <c r="C711" s="25">
        <v>94990</v>
      </c>
      <c r="D711" s="19" t="s">
        <v>12139</v>
      </c>
      <c r="E711" s="463" t="str">
        <f>IFERROR(VLOOKUP($C711,'SINAPI M A I O 2018'!$1:$1048576,2,0),IFERROR(VLOOKUP($C711,'COMP. PROPRIA'!$B$12:$I$453,4,0),""))</f>
        <v>EXECUÇÃO DE PASSEIO (CALÇADA) OU PISO DE CONCRETO COM CONCRETO MOLDADO IN LOCO, FEITO EM OBRA, ACABAMENTO CONVENCIONAL, NÃO ARMADO. AF_07/2016</v>
      </c>
      <c r="F711" s="464"/>
      <c r="G711" s="464"/>
      <c r="H711" s="464"/>
      <c r="I711" s="464"/>
      <c r="J711" s="465"/>
      <c r="K711" s="227">
        <f>SUM(K713:K717)</f>
        <v>40</v>
      </c>
      <c r="L711" s="57" t="s">
        <v>12221</v>
      </c>
      <c r="M711" s="227">
        <f>K711*0.06</f>
        <v>2.4</v>
      </c>
      <c r="N711" s="67" t="s">
        <v>12232</v>
      </c>
    </row>
    <row r="712" spans="2:14" ht="12.75" customHeight="1">
      <c r="B712" s="191"/>
      <c r="E712" s="79" t="s">
        <v>12426</v>
      </c>
      <c r="F712" s="65" t="s">
        <v>12223</v>
      </c>
      <c r="G712" s="65" t="s">
        <v>12360</v>
      </c>
      <c r="J712" s="109"/>
      <c r="K712" s="227"/>
      <c r="M712" s="103"/>
      <c r="N712" s="67"/>
    </row>
    <row r="713" spans="2:14">
      <c r="B713" s="183"/>
      <c r="E713" s="108">
        <v>10</v>
      </c>
      <c r="F713" s="70">
        <v>4</v>
      </c>
      <c r="G713" s="70">
        <v>1</v>
      </c>
      <c r="J713" s="109"/>
      <c r="K713" s="69">
        <f t="shared" ref="K713:K717" si="43">E713*F713*G713</f>
        <v>40</v>
      </c>
      <c r="N713" s="111"/>
    </row>
    <row r="714" spans="2:14">
      <c r="B714" s="183"/>
      <c r="E714" s="108">
        <v>0</v>
      </c>
      <c r="F714" s="70">
        <v>0</v>
      </c>
      <c r="G714" s="70">
        <v>0</v>
      </c>
      <c r="J714" s="109"/>
      <c r="K714" s="69">
        <f t="shared" si="43"/>
        <v>0</v>
      </c>
      <c r="N714" s="111"/>
    </row>
    <row r="715" spans="2:14">
      <c r="B715" s="183"/>
      <c r="E715" s="128"/>
      <c r="J715" s="109"/>
      <c r="K715" s="69">
        <f t="shared" si="43"/>
        <v>0</v>
      </c>
      <c r="N715" s="111"/>
    </row>
    <row r="716" spans="2:14">
      <c r="B716" s="183"/>
      <c r="E716" s="128"/>
      <c r="J716" s="109"/>
      <c r="K716" s="69">
        <f t="shared" si="43"/>
        <v>0</v>
      </c>
      <c r="N716" s="111"/>
    </row>
    <row r="717" spans="2:14">
      <c r="B717" s="183"/>
      <c r="E717" s="128"/>
      <c r="J717" s="109"/>
      <c r="K717" s="69">
        <f t="shared" si="43"/>
        <v>0</v>
      </c>
      <c r="N717" s="111"/>
    </row>
    <row r="718" spans="2:14" ht="13.5" thickBot="1">
      <c r="B718" s="183"/>
      <c r="E718" s="128"/>
      <c r="J718" s="109"/>
      <c r="N718" s="111"/>
    </row>
    <row r="719" spans="2:14" ht="13.5" thickBot="1">
      <c r="B719" s="184"/>
      <c r="C719" s="95"/>
      <c r="D719" s="95"/>
      <c r="E719" s="484" t="s">
        <v>12433</v>
      </c>
      <c r="F719" s="485"/>
      <c r="G719" s="485"/>
      <c r="H719" s="485"/>
      <c r="I719" s="485"/>
      <c r="J719" s="486"/>
      <c r="K719" s="226"/>
      <c r="L719" s="55"/>
      <c r="M719" s="98"/>
      <c r="N719" s="114"/>
    </row>
    <row r="720" spans="2:14">
      <c r="B720" s="184"/>
      <c r="C720" s="95"/>
      <c r="D720" s="95"/>
      <c r="E720" s="120"/>
      <c r="F720" s="55"/>
      <c r="G720" s="55"/>
      <c r="H720" s="55"/>
      <c r="I720" s="55"/>
      <c r="J720" s="143"/>
      <c r="K720" s="226"/>
      <c r="L720" s="55"/>
      <c r="M720" s="98"/>
      <c r="N720" s="114"/>
    </row>
    <row r="721" spans="2:15" ht="37.5" customHeight="1">
      <c r="B721" s="183"/>
      <c r="C721" s="25">
        <v>87905</v>
      </c>
      <c r="D721" s="19" t="s">
        <v>12139</v>
      </c>
      <c r="E721" s="463" t="str">
        <f>IFERROR(VLOOKUP($C721,'SINAPI M A I O 2018'!$1:$1048576,2,0),IFERROR(VLOOKUP($C721,'COMP. PROPRIA'!$B$12:$I$453,4,0),""))</f>
        <v>CHAPISCO APLICADO EM ALVENARIA (COM PRESENÇA DE VÃOS) E ESTRUTURAS DE CONCRETO DE FACHADA, COM COLHER DE PEDREIRO.  ARGAMASSA TRAÇO 1:3 COM PREPARO EM BETONEIRA 400L. AF_06/2014</v>
      </c>
      <c r="F721" s="464"/>
      <c r="G721" s="464"/>
      <c r="H721" s="464"/>
      <c r="I721" s="464"/>
      <c r="J721" s="465"/>
      <c r="K721" s="227">
        <f>SUM(K724:K725)</f>
        <v>31</v>
      </c>
      <c r="L721" s="57" t="s">
        <v>12221</v>
      </c>
      <c r="N721" s="111"/>
    </row>
    <row r="722" spans="2:15">
      <c r="B722" s="183"/>
      <c r="C722" s="5"/>
      <c r="D722" s="5"/>
      <c r="E722" s="120"/>
      <c r="G722" s="466" t="s">
        <v>12434</v>
      </c>
      <c r="H722" s="467"/>
      <c r="I722" s="467"/>
      <c r="J722" s="89"/>
      <c r="N722" s="111"/>
    </row>
    <row r="723" spans="2:15" ht="52.5" customHeight="1">
      <c r="B723" s="185"/>
      <c r="C723" s="19"/>
      <c r="D723" s="19"/>
      <c r="E723" s="79" t="s">
        <v>12435</v>
      </c>
      <c r="F723" s="20" t="s">
        <v>12436</v>
      </c>
      <c r="G723" s="19" t="s">
        <v>12224</v>
      </c>
      <c r="H723" s="19" t="s">
        <v>12223</v>
      </c>
      <c r="I723" s="19" t="s">
        <v>12360</v>
      </c>
      <c r="J723" s="89" t="s">
        <v>12437</v>
      </c>
      <c r="K723" s="69"/>
      <c r="N723" s="111"/>
    </row>
    <row r="724" spans="2:15">
      <c r="B724" s="183"/>
      <c r="C724" s="19"/>
      <c r="D724" s="19"/>
      <c r="E724" s="108">
        <v>5</v>
      </c>
      <c r="F724" s="70">
        <v>3</v>
      </c>
      <c r="G724" s="179">
        <v>0</v>
      </c>
      <c r="H724" s="179">
        <v>0</v>
      </c>
      <c r="I724" s="179">
        <v>0</v>
      </c>
      <c r="J724" s="143">
        <f>G724*H724*I724</f>
        <v>0</v>
      </c>
      <c r="K724" s="69">
        <f>E724*F724-J724</f>
        <v>15</v>
      </c>
      <c r="N724" s="111"/>
    </row>
    <row r="725" spans="2:15">
      <c r="B725" s="183"/>
      <c r="C725" s="19"/>
      <c r="D725" s="19" t="s">
        <v>12413</v>
      </c>
      <c r="E725" s="128">
        <v>16</v>
      </c>
      <c r="F725" s="50">
        <v>1</v>
      </c>
      <c r="J725" s="143"/>
      <c r="K725" s="69">
        <f>E725*F725-J725</f>
        <v>16</v>
      </c>
      <c r="N725" s="111"/>
    </row>
    <row r="726" spans="2:15">
      <c r="B726" s="183"/>
      <c r="C726" s="19"/>
      <c r="D726" s="19"/>
      <c r="E726" s="128"/>
      <c r="J726" s="143"/>
      <c r="K726" s="69"/>
      <c r="N726" s="111"/>
    </row>
    <row r="727" spans="2:15" ht="26.25" customHeight="1">
      <c r="B727" s="183"/>
      <c r="C727" s="25">
        <v>87548</v>
      </c>
      <c r="D727" s="19" t="s">
        <v>12139</v>
      </c>
      <c r="E727" s="463" t="str">
        <f>IFERROR(VLOOKUP($C727,'SINAPI M A I O 2018'!$1:$1048576,2,0),IFERROR(VLOOKUP($C727,'COMP. PROPRIA'!$B$12:$I$453,4,0),""))</f>
        <v>MASSA ÚNICA, PARA RECEBIMENTO DE PINTURA, EM ARGAMASSA TRAÇO 1:2:8, PREPARO MANUAL, APLICADA MANUALMENTE EM FACES INTERNAS DE PAREDES, ESPESSURA DE 10MM, COM EXECUÇÃO DE TALISCAS. AF_06/2014</v>
      </c>
      <c r="F727" s="464"/>
      <c r="G727" s="464"/>
      <c r="H727" s="464"/>
      <c r="I727" s="464"/>
      <c r="J727" s="465"/>
      <c r="K727" s="227">
        <f>SUM(K730:K731)</f>
        <v>46</v>
      </c>
      <c r="L727" s="57" t="s">
        <v>12221</v>
      </c>
      <c r="N727" s="111"/>
    </row>
    <row r="728" spans="2:15">
      <c r="B728" s="183"/>
      <c r="C728" s="5"/>
      <c r="D728" s="5"/>
      <c r="E728" s="120"/>
      <c r="G728" s="466"/>
      <c r="H728" s="467"/>
      <c r="I728" s="467"/>
      <c r="J728" s="89"/>
      <c r="N728" s="111"/>
    </row>
    <row r="729" spans="2:15">
      <c r="B729" s="183"/>
      <c r="C729" s="19"/>
      <c r="D729" s="19"/>
      <c r="E729" s="79" t="s">
        <v>12435</v>
      </c>
      <c r="F729" s="20" t="s">
        <v>12436</v>
      </c>
      <c r="G729" s="19" t="s">
        <v>12224</v>
      </c>
      <c r="H729" s="19" t="s">
        <v>12223</v>
      </c>
      <c r="I729" s="19" t="s">
        <v>12360</v>
      </c>
      <c r="J729" s="89" t="s">
        <v>12437</v>
      </c>
      <c r="K729" s="69"/>
      <c r="N729" s="111"/>
    </row>
    <row r="730" spans="2:15">
      <c r="B730" s="183"/>
      <c r="C730" s="19" t="s">
        <v>12438</v>
      </c>
      <c r="D730" s="19"/>
      <c r="E730" s="108">
        <v>10</v>
      </c>
      <c r="F730" s="70">
        <v>3</v>
      </c>
      <c r="G730" s="179">
        <v>0</v>
      </c>
      <c r="H730" s="179">
        <v>0</v>
      </c>
      <c r="I730" s="179">
        <v>0</v>
      </c>
      <c r="J730" s="143">
        <f>G730*H730*I730</f>
        <v>0</v>
      </c>
      <c r="K730" s="69">
        <f>E730*F730-J730</f>
        <v>30</v>
      </c>
      <c r="N730" s="111"/>
    </row>
    <row r="731" spans="2:15">
      <c r="B731" s="183"/>
      <c r="D731" s="25" t="s">
        <v>12413</v>
      </c>
      <c r="E731" s="128">
        <v>16</v>
      </c>
      <c r="F731" s="50">
        <v>1</v>
      </c>
      <c r="J731" s="143"/>
      <c r="K731" s="69">
        <f>E731*F731-J731</f>
        <v>16</v>
      </c>
      <c r="N731" s="111"/>
    </row>
    <row r="732" spans="2:15">
      <c r="B732" s="183"/>
      <c r="E732" s="128"/>
      <c r="J732" s="143"/>
      <c r="K732" s="69"/>
      <c r="N732" s="111"/>
    </row>
    <row r="733" spans="2:15">
      <c r="B733" s="183"/>
      <c r="E733" s="128"/>
      <c r="J733" s="143"/>
      <c r="K733" s="69">
        <f>E733*F733-J733</f>
        <v>0</v>
      </c>
      <c r="N733" s="111"/>
    </row>
    <row r="734" spans="2:15">
      <c r="B734" s="183"/>
      <c r="E734" s="128"/>
      <c r="J734" s="89"/>
      <c r="N734" s="111"/>
    </row>
    <row r="735" spans="2:15" ht="54" customHeight="1">
      <c r="B735" s="183"/>
      <c r="C735" s="25">
        <v>87777</v>
      </c>
      <c r="D735" s="19" t="s">
        <v>12139</v>
      </c>
      <c r="E735" s="463" t="str">
        <f>IFERROR(VLOOKUP($C735,'SINAPI M A I O 2018'!$1:$1048576,2,0),IFERROR(VLOOKUP($C735,'COMP. PROPRIA'!$B$12:$I$453,4,0),""))</f>
        <v>EMBOÇO OU MASSA ÚNICA EM ARGAMASSA TRAÇO 1:2:8, PREPARO MANUAL, APLICADA MANUALMENTE EM PANOS DE FACHADA COM PRESENÇA DE VÃOS, ESPESSURA DE 25 MM. AF_06/2014</v>
      </c>
      <c r="F735" s="464"/>
      <c r="G735" s="464"/>
      <c r="H735" s="464"/>
      <c r="I735" s="464"/>
      <c r="J735" s="465"/>
      <c r="K735" s="227">
        <f>SUM(K738:K739)</f>
        <v>31</v>
      </c>
      <c r="L735" s="57" t="s">
        <v>12221</v>
      </c>
      <c r="N735" s="111"/>
      <c r="O735" s="142"/>
    </row>
    <row r="736" spans="2:15" ht="15">
      <c r="B736" s="183"/>
      <c r="D736" s="19"/>
      <c r="E736" s="279"/>
      <c r="F736" s="280"/>
      <c r="G736" s="466" t="s">
        <v>12434</v>
      </c>
      <c r="H736" s="467"/>
      <c r="I736" s="467"/>
      <c r="J736" s="281"/>
      <c r="K736" s="227"/>
      <c r="N736" s="111"/>
      <c r="O736" s="142"/>
    </row>
    <row r="737" spans="2:15">
      <c r="B737" s="185"/>
      <c r="C737" s="19"/>
      <c r="D737" s="19"/>
      <c r="E737" s="79" t="s">
        <v>12435</v>
      </c>
      <c r="F737" s="20" t="s">
        <v>12436</v>
      </c>
      <c r="G737" s="19" t="s">
        <v>12224</v>
      </c>
      <c r="H737" s="19" t="s">
        <v>12223</v>
      </c>
      <c r="I737" s="19" t="s">
        <v>12360</v>
      </c>
      <c r="J737" s="89" t="s">
        <v>12437</v>
      </c>
      <c r="K737" s="69"/>
      <c r="N737" s="111"/>
      <c r="O737" s="142"/>
    </row>
    <row r="738" spans="2:15">
      <c r="B738" s="183"/>
      <c r="C738" s="19"/>
      <c r="D738" s="19"/>
      <c r="E738" s="108">
        <v>5</v>
      </c>
      <c r="F738" s="70">
        <v>3</v>
      </c>
      <c r="G738" s="179">
        <v>0</v>
      </c>
      <c r="H738" s="179">
        <v>0</v>
      </c>
      <c r="I738" s="179">
        <v>0</v>
      </c>
      <c r="J738" s="143">
        <f>G738*H738*I738</f>
        <v>0</v>
      </c>
      <c r="K738" s="69">
        <f>E738*F738-J738</f>
        <v>15</v>
      </c>
      <c r="N738" s="111"/>
      <c r="O738" s="142"/>
    </row>
    <row r="739" spans="2:15">
      <c r="B739" s="183"/>
      <c r="C739" s="19"/>
      <c r="D739" s="19"/>
      <c r="E739" s="128">
        <v>16</v>
      </c>
      <c r="F739" s="50">
        <v>1</v>
      </c>
      <c r="G739" s="50">
        <v>0</v>
      </c>
      <c r="H739" s="50">
        <v>0</v>
      </c>
      <c r="I739" s="50">
        <v>0</v>
      </c>
      <c r="J739" s="143">
        <f>G739*H739*I739</f>
        <v>0</v>
      </c>
      <c r="K739" s="69">
        <f>E739*F739-J739</f>
        <v>16</v>
      </c>
      <c r="N739" s="111"/>
      <c r="O739" s="142"/>
    </row>
    <row r="740" spans="2:15">
      <c r="B740" s="183"/>
      <c r="C740" s="19"/>
      <c r="D740" s="19"/>
      <c r="E740" s="128">
        <v>0</v>
      </c>
      <c r="F740" s="50">
        <v>0</v>
      </c>
      <c r="G740" s="50">
        <v>0</v>
      </c>
      <c r="H740" s="50">
        <v>0</v>
      </c>
      <c r="I740" s="50">
        <v>0</v>
      </c>
      <c r="J740" s="143">
        <f>G740*H740*I740</f>
        <v>0</v>
      </c>
      <c r="K740" s="69">
        <f>E740*F740-J740</f>
        <v>0</v>
      </c>
      <c r="N740" s="111"/>
      <c r="O740" s="142"/>
    </row>
    <row r="741" spans="2:15">
      <c r="B741" s="183"/>
      <c r="C741" s="19"/>
      <c r="D741" s="19"/>
      <c r="E741" s="128">
        <v>0</v>
      </c>
      <c r="F741" s="50">
        <v>0</v>
      </c>
      <c r="G741" s="50">
        <v>0</v>
      </c>
      <c r="H741" s="50">
        <v>0</v>
      </c>
      <c r="I741" s="50">
        <v>0</v>
      </c>
      <c r="J741" s="143">
        <f>G741*H741*I741</f>
        <v>0</v>
      </c>
      <c r="K741" s="69">
        <f>E741*F741-J741</f>
        <v>0</v>
      </c>
      <c r="N741" s="111"/>
      <c r="O741" s="142"/>
    </row>
    <row r="742" spans="2:15">
      <c r="B742" s="183"/>
      <c r="C742" s="19"/>
      <c r="D742" s="19"/>
      <c r="E742" s="128"/>
      <c r="J742" s="89"/>
      <c r="N742" s="111"/>
      <c r="O742" s="142"/>
    </row>
    <row r="743" spans="2:15" ht="50.25" hidden="1" customHeight="1">
      <c r="B743" s="183"/>
      <c r="C743" s="25">
        <v>87529</v>
      </c>
      <c r="D743" s="19" t="s">
        <v>12139</v>
      </c>
      <c r="E743" s="463" t="str">
        <f>IFERROR(VLOOKUP($C743,'SINAPI M A I O 2018'!$1:$1048576,2,0),IFERROR(VLOOKUP($C743,'COMP. PROPRIA'!$B$12:$I$453,4,0),""))</f>
        <v>MASSA ÚNICA, PARA RECEBIMENTO DE PINTURA, EM ARGAMASSA TRAÇO 1:2:8, PREPARO MECÂNICO COM BETONEIRA 400L, APLICADA MANUALMENTE EM FACES INTERNAS DE PAREDES, ESPESSURA DE 20MM, COM EXECUÇÃO DE TALISCAS. AF_06/2014</v>
      </c>
      <c r="F743" s="464"/>
      <c r="G743" s="464"/>
      <c r="H743" s="464"/>
      <c r="I743" s="464"/>
      <c r="J743" s="465"/>
      <c r="K743" s="227">
        <f>SUM(K746:K749)</f>
        <v>0</v>
      </c>
      <c r="L743" s="57" t="s">
        <v>12221</v>
      </c>
      <c r="N743" s="111"/>
      <c r="O743" s="142"/>
    </row>
    <row r="744" spans="2:15" ht="15" hidden="1">
      <c r="B744" s="183"/>
      <c r="D744" s="19"/>
      <c r="E744" s="279"/>
      <c r="F744" s="280"/>
      <c r="G744" s="466" t="s">
        <v>12434</v>
      </c>
      <c r="H744" s="467"/>
      <c r="I744" s="467"/>
      <c r="J744" s="281"/>
      <c r="K744" s="227"/>
      <c r="N744" s="111"/>
      <c r="O744" s="142"/>
    </row>
    <row r="745" spans="2:15" hidden="1">
      <c r="B745" s="183"/>
      <c r="C745" s="19"/>
      <c r="D745" s="19"/>
      <c r="E745" s="79" t="s">
        <v>12435</v>
      </c>
      <c r="F745" s="20" t="s">
        <v>12436</v>
      </c>
      <c r="G745" s="19" t="s">
        <v>12224</v>
      </c>
      <c r="H745" s="19" t="s">
        <v>12223</v>
      </c>
      <c r="I745" s="19" t="s">
        <v>12360</v>
      </c>
      <c r="J745" s="89" t="s">
        <v>12437</v>
      </c>
      <c r="K745" s="69"/>
      <c r="N745" s="111"/>
      <c r="O745" s="142"/>
    </row>
    <row r="746" spans="2:15" ht="28.5" hidden="1" customHeight="1">
      <c r="B746" s="183"/>
      <c r="C746" s="19"/>
      <c r="D746" s="19"/>
      <c r="E746" s="108">
        <v>0</v>
      </c>
      <c r="F746" s="70">
        <v>0</v>
      </c>
      <c r="G746" s="179">
        <v>0</v>
      </c>
      <c r="H746" s="179">
        <v>0</v>
      </c>
      <c r="I746" s="179">
        <v>0</v>
      </c>
      <c r="J746" s="143">
        <f>G746*H746*I746</f>
        <v>0</v>
      </c>
      <c r="K746" s="69">
        <f>E746*F746-J746</f>
        <v>0</v>
      </c>
      <c r="N746" s="111"/>
      <c r="O746" s="142"/>
    </row>
    <row r="747" spans="2:15" ht="30" hidden="1" customHeight="1">
      <c r="B747" s="183"/>
      <c r="C747" s="19"/>
      <c r="D747" s="19"/>
      <c r="E747" s="108">
        <v>0</v>
      </c>
      <c r="F747" s="70">
        <v>0</v>
      </c>
      <c r="G747" s="179">
        <v>0</v>
      </c>
      <c r="H747" s="179">
        <v>0</v>
      </c>
      <c r="I747" s="179">
        <v>0</v>
      </c>
      <c r="J747" s="143">
        <f>G747*H747*I747</f>
        <v>0</v>
      </c>
      <c r="K747" s="69">
        <f>E747*F747-J747</f>
        <v>0</v>
      </c>
      <c r="N747" s="111"/>
      <c r="O747" s="142"/>
    </row>
    <row r="748" spans="2:15" ht="12.75" hidden="1" customHeight="1">
      <c r="B748" s="183"/>
      <c r="C748" s="19"/>
      <c r="D748" s="19"/>
      <c r="E748" s="108">
        <v>0</v>
      </c>
      <c r="F748" s="70">
        <v>0</v>
      </c>
      <c r="G748" s="179">
        <v>0</v>
      </c>
      <c r="H748" s="179">
        <v>0</v>
      </c>
      <c r="I748" s="179">
        <v>0</v>
      </c>
      <c r="J748" s="143">
        <f>G748*H748*I748</f>
        <v>0</v>
      </c>
      <c r="K748" s="69">
        <f>E748*F748-J748</f>
        <v>0</v>
      </c>
      <c r="N748" s="111"/>
      <c r="O748" s="142"/>
    </row>
    <row r="749" spans="2:15" ht="12.75" hidden="1" customHeight="1">
      <c r="B749" s="183"/>
      <c r="C749" s="19"/>
      <c r="D749" s="19"/>
      <c r="E749" s="108">
        <v>0</v>
      </c>
      <c r="F749" s="70">
        <v>0</v>
      </c>
      <c r="G749" s="179">
        <v>0</v>
      </c>
      <c r="H749" s="179">
        <v>0</v>
      </c>
      <c r="I749" s="179">
        <v>0</v>
      </c>
      <c r="J749" s="143">
        <f>G749*H749*I749</f>
        <v>0</v>
      </c>
      <c r="K749" s="69">
        <f>E749*F749-J749</f>
        <v>0</v>
      </c>
      <c r="N749" s="111"/>
      <c r="O749" s="142"/>
    </row>
    <row r="750" spans="2:15" ht="12.75" hidden="1" customHeight="1">
      <c r="B750" s="183"/>
      <c r="C750" s="19"/>
      <c r="D750" s="19"/>
      <c r="E750" s="128"/>
      <c r="J750" s="89"/>
      <c r="N750" s="111"/>
      <c r="O750" s="142"/>
    </row>
    <row r="751" spans="2:15" ht="12.75" hidden="1" customHeight="1">
      <c r="B751" s="183"/>
      <c r="C751" s="19"/>
      <c r="D751" s="19"/>
      <c r="E751" s="128"/>
      <c r="J751" s="89"/>
      <c r="N751" s="111"/>
      <c r="O751" s="142"/>
    </row>
    <row r="752" spans="2:15" ht="55.5" hidden="1" customHeight="1">
      <c r="B752" s="183"/>
      <c r="C752" s="19">
        <v>87275</v>
      </c>
      <c r="D752" s="19" t="s">
        <v>12139</v>
      </c>
      <c r="E752" s="463" t="str">
        <f>IFERROR(VLOOKUP($C752,'SINAPI M A I O 2018'!$1:$1048576,2,0),IFERROR(VLOOKUP($C752,'COMP. PROPRIA'!$B$12:$I$453,4,0),""))</f>
        <v>REVESTIMENTO CERÂMICO PARA PAREDES INTERNAS COM PLACAS TIPO ESMALTADA EXTRA  DE DIMENSÕES 33X45 CM APLICADAS EM AMBIENTES DE ÁREA MAIOR QUE 5 M² A MEIA ALTURA DAS PAREDES. AF_06/2014</v>
      </c>
      <c r="F752" s="464"/>
      <c r="G752" s="464"/>
      <c r="H752" s="464"/>
      <c r="I752" s="464"/>
      <c r="J752" s="465"/>
      <c r="K752" s="227">
        <f>SUM(K755:K758)</f>
        <v>0</v>
      </c>
      <c r="L752" s="57" t="s">
        <v>12221</v>
      </c>
      <c r="N752" s="111"/>
    </row>
    <row r="753" spans="2:14" ht="15" hidden="1">
      <c r="B753" s="183"/>
      <c r="C753" s="19"/>
      <c r="D753" s="19"/>
      <c r="E753" s="279"/>
      <c r="F753" s="280"/>
      <c r="G753" s="466" t="s">
        <v>12434</v>
      </c>
      <c r="H753" s="467"/>
      <c r="I753" s="467"/>
      <c r="J753" s="281"/>
      <c r="K753" s="227"/>
      <c r="N753" s="111"/>
    </row>
    <row r="754" spans="2:14" ht="12.75" hidden="1" customHeight="1">
      <c r="B754" s="191"/>
      <c r="C754" s="98"/>
      <c r="D754" s="98"/>
      <c r="E754" s="79" t="s">
        <v>12435</v>
      </c>
      <c r="F754" s="20" t="s">
        <v>12436</v>
      </c>
      <c r="G754" s="19" t="s">
        <v>12224</v>
      </c>
      <c r="H754" s="19" t="s">
        <v>12223</v>
      </c>
      <c r="I754" s="19" t="s">
        <v>12360</v>
      </c>
      <c r="J754" s="89" t="s">
        <v>12437</v>
      </c>
      <c r="K754" s="226"/>
      <c r="N754" s="111"/>
    </row>
    <row r="755" spans="2:14" hidden="1">
      <c r="B755" s="183"/>
      <c r="E755" s="108">
        <v>0</v>
      </c>
      <c r="F755" s="70">
        <v>0</v>
      </c>
      <c r="G755" s="179">
        <v>0</v>
      </c>
      <c r="H755" s="179">
        <v>0</v>
      </c>
      <c r="I755" s="179">
        <v>0</v>
      </c>
      <c r="J755" s="143">
        <f>G755*H755*I755</f>
        <v>0</v>
      </c>
      <c r="K755" s="69">
        <f>F755*E755-J755</f>
        <v>0</v>
      </c>
      <c r="N755" s="111"/>
    </row>
    <row r="756" spans="2:14" ht="25.5" hidden="1" customHeight="1">
      <c r="B756" s="183"/>
      <c r="E756" s="108">
        <v>0</v>
      </c>
      <c r="F756" s="70">
        <v>0</v>
      </c>
      <c r="G756" s="179">
        <v>0</v>
      </c>
      <c r="H756" s="179">
        <v>0</v>
      </c>
      <c r="I756" s="179">
        <v>0</v>
      </c>
      <c r="J756" s="143">
        <f>G756*H756*I756</f>
        <v>0</v>
      </c>
      <c r="K756" s="69">
        <f t="shared" ref="K756:K758" si="44">F756*E756-J756</f>
        <v>0</v>
      </c>
      <c r="N756" s="111"/>
    </row>
    <row r="757" spans="2:14" ht="12.75" hidden="1" customHeight="1">
      <c r="B757" s="183"/>
      <c r="E757" s="108">
        <v>0</v>
      </c>
      <c r="F757" s="70">
        <v>0</v>
      </c>
      <c r="G757" s="179">
        <v>0</v>
      </c>
      <c r="H757" s="179">
        <v>0</v>
      </c>
      <c r="I757" s="179">
        <v>0</v>
      </c>
      <c r="J757" s="143">
        <f>G757*H757*I757</f>
        <v>0</v>
      </c>
      <c r="K757" s="69">
        <f t="shared" si="44"/>
        <v>0</v>
      </c>
      <c r="L757" s="55"/>
      <c r="M757" s="130"/>
      <c r="N757" s="67"/>
    </row>
    <row r="758" spans="2:14" ht="12.75" hidden="1" customHeight="1">
      <c r="B758" s="183"/>
      <c r="E758" s="108">
        <v>0</v>
      </c>
      <c r="F758" s="70">
        <v>0</v>
      </c>
      <c r="G758" s="179">
        <v>0</v>
      </c>
      <c r="H758" s="179">
        <v>0</v>
      </c>
      <c r="I758" s="179">
        <v>0</v>
      </c>
      <c r="J758" s="143">
        <f>G758*H758*I758</f>
        <v>0</v>
      </c>
      <c r="K758" s="69">
        <f t="shared" si="44"/>
        <v>0</v>
      </c>
      <c r="L758" s="55"/>
      <c r="M758" s="130"/>
      <c r="N758" s="67"/>
    </row>
    <row r="759" spans="2:14" ht="12.75" customHeight="1" thickBot="1">
      <c r="B759" s="183"/>
      <c r="E759" s="119"/>
      <c r="J759" s="109"/>
      <c r="K759" s="69"/>
      <c r="N759" s="111"/>
    </row>
    <row r="760" spans="2:14" ht="28.5" hidden="1" customHeight="1">
      <c r="B760" s="183"/>
      <c r="C760" s="161" t="s">
        <v>12439</v>
      </c>
      <c r="D760" s="19" t="s">
        <v>12265</v>
      </c>
      <c r="E760" s="463" t="str">
        <f>IFERROR(VLOOKUP($C760,'SINAPI M A I O 2018'!$1:$1048576,2,0),IFERROR(VLOOKUP($C760,'COMP. PROPRIA'!$B$12:$I$453,4,0),""))</f>
        <v/>
      </c>
      <c r="F760" s="464"/>
      <c r="G760" s="464"/>
      <c r="H760" s="464"/>
      <c r="I760" s="464"/>
      <c r="J760" s="465"/>
      <c r="K760" s="227">
        <f>SUM(K763:K767)</f>
        <v>0</v>
      </c>
      <c r="L760" s="57" t="s">
        <v>12221</v>
      </c>
      <c r="N760" s="111"/>
    </row>
    <row r="761" spans="2:14" ht="12.75" hidden="1" customHeight="1">
      <c r="B761" s="191"/>
      <c r="C761" s="98"/>
      <c r="D761" s="98"/>
      <c r="E761" s="279"/>
      <c r="F761" s="280"/>
      <c r="G761" s="466" t="s">
        <v>12434</v>
      </c>
      <c r="H761" s="467"/>
      <c r="I761" s="467"/>
      <c r="J761" s="281"/>
      <c r="K761" s="226"/>
      <c r="N761" s="111"/>
    </row>
    <row r="762" spans="2:14" ht="28.5" hidden="1" customHeight="1">
      <c r="B762" s="192"/>
      <c r="E762" s="79" t="s">
        <v>12435</v>
      </c>
      <c r="F762" s="20" t="s">
        <v>12436</v>
      </c>
      <c r="G762" s="19" t="s">
        <v>12224</v>
      </c>
      <c r="H762" s="19" t="s">
        <v>12223</v>
      </c>
      <c r="I762" s="19" t="s">
        <v>12360</v>
      </c>
      <c r="J762" s="89" t="s">
        <v>12437</v>
      </c>
      <c r="N762" s="111"/>
    </row>
    <row r="763" spans="2:14" ht="12.75" hidden="1" customHeight="1">
      <c r="B763" s="183"/>
      <c r="E763" s="108">
        <v>0</v>
      </c>
      <c r="F763" s="70">
        <v>0</v>
      </c>
      <c r="G763" s="179">
        <v>0</v>
      </c>
      <c r="H763" s="179">
        <v>0</v>
      </c>
      <c r="I763" s="179">
        <v>0</v>
      </c>
      <c r="J763" s="143">
        <f>G763*H763*I763</f>
        <v>0</v>
      </c>
      <c r="K763" s="69">
        <f>F763*E763-J763</f>
        <v>0</v>
      </c>
      <c r="N763" s="111"/>
    </row>
    <row r="764" spans="2:14" hidden="1">
      <c r="B764" s="183"/>
      <c r="E764" s="108">
        <v>0</v>
      </c>
      <c r="F764" s="70">
        <v>0</v>
      </c>
      <c r="G764" s="179">
        <v>0</v>
      </c>
      <c r="H764" s="179">
        <v>0</v>
      </c>
      <c r="I764" s="179">
        <v>0</v>
      </c>
      <c r="J764" s="143">
        <f>G764*H764*I764</f>
        <v>0</v>
      </c>
      <c r="K764" s="69">
        <f t="shared" ref="K764:K767" si="45">F764*E764-J764</f>
        <v>0</v>
      </c>
      <c r="N764" s="111"/>
    </row>
    <row r="765" spans="2:14" hidden="1">
      <c r="B765" s="183"/>
      <c r="E765" s="108">
        <v>0</v>
      </c>
      <c r="F765" s="70">
        <v>0</v>
      </c>
      <c r="G765" s="179">
        <v>0</v>
      </c>
      <c r="H765" s="179">
        <v>0</v>
      </c>
      <c r="I765" s="179">
        <v>0</v>
      </c>
      <c r="J765" s="143">
        <f>G765*H765*I765</f>
        <v>0</v>
      </c>
      <c r="K765" s="69">
        <f t="shared" si="45"/>
        <v>0</v>
      </c>
      <c r="L765" s="55"/>
      <c r="N765" s="111"/>
    </row>
    <row r="766" spans="2:14" hidden="1">
      <c r="B766" s="183"/>
      <c r="E766" s="108">
        <v>0</v>
      </c>
      <c r="F766" s="70">
        <v>0</v>
      </c>
      <c r="G766" s="179">
        <v>0</v>
      </c>
      <c r="H766" s="179">
        <v>0</v>
      </c>
      <c r="I766" s="179">
        <v>0</v>
      </c>
      <c r="J766" s="143">
        <f>G766*H766*I766</f>
        <v>0</v>
      </c>
      <c r="K766" s="69">
        <f t="shared" si="45"/>
        <v>0</v>
      </c>
      <c r="L766" s="55"/>
      <c r="N766" s="111"/>
    </row>
    <row r="767" spans="2:14" hidden="1">
      <c r="B767" s="183"/>
      <c r="E767" s="77">
        <v>0</v>
      </c>
      <c r="F767" s="70">
        <v>0</v>
      </c>
      <c r="G767" s="179">
        <v>0</v>
      </c>
      <c r="H767" s="179">
        <v>0</v>
      </c>
      <c r="I767" s="179">
        <v>0</v>
      </c>
      <c r="J767" s="89">
        <f>G767*H767*I767</f>
        <v>0</v>
      </c>
      <c r="K767" s="69">
        <f t="shared" si="45"/>
        <v>0</v>
      </c>
      <c r="L767" s="55"/>
      <c r="N767" s="111"/>
    </row>
    <row r="768" spans="2:14" ht="12.75" hidden="1" customHeight="1">
      <c r="B768" s="183"/>
      <c r="E768" s="119"/>
      <c r="J768" s="109"/>
      <c r="K768" s="69"/>
      <c r="N768" s="111"/>
    </row>
    <row r="769" spans="2:14" ht="59.25" hidden="1" customHeight="1">
      <c r="B769" s="183"/>
      <c r="C769" s="25">
        <v>87265</v>
      </c>
      <c r="D769" s="25" t="s">
        <v>12139</v>
      </c>
      <c r="E769" s="463" t="str">
        <f>IFERROR(VLOOKUP($C769,'SINAPI M A I O 2018'!$1:$1048576,2,0),IFERROR(VLOOKUP($C769,'COMP. PROPRIA'!$B$12:$I$453,4,0),""))</f>
        <v>REVESTIMENTO CERÂMICO PARA PAREDES INTERNAS COM PLACAS TIPO ESMALTADA EXTRA DE DIMENSÕES 20X20 CM APLICADAS EM AMBIENTES DE ÁREA MAIOR QUE 5 M² NA ALTURA INTEIRA DAS PAREDES. AF_06/2014</v>
      </c>
      <c r="F769" s="464"/>
      <c r="G769" s="464"/>
      <c r="H769" s="464"/>
      <c r="I769" s="464"/>
      <c r="J769" s="465"/>
      <c r="K769" s="227">
        <f>SUM(K772:K776)</f>
        <v>0</v>
      </c>
      <c r="L769" s="57" t="s">
        <v>12221</v>
      </c>
      <c r="N769" s="111"/>
    </row>
    <row r="770" spans="2:14" ht="12.75" hidden="1" customHeight="1">
      <c r="B770" s="183"/>
      <c r="E770" s="279"/>
      <c r="F770" s="280"/>
      <c r="G770" s="466" t="s">
        <v>12434</v>
      </c>
      <c r="H770" s="467"/>
      <c r="I770" s="467"/>
      <c r="J770" s="281"/>
      <c r="K770" s="226"/>
      <c r="N770" s="111"/>
    </row>
    <row r="771" spans="2:14" ht="36.75" hidden="1" customHeight="1">
      <c r="B771" s="183"/>
      <c r="E771" s="79" t="s">
        <v>12435</v>
      </c>
      <c r="F771" s="20" t="s">
        <v>12436</v>
      </c>
      <c r="G771" s="19" t="s">
        <v>12224</v>
      </c>
      <c r="H771" s="19" t="s">
        <v>12223</v>
      </c>
      <c r="I771" s="19" t="s">
        <v>12360</v>
      </c>
      <c r="J771" s="89" t="s">
        <v>12437</v>
      </c>
      <c r="N771" s="111"/>
    </row>
    <row r="772" spans="2:14" ht="12.75" hidden="1" customHeight="1">
      <c r="B772" s="183"/>
      <c r="E772" s="108">
        <v>0</v>
      </c>
      <c r="F772" s="70">
        <v>0</v>
      </c>
      <c r="G772" s="179">
        <v>0</v>
      </c>
      <c r="H772" s="179">
        <v>0</v>
      </c>
      <c r="I772" s="179">
        <v>0</v>
      </c>
      <c r="J772" s="143">
        <f>G772*H772*I772</f>
        <v>0</v>
      </c>
      <c r="K772" s="69">
        <f>F772*E772-J772</f>
        <v>0</v>
      </c>
      <c r="N772" s="111"/>
    </row>
    <row r="773" spans="2:14" hidden="1">
      <c r="B773" s="183"/>
      <c r="E773" s="108">
        <v>0</v>
      </c>
      <c r="F773" s="70">
        <v>0</v>
      </c>
      <c r="G773" s="179">
        <v>0</v>
      </c>
      <c r="H773" s="179">
        <v>0</v>
      </c>
      <c r="I773" s="179">
        <v>0</v>
      </c>
      <c r="J773" s="143">
        <f>G773*H773*I773</f>
        <v>0</v>
      </c>
      <c r="K773" s="69">
        <f t="shared" ref="K773" si="46">F773*E773-J773</f>
        <v>0</v>
      </c>
      <c r="N773" s="111"/>
    </row>
    <row r="774" spans="2:14" hidden="1">
      <c r="B774" s="183"/>
      <c r="E774" s="128"/>
      <c r="J774" s="143"/>
      <c r="K774" s="69"/>
      <c r="L774" s="55"/>
      <c r="N774" s="111"/>
    </row>
    <row r="775" spans="2:14" hidden="1">
      <c r="B775" s="183"/>
      <c r="E775" s="128"/>
      <c r="J775" s="143"/>
      <c r="K775" s="69"/>
      <c r="L775" s="55"/>
      <c r="N775" s="111"/>
    </row>
    <row r="776" spans="2:14" hidden="1">
      <c r="B776" s="183"/>
      <c r="E776" s="80"/>
      <c r="J776" s="89"/>
      <c r="K776" s="69"/>
      <c r="L776" s="55"/>
      <c r="N776" s="111"/>
    </row>
    <row r="777" spans="2:14" ht="12.75" hidden="1" customHeight="1" thickBot="1">
      <c r="B777" s="183"/>
      <c r="E777" s="119"/>
      <c r="F777" s="20"/>
      <c r="G777" s="20"/>
      <c r="H777" s="20"/>
      <c r="I777" s="20"/>
      <c r="J777" s="89"/>
      <c r="K777" s="69"/>
      <c r="L777" s="56"/>
      <c r="N777" s="111"/>
    </row>
    <row r="778" spans="2:14" ht="12.75" customHeight="1" thickBot="1">
      <c r="B778" s="184"/>
      <c r="C778" s="95"/>
      <c r="D778" s="95"/>
      <c r="E778" s="484" t="s">
        <v>12440</v>
      </c>
      <c r="F778" s="485"/>
      <c r="G778" s="485"/>
      <c r="H778" s="485"/>
      <c r="I778" s="485"/>
      <c r="J778" s="486"/>
      <c r="K778" s="226"/>
      <c r="L778" s="55"/>
      <c r="M778" s="98"/>
      <c r="N778" s="114"/>
    </row>
    <row r="779" spans="2:14">
      <c r="B779" s="183"/>
      <c r="E779" s="128"/>
      <c r="J779" s="109"/>
      <c r="N779" s="111"/>
    </row>
    <row r="780" spans="2:14" ht="45.75" hidden="1" customHeight="1">
      <c r="B780" s="183"/>
      <c r="C780" s="25" t="s">
        <v>5203</v>
      </c>
      <c r="D780" s="25" t="s">
        <v>12139</v>
      </c>
      <c r="E780" s="463" t="str">
        <f>IFERROR(VLOOKUP($C780,'SINAPI M A I O 2018'!$1:$1048576,2,0),IFERROR(VLOOKUP($C780,'COMP. PROPRIA'!$B$12:$I$453,4,0),""))</f>
        <v>DIVISORIA EM MARMORITE ESPESSURA 35MM, CHUMBAMENTO NO PISO E PAREDE COM ARGAMASSA DE CIMENTO E AREIA, POLIMENTO MANUAL, EXCLUSIVE FERRAGENS</v>
      </c>
      <c r="F780" s="464"/>
      <c r="G780" s="464"/>
      <c r="H780" s="464"/>
      <c r="I780" s="464"/>
      <c r="J780" s="465"/>
      <c r="K780" s="227">
        <f>SUM(K781:K784)</f>
        <v>0</v>
      </c>
      <c r="L780" s="57" t="s">
        <v>12221</v>
      </c>
      <c r="N780" s="111"/>
    </row>
    <row r="781" spans="2:14" ht="51.75" hidden="1" customHeight="1">
      <c r="B781" s="191"/>
      <c r="E781" s="79" t="s">
        <v>12289</v>
      </c>
      <c r="F781" s="65" t="s">
        <v>12325</v>
      </c>
      <c r="G781" s="65" t="s">
        <v>12441</v>
      </c>
      <c r="J781" s="89"/>
      <c r="N781" s="111"/>
    </row>
    <row r="782" spans="2:14" ht="14.25" hidden="1" customHeight="1">
      <c r="B782" s="183"/>
      <c r="E782" s="108">
        <v>0</v>
      </c>
      <c r="F782" s="70">
        <v>0</v>
      </c>
      <c r="G782" s="70">
        <v>0</v>
      </c>
      <c r="J782" s="109"/>
      <c r="K782" s="223">
        <f>E782*F782*G782</f>
        <v>0</v>
      </c>
      <c r="N782" s="111"/>
    </row>
    <row r="783" spans="2:14" hidden="1">
      <c r="B783" s="183"/>
      <c r="E783" s="108">
        <v>0</v>
      </c>
      <c r="F783" s="70">
        <v>0</v>
      </c>
      <c r="G783" s="70">
        <v>0</v>
      </c>
      <c r="J783" s="109"/>
      <c r="K783" s="223">
        <f t="shared" ref="K783:K784" si="47">E783*F783*G783</f>
        <v>0</v>
      </c>
      <c r="N783" s="111"/>
    </row>
    <row r="784" spans="2:14" hidden="1">
      <c r="B784" s="183"/>
      <c r="E784" s="108">
        <v>0</v>
      </c>
      <c r="F784" s="70">
        <v>0</v>
      </c>
      <c r="G784" s="70">
        <v>0</v>
      </c>
      <c r="J784" s="109"/>
      <c r="K784" s="223">
        <f t="shared" si="47"/>
        <v>0</v>
      </c>
      <c r="N784" s="111"/>
    </row>
    <row r="785" spans="2:14">
      <c r="B785" s="183"/>
      <c r="E785" s="128"/>
      <c r="J785" s="109"/>
      <c r="N785" s="111"/>
    </row>
    <row r="786" spans="2:14" ht="39.75" customHeight="1">
      <c r="B786" s="183"/>
      <c r="C786" s="25">
        <v>84161</v>
      </c>
      <c r="D786" s="25" t="s">
        <v>12139</v>
      </c>
      <c r="E786" s="463" t="str">
        <f>IFERROR(VLOOKUP($C786,'SINAPI M A I O 2018'!$1:$1048576,2,0),IFERROR(VLOOKUP($C786,'COMP. PROPRIA'!$B$12:$I$453,4,0),""))</f>
        <v>SOLEIRA DE MARMORE BRANCO, LARGURA 15CM, ESPESSURA 3CM, ASSENTADA SOBRE ARGAMASSA TRACO 1:4 (CIMENTO E AREIA)</v>
      </c>
      <c r="F786" s="464"/>
      <c r="G786" s="464"/>
      <c r="H786" s="464"/>
      <c r="I786" s="464"/>
      <c r="J786" s="465"/>
      <c r="K786" s="227">
        <f>SUM(K787:K790)</f>
        <v>3.2</v>
      </c>
      <c r="L786" s="56" t="s">
        <v>12287</v>
      </c>
      <c r="M786" s="104"/>
      <c r="N786" s="67"/>
    </row>
    <row r="787" spans="2:14">
      <c r="B787" s="183"/>
      <c r="E787" s="79" t="s">
        <v>12289</v>
      </c>
      <c r="F787" s="65" t="s">
        <v>12441</v>
      </c>
      <c r="J787" s="109"/>
      <c r="N787" s="111"/>
    </row>
    <row r="788" spans="2:14">
      <c r="B788" s="183"/>
      <c r="E788" s="108">
        <v>0.8</v>
      </c>
      <c r="F788" s="70">
        <v>4</v>
      </c>
      <c r="J788" s="109"/>
      <c r="K788" s="223">
        <f>E788*F788</f>
        <v>3.2</v>
      </c>
      <c r="N788" s="111"/>
    </row>
    <row r="789" spans="2:14">
      <c r="B789" s="183"/>
      <c r="E789" s="108">
        <v>0</v>
      </c>
      <c r="F789" s="70">
        <v>0</v>
      </c>
      <c r="J789" s="109"/>
      <c r="K789" s="223">
        <f t="shared" ref="K789:K790" si="48">E789*F789</f>
        <v>0</v>
      </c>
      <c r="N789" s="111"/>
    </row>
    <row r="790" spans="2:14">
      <c r="B790" s="183"/>
      <c r="E790" s="108">
        <v>0</v>
      </c>
      <c r="F790" s="70">
        <v>0</v>
      </c>
      <c r="J790" s="109"/>
      <c r="K790" s="223">
        <f t="shared" si="48"/>
        <v>0</v>
      </c>
      <c r="N790" s="111"/>
    </row>
    <row r="791" spans="2:14">
      <c r="B791" s="183"/>
      <c r="E791" s="128"/>
      <c r="J791" s="109"/>
      <c r="N791" s="111"/>
    </row>
    <row r="792" spans="2:14" ht="34.5" hidden="1" customHeight="1">
      <c r="B792" s="183"/>
      <c r="C792" s="99" t="s">
        <v>12442</v>
      </c>
      <c r="D792" s="19" t="s">
        <v>12265</v>
      </c>
      <c r="E792" s="463" t="str">
        <f>IFERROR(VLOOKUP($C792,'SINAPI M A I O 2018'!$1:$1048576,2,0),IFERROR(VLOOKUP($C792,'COMP. PROPRIA'!$B$12:$I$453,4,0),""))</f>
        <v/>
      </c>
      <c r="F792" s="464"/>
      <c r="G792" s="464"/>
      <c r="H792" s="464"/>
      <c r="I792" s="464"/>
      <c r="J792" s="465"/>
      <c r="K792" s="227">
        <f>SUM(K793:K796)</f>
        <v>0</v>
      </c>
      <c r="L792" s="57" t="s">
        <v>12221</v>
      </c>
      <c r="N792" s="111"/>
    </row>
    <row r="793" spans="2:14" hidden="1">
      <c r="B793" s="191"/>
      <c r="E793" s="79" t="s">
        <v>12289</v>
      </c>
      <c r="F793" s="65" t="s">
        <v>12325</v>
      </c>
      <c r="G793" s="65" t="s">
        <v>12441</v>
      </c>
      <c r="J793" s="109"/>
      <c r="N793" s="111"/>
    </row>
    <row r="794" spans="2:14" hidden="1">
      <c r="B794" s="183"/>
      <c r="E794" s="108">
        <v>0</v>
      </c>
      <c r="F794" s="70">
        <v>0</v>
      </c>
      <c r="G794" s="70">
        <v>0</v>
      </c>
      <c r="J794" s="109"/>
      <c r="K794" s="223">
        <f>E794*F794*G794</f>
        <v>0</v>
      </c>
      <c r="N794" s="111"/>
    </row>
    <row r="795" spans="2:14" hidden="1">
      <c r="B795" s="183"/>
      <c r="E795" s="108">
        <v>0</v>
      </c>
      <c r="F795" s="70">
        <v>0</v>
      </c>
      <c r="G795" s="70">
        <v>0</v>
      </c>
      <c r="J795" s="109"/>
      <c r="K795" s="223">
        <f>E795*F795*G795</f>
        <v>0</v>
      </c>
      <c r="N795" s="111"/>
    </row>
    <row r="796" spans="2:14" hidden="1">
      <c r="B796" s="183"/>
      <c r="E796" s="108">
        <v>0</v>
      </c>
      <c r="F796" s="70">
        <v>0</v>
      </c>
      <c r="G796" s="70">
        <v>0</v>
      </c>
      <c r="J796" s="109"/>
      <c r="K796" s="223">
        <f>E796*F796*G796</f>
        <v>0</v>
      </c>
      <c r="N796" s="111"/>
    </row>
    <row r="797" spans="2:14">
      <c r="B797" s="183"/>
      <c r="E797" s="128"/>
      <c r="J797" s="109"/>
      <c r="N797" s="111"/>
    </row>
    <row r="798" spans="2:14" ht="13.5" hidden="1" thickBot="1">
      <c r="B798" s="184"/>
      <c r="C798" s="95"/>
      <c r="D798" s="95"/>
      <c r="E798" s="484" t="s">
        <v>12443</v>
      </c>
      <c r="F798" s="485"/>
      <c r="G798" s="485"/>
      <c r="H798" s="485"/>
      <c r="I798" s="485"/>
      <c r="J798" s="486"/>
      <c r="K798" s="226"/>
      <c r="L798" s="55"/>
      <c r="M798" s="98"/>
      <c r="N798" s="114"/>
    </row>
    <row r="799" spans="2:14" hidden="1">
      <c r="B799" s="183"/>
      <c r="E799" s="128"/>
      <c r="J799" s="109"/>
      <c r="N799" s="111"/>
    </row>
    <row r="800" spans="2:14" ht="42" hidden="1" customHeight="1">
      <c r="B800" s="183"/>
      <c r="C800" s="25">
        <v>96485</v>
      </c>
      <c r="D800" s="25" t="s">
        <v>12139</v>
      </c>
      <c r="E800" s="463" t="str">
        <f>IFERROR(VLOOKUP($C800,'SINAPI M A I O 2018'!$1:$1048576,2,0),IFERROR(VLOOKUP($C800,'COMP. PROPRIA'!$B$12:$I$453,4,0),""))</f>
        <v>FORRO EM RÉGUAS DE PVC, LISO, PARA AMBIENTES RESIDENCIAIS, INCLUSIVE ESTRUTURA DE FIXAÇÃO. AF_05/2017_P</v>
      </c>
      <c r="F800" s="464"/>
      <c r="G800" s="464"/>
      <c r="H800" s="464"/>
      <c r="I800" s="464"/>
      <c r="J800" s="465"/>
      <c r="K800" s="227">
        <f>SUM(K802:K805)</f>
        <v>0</v>
      </c>
      <c r="L800" s="57" t="s">
        <v>12221</v>
      </c>
      <c r="N800" s="111"/>
    </row>
    <row r="801" spans="2:14" ht="25.5" hidden="1">
      <c r="B801" s="191" t="s">
        <v>12444</v>
      </c>
      <c r="E801" s="79" t="s">
        <v>12445</v>
      </c>
      <c r="F801" s="65" t="s">
        <v>12446</v>
      </c>
      <c r="G801" s="65" t="s">
        <v>12441</v>
      </c>
      <c r="J801" s="109"/>
      <c r="N801" s="111"/>
    </row>
    <row r="802" spans="2:14" hidden="1">
      <c r="B802" s="183"/>
      <c r="E802" s="108">
        <v>0</v>
      </c>
      <c r="F802" s="70">
        <v>0</v>
      </c>
      <c r="G802" s="70">
        <v>0</v>
      </c>
      <c r="J802" s="109"/>
      <c r="K802" s="223">
        <f>E802*F802*G802</f>
        <v>0</v>
      </c>
      <c r="N802" s="111"/>
    </row>
    <row r="803" spans="2:14" hidden="1">
      <c r="B803" s="183"/>
      <c r="E803" s="108">
        <v>0</v>
      </c>
      <c r="F803" s="70">
        <v>0</v>
      </c>
      <c r="G803" s="70">
        <v>0</v>
      </c>
      <c r="J803" s="109"/>
      <c r="K803" s="223">
        <f>E803*F803*G803</f>
        <v>0</v>
      </c>
      <c r="N803" s="111"/>
    </row>
    <row r="804" spans="2:14" hidden="1">
      <c r="B804" s="183"/>
      <c r="E804" s="108">
        <v>0</v>
      </c>
      <c r="F804" s="70">
        <v>0</v>
      </c>
      <c r="G804" s="141">
        <v>0</v>
      </c>
      <c r="J804" s="109"/>
      <c r="K804" s="223">
        <f t="shared" ref="K804:K805" si="49">E804*F804*G804</f>
        <v>0</v>
      </c>
      <c r="N804" s="111"/>
    </row>
    <row r="805" spans="2:14" hidden="1">
      <c r="B805" s="183"/>
      <c r="E805" s="108">
        <v>0</v>
      </c>
      <c r="F805" s="70">
        <v>0</v>
      </c>
      <c r="G805" s="141">
        <v>0</v>
      </c>
      <c r="J805" s="109"/>
      <c r="K805" s="223">
        <f t="shared" si="49"/>
        <v>0</v>
      </c>
      <c r="N805" s="111"/>
    </row>
    <row r="806" spans="2:14" hidden="1">
      <c r="B806" s="183"/>
      <c r="E806" s="128"/>
      <c r="J806" s="109"/>
      <c r="N806" s="111"/>
    </row>
    <row r="807" spans="2:14" ht="54.75" hidden="1" customHeight="1">
      <c r="B807" s="183"/>
      <c r="C807" s="25">
        <v>96115</v>
      </c>
      <c r="D807" s="25" t="s">
        <v>12139</v>
      </c>
      <c r="E807" s="463" t="str">
        <f>IFERROR(VLOOKUP($C807,'SINAPI M A I O 2018'!$1:$1048576,2,0),IFERROR(VLOOKUP($C807,'COMP. PROPRIA'!$B$12:$I$453,4,0),""))</f>
        <v>FORRO DE FIBRA MINERAL, PARA AMBIENTES COMERCIAIS, INCLUSIVE ESTRUTURA DE FIXAÇÃO. AF_05/2017_P</v>
      </c>
      <c r="F807" s="464"/>
      <c r="G807" s="464"/>
      <c r="H807" s="464"/>
      <c r="I807" s="464"/>
      <c r="J807" s="465"/>
      <c r="K807" s="227">
        <f>SUM(K809:K810)</f>
        <v>0</v>
      </c>
      <c r="L807" s="57" t="s">
        <v>12221</v>
      </c>
      <c r="N807" s="111"/>
    </row>
    <row r="808" spans="2:14" ht="25.5" hidden="1" customHeight="1">
      <c r="B808" s="191" t="s">
        <v>12444</v>
      </c>
      <c r="E808" s="79" t="s">
        <v>12445</v>
      </c>
      <c r="F808" s="65" t="s">
        <v>12446</v>
      </c>
      <c r="G808" s="65" t="s">
        <v>12441</v>
      </c>
      <c r="J808" s="109"/>
      <c r="N808" s="111"/>
    </row>
    <row r="809" spans="2:14" ht="12.75" hidden="1" customHeight="1">
      <c r="B809" s="183"/>
      <c r="E809" s="108">
        <v>0</v>
      </c>
      <c r="F809" s="70">
        <v>0</v>
      </c>
      <c r="G809" s="70">
        <v>0</v>
      </c>
      <c r="J809" s="109"/>
      <c r="K809" s="223">
        <f>E809*F809*G809</f>
        <v>0</v>
      </c>
      <c r="N809" s="111"/>
    </row>
    <row r="810" spans="2:14" ht="12.75" hidden="1" customHeight="1">
      <c r="B810" s="183"/>
      <c r="E810" s="108">
        <v>0</v>
      </c>
      <c r="F810" s="70">
        <v>0</v>
      </c>
      <c r="G810" s="70">
        <v>0</v>
      </c>
      <c r="J810" s="109"/>
      <c r="K810" s="223">
        <f>E810*F810*G810</f>
        <v>0</v>
      </c>
      <c r="N810" s="111"/>
    </row>
    <row r="811" spans="2:14" ht="12.75" hidden="1" customHeight="1">
      <c r="B811" s="183"/>
      <c r="E811" s="108">
        <v>0</v>
      </c>
      <c r="F811" s="70">
        <v>0</v>
      </c>
      <c r="G811" s="141">
        <v>0</v>
      </c>
      <c r="J811" s="109"/>
      <c r="K811" s="223">
        <f>E811*F811*G811</f>
        <v>0</v>
      </c>
      <c r="N811" s="111"/>
    </row>
    <row r="812" spans="2:14" hidden="1">
      <c r="B812" s="183"/>
      <c r="E812" s="108">
        <v>0</v>
      </c>
      <c r="F812" s="70">
        <v>0</v>
      </c>
      <c r="G812" s="141">
        <v>0</v>
      </c>
      <c r="J812" s="109"/>
      <c r="K812" s="223">
        <f>E812*F812*G812</f>
        <v>0</v>
      </c>
      <c r="N812" s="111"/>
    </row>
    <row r="813" spans="2:14" ht="13.5" thickBot="1">
      <c r="B813" s="183"/>
      <c r="E813" s="128"/>
      <c r="J813" s="109"/>
      <c r="N813" s="111"/>
    </row>
    <row r="814" spans="2:14" ht="30.75" customHeight="1" thickBot="1">
      <c r="B814" s="184"/>
      <c r="C814" s="95"/>
      <c r="D814" s="95"/>
      <c r="E814" s="481" t="s">
        <v>12447</v>
      </c>
      <c r="F814" s="482"/>
      <c r="G814" s="482"/>
      <c r="H814" s="482"/>
      <c r="I814" s="482"/>
      <c r="J814" s="483"/>
      <c r="K814" s="226"/>
      <c r="L814" s="55"/>
      <c r="M814" s="98"/>
      <c r="N814" s="114"/>
    </row>
    <row r="815" spans="2:14">
      <c r="B815" s="183"/>
      <c r="E815" s="128"/>
      <c r="J815" s="109"/>
      <c r="K815" s="226"/>
      <c r="L815" s="56"/>
      <c r="M815" s="98"/>
      <c r="N815" s="114"/>
    </row>
    <row r="816" spans="2:14" ht="15">
      <c r="B816" s="183"/>
      <c r="C816" s="25">
        <v>84123</v>
      </c>
      <c r="D816" s="25" t="s">
        <v>12139</v>
      </c>
      <c r="E816" s="463" t="str">
        <f>IFERROR(VLOOKUP($C816,'SINAPI M A I O 2018'!$1:$1048576,2,0),IFERROR(VLOOKUP($C816,'COMP. PROPRIA'!$B$12:$I$453,4,0),""))</f>
        <v>LIXAMENTO MAN C/ LIXA CALAFATE DE CONCR APARENTE ANTIGO</v>
      </c>
      <c r="F816" s="464"/>
      <c r="G816" s="464"/>
      <c r="H816" s="464"/>
      <c r="I816" s="464"/>
      <c r="J816" s="465"/>
      <c r="K816" s="227">
        <f>SUM(K819)</f>
        <v>129.6</v>
      </c>
      <c r="L816" s="57" t="s">
        <v>12221</v>
      </c>
      <c r="M816" s="98"/>
      <c r="N816" s="114"/>
    </row>
    <row r="817" spans="2:17" ht="12.75" customHeight="1">
      <c r="B817" s="183"/>
      <c r="E817" s="128"/>
      <c r="G817" s="479" t="s">
        <v>12410</v>
      </c>
      <c r="H817" s="479"/>
      <c r="I817" s="479"/>
      <c r="J817" s="480"/>
      <c r="K817" s="227"/>
      <c r="M817" s="98"/>
      <c r="N817" s="114"/>
    </row>
    <row r="818" spans="2:17" ht="25.5">
      <c r="B818" s="183"/>
      <c r="C818" s="19" t="s">
        <v>12448</v>
      </c>
      <c r="E818" s="79" t="s">
        <v>12449</v>
      </c>
      <c r="F818" s="65" t="s">
        <v>12450</v>
      </c>
      <c r="G818" s="20" t="s">
        <v>12451</v>
      </c>
      <c r="H818" s="20" t="s">
        <v>12223</v>
      </c>
      <c r="I818" s="20" t="s">
        <v>12378</v>
      </c>
      <c r="J818" s="278" t="s">
        <v>12411</v>
      </c>
      <c r="K818" s="227"/>
      <c r="M818" s="98"/>
      <c r="N818" s="114"/>
      <c r="Q818" s="5">
        <v>1048576</v>
      </c>
    </row>
    <row r="819" spans="2:17">
      <c r="B819" s="183"/>
      <c r="E819" s="108">
        <v>6</v>
      </c>
      <c r="F819" s="70">
        <v>1.2</v>
      </c>
      <c r="G819" s="277">
        <v>18</v>
      </c>
      <c r="H819" s="277">
        <v>0</v>
      </c>
      <c r="I819" s="277">
        <v>0</v>
      </c>
      <c r="J819" s="89">
        <f>G819*H819*I819</f>
        <v>0</v>
      </c>
      <c r="K819" s="69">
        <f>(E819*F819)*G819</f>
        <v>129.6</v>
      </c>
      <c r="M819" s="98"/>
      <c r="N819" s="114"/>
      <c r="Q819" s="5">
        <v>11556</v>
      </c>
    </row>
    <row r="820" spans="2:17">
      <c r="B820" s="183"/>
      <c r="C820" s="19"/>
      <c r="D820" s="19"/>
      <c r="E820" s="128">
        <v>0</v>
      </c>
      <c r="F820" s="50">
        <v>0</v>
      </c>
      <c r="G820" s="50">
        <v>0</v>
      </c>
      <c r="H820" s="50">
        <v>0</v>
      </c>
      <c r="I820" s="50">
        <v>0</v>
      </c>
      <c r="J820" s="89">
        <f t="shared" ref="J820:J821" si="50">G820*H820*I820</f>
        <v>0</v>
      </c>
      <c r="K820" s="69">
        <f>E820*F820-J820</f>
        <v>0</v>
      </c>
      <c r="L820" s="56"/>
      <c r="M820" s="98"/>
      <c r="N820" s="114"/>
    </row>
    <row r="821" spans="2:17">
      <c r="B821" s="183"/>
      <c r="E821" s="128">
        <v>0</v>
      </c>
      <c r="F821" s="50">
        <v>0</v>
      </c>
      <c r="G821" s="50">
        <v>0</v>
      </c>
      <c r="H821" s="50">
        <v>0</v>
      </c>
      <c r="I821" s="50">
        <v>0</v>
      </c>
      <c r="J821" s="89">
        <f t="shared" si="50"/>
        <v>0</v>
      </c>
      <c r="K821" s="69">
        <f>E821*F821-J821</f>
        <v>0</v>
      </c>
      <c r="L821" s="56"/>
      <c r="M821" s="98"/>
      <c r="N821" s="114"/>
    </row>
    <row r="822" spans="2:17" ht="15">
      <c r="B822" s="183"/>
      <c r="C822" s="25" t="s">
        <v>12157</v>
      </c>
      <c r="D822" s="25" t="s">
        <v>12139</v>
      </c>
      <c r="E822" s="463" t="str">
        <f>IFERROR(VLOOKUP($C822,'SINAPI M A I O 2018'!$1:$1048576,2,0),IFERROR(VLOOKUP($C822,'COMP. PROPRIA'!$B$12:$I$453,4,0),""))</f>
        <v xml:space="preserve">PINTURA DE LOGOMARCA  E NOMENCLATURA </v>
      </c>
      <c r="F822" s="464"/>
      <c r="G822" s="464"/>
      <c r="H822" s="464"/>
      <c r="I822" s="464"/>
      <c r="J822" s="465"/>
      <c r="K822" s="227"/>
      <c r="L822" s="56"/>
      <c r="M822" s="98"/>
      <c r="N822" s="114"/>
    </row>
    <row r="823" spans="2:17" ht="15">
      <c r="B823" s="183"/>
      <c r="E823" s="279">
        <v>6</v>
      </c>
      <c r="F823" s="280">
        <v>0.3</v>
      </c>
      <c r="G823" s="280"/>
      <c r="H823" s="280"/>
      <c r="I823" s="280"/>
      <c r="J823" s="281"/>
      <c r="K823" s="227">
        <f>E823*F823</f>
        <v>1.7999999999999998</v>
      </c>
      <c r="L823" s="56" t="s">
        <v>12227</v>
      </c>
      <c r="M823" s="98"/>
      <c r="N823" s="114"/>
    </row>
    <row r="824" spans="2:17" ht="15">
      <c r="B824" s="183"/>
      <c r="E824" s="128"/>
      <c r="G824" s="479"/>
      <c r="H824" s="479"/>
      <c r="I824" s="479"/>
      <c r="J824" s="480"/>
      <c r="K824" s="227"/>
      <c r="L824" s="56"/>
      <c r="M824" s="98"/>
      <c r="N824" s="114"/>
    </row>
    <row r="825" spans="2:17" ht="15">
      <c r="B825" s="183"/>
      <c r="C825" s="19" t="s">
        <v>12448</v>
      </c>
      <c r="E825" s="79"/>
      <c r="F825" s="65"/>
      <c r="G825" s="20"/>
      <c r="H825" s="20"/>
      <c r="I825" s="20"/>
      <c r="J825" s="278"/>
      <c r="K825" s="227"/>
      <c r="L825" s="56"/>
      <c r="M825" s="98"/>
      <c r="N825" s="114"/>
    </row>
    <row r="826" spans="2:17">
      <c r="B826" s="183"/>
      <c r="E826" s="108"/>
      <c r="F826" s="70"/>
      <c r="G826" s="277"/>
      <c r="H826" s="277"/>
      <c r="I826" s="277"/>
      <c r="J826" s="89"/>
      <c r="K826" s="355"/>
      <c r="L826" s="56"/>
      <c r="M826" s="98"/>
      <c r="N826" s="114"/>
    </row>
    <row r="827" spans="2:17">
      <c r="B827" s="183"/>
      <c r="E827" s="128"/>
      <c r="J827" s="109"/>
      <c r="K827" s="226"/>
      <c r="L827" s="56"/>
      <c r="M827" s="98"/>
      <c r="N827" s="114"/>
    </row>
    <row r="828" spans="2:17" ht="34.5" customHeight="1">
      <c r="B828" s="183" t="s">
        <v>12452</v>
      </c>
      <c r="C828" s="25">
        <v>88485</v>
      </c>
      <c r="D828" s="25" t="s">
        <v>12139</v>
      </c>
      <c r="E828" s="463" t="str">
        <f>IFERROR(VLOOKUP($C828,'SINAPI M A I O 2018'!$1:$1048576,2,0),IFERROR(VLOOKUP($C828,'COMP. PROPRIA'!$B$12:$I$453,4,0),""))</f>
        <v>APLICAÇÃO DE FUNDO SELADOR ACRÍLICO EM PAREDES, UMA DEMÃO. AF_06/2014</v>
      </c>
      <c r="F828" s="464"/>
      <c r="G828" s="464"/>
      <c r="H828" s="464"/>
      <c r="I828" s="464"/>
      <c r="J828" s="465"/>
      <c r="K828" s="227">
        <f>SUM(K831:K832)</f>
        <v>26.400000000000002</v>
      </c>
      <c r="L828" s="57" t="s">
        <v>12221</v>
      </c>
      <c r="M828" s="98"/>
      <c r="N828" s="114"/>
    </row>
    <row r="829" spans="2:17" ht="21" customHeight="1">
      <c r="B829" s="183"/>
      <c r="E829" s="128"/>
      <c r="G829" s="479" t="s">
        <v>12410</v>
      </c>
      <c r="H829" s="479"/>
      <c r="I829" s="479"/>
      <c r="J829" s="480"/>
      <c r="K829" s="226"/>
      <c r="L829" s="56"/>
      <c r="M829" s="98"/>
      <c r="N829" s="114"/>
    </row>
    <row r="830" spans="2:17" ht="25.5">
      <c r="B830" s="476"/>
      <c r="C830" s="477"/>
      <c r="D830" s="478"/>
      <c r="E830" s="79" t="s">
        <v>12453</v>
      </c>
      <c r="F830" s="65" t="s">
        <v>12454</v>
      </c>
      <c r="G830" s="20" t="s">
        <v>12224</v>
      </c>
      <c r="H830" s="20" t="s">
        <v>12223</v>
      </c>
      <c r="I830" s="20" t="s">
        <v>12378</v>
      </c>
      <c r="J830" s="278" t="s">
        <v>12411</v>
      </c>
      <c r="K830" s="69"/>
      <c r="N830" s="111"/>
    </row>
    <row r="831" spans="2:17">
      <c r="B831" s="183"/>
      <c r="C831" s="19"/>
      <c r="D831" s="19"/>
      <c r="E831" s="108">
        <v>8.8000000000000007</v>
      </c>
      <c r="F831" s="70">
        <v>3</v>
      </c>
      <c r="G831" s="277">
        <v>0</v>
      </c>
      <c r="H831" s="277">
        <v>0</v>
      </c>
      <c r="I831" s="277">
        <v>0</v>
      </c>
      <c r="J831" s="89">
        <f>G831*H831*I831</f>
        <v>0</v>
      </c>
      <c r="K831" s="69">
        <f>E831*F831-J831</f>
        <v>26.400000000000002</v>
      </c>
      <c r="N831" s="111"/>
    </row>
    <row r="832" spans="2:17" ht="17.25" customHeight="1">
      <c r="B832" s="183"/>
      <c r="C832" s="19" t="s">
        <v>12455</v>
      </c>
      <c r="D832" s="19"/>
      <c r="E832" s="108">
        <v>0</v>
      </c>
      <c r="F832" s="70">
        <v>0</v>
      </c>
      <c r="G832" s="277">
        <v>0</v>
      </c>
      <c r="H832" s="277">
        <v>0</v>
      </c>
      <c r="I832" s="277">
        <v>0</v>
      </c>
      <c r="J832" s="89">
        <f t="shared" ref="J832" si="51">G832*H832*I832</f>
        <v>0</v>
      </c>
      <c r="K832" s="69">
        <f>E832*F832-J832</f>
        <v>0</v>
      </c>
      <c r="N832" s="111"/>
    </row>
    <row r="833" spans="2:14">
      <c r="B833" s="183"/>
      <c r="C833" s="19"/>
      <c r="D833" s="19"/>
      <c r="E833" s="128"/>
      <c r="J833" s="109"/>
      <c r="K833" s="69"/>
      <c r="N833" s="111"/>
    </row>
    <row r="834" spans="2:14">
      <c r="B834" s="183"/>
      <c r="C834" s="19"/>
      <c r="D834" s="19"/>
      <c r="E834" s="128"/>
      <c r="J834" s="109"/>
      <c r="K834" s="232" t="s">
        <v>12456</v>
      </c>
      <c r="N834" s="111"/>
    </row>
    <row r="835" spans="2:14" ht="34.5" hidden="1" customHeight="1">
      <c r="B835" s="183" t="s">
        <v>12457</v>
      </c>
      <c r="C835" s="25">
        <v>88495</v>
      </c>
      <c r="D835" s="25" t="s">
        <v>12139</v>
      </c>
      <c r="E835" s="463" t="str">
        <f>IFERROR(VLOOKUP($C835,'SINAPI M A I O 2018'!$1:$1048576,2,0),IFERROR(VLOOKUP($C835,'COMP. PROPRIA'!$B$12:$I$453,4,0),""))</f>
        <v>APLICAÇÃO E LIXAMENTO DE MASSA LÁTEX EM PAREDES, UMA DEMÃO. AF_06/2014</v>
      </c>
      <c r="F835" s="464"/>
      <c r="G835" s="464"/>
      <c r="H835" s="464"/>
      <c r="I835" s="464"/>
      <c r="J835" s="465"/>
      <c r="K835" s="227">
        <f>SUM(K838:K852)</f>
        <v>0</v>
      </c>
      <c r="L835" s="56" t="s">
        <v>12221</v>
      </c>
      <c r="M835" s="333">
        <f>K828</f>
        <v>26.400000000000002</v>
      </c>
      <c r="N835" s="332" t="s">
        <v>12221</v>
      </c>
    </row>
    <row r="836" spans="2:14" ht="21" hidden="1" customHeight="1">
      <c r="B836" s="183"/>
      <c r="E836" s="128"/>
      <c r="G836" s="479" t="s">
        <v>12410</v>
      </c>
      <c r="H836" s="479"/>
      <c r="I836" s="479"/>
      <c r="J836" s="480"/>
      <c r="K836" s="226"/>
      <c r="L836" s="56"/>
      <c r="M836" s="98"/>
      <c r="N836" s="114"/>
    </row>
    <row r="837" spans="2:14" ht="25.5" hidden="1">
      <c r="B837" s="476" t="s">
        <v>12458</v>
      </c>
      <c r="C837" s="477"/>
      <c r="D837" s="478"/>
      <c r="E837" s="79" t="s">
        <v>12453</v>
      </c>
      <c r="F837" s="65" t="s">
        <v>12454</v>
      </c>
      <c r="G837" s="20" t="s">
        <v>12224</v>
      </c>
      <c r="H837" s="20" t="s">
        <v>12223</v>
      </c>
      <c r="I837" s="20" t="s">
        <v>12378</v>
      </c>
      <c r="J837" s="278" t="s">
        <v>12411</v>
      </c>
      <c r="K837" s="69"/>
      <c r="N837" s="111"/>
    </row>
    <row r="838" spans="2:14" hidden="1">
      <c r="B838" s="183"/>
      <c r="C838" s="19"/>
      <c r="D838" s="19" t="s">
        <v>12459</v>
      </c>
      <c r="E838" s="108"/>
      <c r="F838" s="70"/>
      <c r="G838" s="277">
        <v>0</v>
      </c>
      <c r="H838" s="277">
        <v>0</v>
      </c>
      <c r="I838" s="277">
        <v>0</v>
      </c>
      <c r="J838" s="89">
        <f>G838*H838*I838</f>
        <v>0</v>
      </c>
      <c r="K838" s="69">
        <f>E838*F838-J838</f>
        <v>0</v>
      </c>
      <c r="N838" s="111"/>
    </row>
    <row r="839" spans="2:14" hidden="1">
      <c r="B839" s="183"/>
      <c r="C839" s="19"/>
      <c r="D839" s="19" t="s">
        <v>12460</v>
      </c>
      <c r="E839" s="108"/>
      <c r="F839" s="70"/>
      <c r="G839" s="277">
        <v>0</v>
      </c>
      <c r="H839" s="277">
        <v>0</v>
      </c>
      <c r="I839" s="277">
        <v>0</v>
      </c>
      <c r="J839" s="89">
        <f t="shared" ref="J839:J841" si="52">G839*H839*I839</f>
        <v>0</v>
      </c>
      <c r="K839" s="69">
        <f>E839*F839-J839</f>
        <v>0</v>
      </c>
      <c r="N839" s="111"/>
    </row>
    <row r="840" spans="2:14" hidden="1">
      <c r="B840" s="183"/>
      <c r="C840" s="19"/>
      <c r="D840" s="19"/>
      <c r="E840" s="108"/>
      <c r="F840" s="70"/>
      <c r="G840" s="277">
        <v>0</v>
      </c>
      <c r="H840" s="277">
        <v>0</v>
      </c>
      <c r="I840" s="277">
        <v>0</v>
      </c>
      <c r="J840" s="89">
        <f t="shared" si="52"/>
        <v>0</v>
      </c>
      <c r="K840" s="69">
        <f>E840*F840-J840</f>
        <v>0</v>
      </c>
      <c r="N840" s="111"/>
    </row>
    <row r="841" spans="2:14" hidden="1">
      <c r="B841" s="183"/>
      <c r="C841" s="19"/>
      <c r="D841" s="19"/>
      <c r="E841" s="108"/>
      <c r="F841" s="70"/>
      <c r="G841" s="277">
        <v>0</v>
      </c>
      <c r="H841" s="277">
        <v>0</v>
      </c>
      <c r="I841" s="277">
        <v>0</v>
      </c>
      <c r="J841" s="89">
        <f t="shared" si="52"/>
        <v>0</v>
      </c>
      <c r="K841" s="69">
        <f>E841*F841-J841</f>
        <v>0</v>
      </c>
      <c r="N841" s="111"/>
    </row>
    <row r="842" spans="2:14" hidden="1">
      <c r="B842" s="476" t="s">
        <v>12461</v>
      </c>
      <c r="C842" s="477"/>
      <c r="D842" s="478"/>
      <c r="E842" s="128"/>
      <c r="J842" s="109"/>
      <c r="K842" s="69"/>
      <c r="N842" s="111"/>
    </row>
    <row r="843" spans="2:14" hidden="1">
      <c r="B843" s="183"/>
      <c r="C843" s="19"/>
      <c r="D843" s="19"/>
      <c r="E843" s="108"/>
      <c r="F843" s="70"/>
      <c r="G843" s="277">
        <v>0</v>
      </c>
      <c r="H843" s="277">
        <v>0</v>
      </c>
      <c r="I843" s="277">
        <v>0</v>
      </c>
      <c r="J843" s="89">
        <f>G843*H843*I843</f>
        <v>0</v>
      </c>
      <c r="K843" s="69">
        <f>E843*F843-J843</f>
        <v>0</v>
      </c>
      <c r="N843" s="111"/>
    </row>
    <row r="844" spans="2:14" hidden="1">
      <c r="B844" s="183"/>
      <c r="C844" s="19"/>
      <c r="D844" s="19"/>
      <c r="E844" s="108"/>
      <c r="F844" s="70"/>
      <c r="G844" s="277">
        <v>0</v>
      </c>
      <c r="H844" s="277">
        <v>0</v>
      </c>
      <c r="I844" s="277">
        <v>0</v>
      </c>
      <c r="J844" s="89">
        <f t="shared" ref="J844:J854" si="53">G844*H844*I844</f>
        <v>0</v>
      </c>
      <c r="K844" s="69">
        <f t="shared" ref="K844:K854" si="54">E844*F844-J844</f>
        <v>0</v>
      </c>
      <c r="N844" s="111"/>
    </row>
    <row r="845" spans="2:14" hidden="1">
      <c r="B845" s="183"/>
      <c r="C845" s="19"/>
      <c r="D845" s="19"/>
      <c r="E845" s="108"/>
      <c r="F845" s="70"/>
      <c r="G845" s="277">
        <v>0</v>
      </c>
      <c r="H845" s="277">
        <v>0</v>
      </c>
      <c r="I845" s="277">
        <v>0</v>
      </c>
      <c r="J845" s="89">
        <f t="shared" si="53"/>
        <v>0</v>
      </c>
      <c r="K845" s="69">
        <f t="shared" si="54"/>
        <v>0</v>
      </c>
      <c r="N845" s="111"/>
    </row>
    <row r="846" spans="2:14" hidden="1">
      <c r="B846" s="183"/>
      <c r="C846" s="19"/>
      <c r="D846" s="19"/>
      <c r="E846" s="108"/>
      <c r="F846" s="70"/>
      <c r="G846" s="277">
        <v>0</v>
      </c>
      <c r="H846" s="277">
        <v>0</v>
      </c>
      <c r="I846" s="277">
        <v>0</v>
      </c>
      <c r="J846" s="89">
        <f t="shared" si="53"/>
        <v>0</v>
      </c>
      <c r="K846" s="69">
        <f t="shared" si="54"/>
        <v>0</v>
      </c>
      <c r="N846" s="111"/>
    </row>
    <row r="847" spans="2:14" hidden="1">
      <c r="B847" s="183"/>
      <c r="C847" s="19"/>
      <c r="D847" s="19"/>
      <c r="E847" s="108"/>
      <c r="F847" s="70"/>
      <c r="G847" s="277">
        <v>0</v>
      </c>
      <c r="H847" s="277">
        <v>0</v>
      </c>
      <c r="I847" s="277">
        <v>0</v>
      </c>
      <c r="J847" s="89">
        <f t="shared" si="53"/>
        <v>0</v>
      </c>
      <c r="K847" s="69">
        <f t="shared" si="54"/>
        <v>0</v>
      </c>
      <c r="N847" s="111"/>
    </row>
    <row r="848" spans="2:14" hidden="1">
      <c r="B848" s="183"/>
      <c r="C848" s="19"/>
      <c r="D848" s="19"/>
      <c r="E848" s="108"/>
      <c r="F848" s="70"/>
      <c r="G848" s="277">
        <v>0</v>
      </c>
      <c r="H848" s="277">
        <v>0</v>
      </c>
      <c r="I848" s="277">
        <v>0</v>
      </c>
      <c r="J848" s="89">
        <f t="shared" si="53"/>
        <v>0</v>
      </c>
      <c r="K848" s="69">
        <f t="shared" si="54"/>
        <v>0</v>
      </c>
      <c r="N848" s="111"/>
    </row>
    <row r="849" spans="2:14" hidden="1">
      <c r="B849" s="183"/>
      <c r="C849" s="19"/>
      <c r="D849" s="19" t="s">
        <v>12462</v>
      </c>
      <c r="E849" s="108"/>
      <c r="F849" s="70"/>
      <c r="G849" s="277">
        <v>0</v>
      </c>
      <c r="H849" s="277">
        <v>0</v>
      </c>
      <c r="I849" s="277">
        <v>0</v>
      </c>
      <c r="J849" s="89">
        <f t="shared" si="53"/>
        <v>0</v>
      </c>
      <c r="K849" s="69">
        <f t="shared" si="54"/>
        <v>0</v>
      </c>
      <c r="N849" s="111"/>
    </row>
    <row r="850" spans="2:14" hidden="1">
      <c r="B850" s="183"/>
      <c r="C850" s="19"/>
      <c r="D850" s="19" t="s">
        <v>12463</v>
      </c>
      <c r="E850" s="108"/>
      <c r="F850" s="70"/>
      <c r="G850" s="277">
        <v>0</v>
      </c>
      <c r="H850" s="277">
        <v>0</v>
      </c>
      <c r="I850" s="277">
        <v>0</v>
      </c>
      <c r="J850" s="89">
        <f t="shared" si="53"/>
        <v>0</v>
      </c>
      <c r="K850" s="69">
        <f t="shared" si="54"/>
        <v>0</v>
      </c>
      <c r="N850" s="111"/>
    </row>
    <row r="851" spans="2:14" hidden="1">
      <c r="B851" s="183"/>
      <c r="C851" s="19"/>
      <c r="D851" s="19" t="s">
        <v>12464</v>
      </c>
      <c r="E851" s="108"/>
      <c r="F851" s="70"/>
      <c r="G851" s="277">
        <v>0</v>
      </c>
      <c r="H851" s="277">
        <v>0</v>
      </c>
      <c r="I851" s="277">
        <v>0</v>
      </c>
      <c r="J851" s="89">
        <f t="shared" si="53"/>
        <v>0</v>
      </c>
      <c r="K851" s="69">
        <f t="shared" si="54"/>
        <v>0</v>
      </c>
      <c r="N851" s="111"/>
    </row>
    <row r="852" spans="2:14" hidden="1">
      <c r="B852" s="183"/>
      <c r="C852" s="19"/>
      <c r="D852" s="19" t="s">
        <v>12465</v>
      </c>
      <c r="E852" s="108"/>
      <c r="F852" s="70"/>
      <c r="G852" s="277">
        <v>0</v>
      </c>
      <c r="H852" s="277">
        <v>0</v>
      </c>
      <c r="I852" s="277">
        <v>0</v>
      </c>
      <c r="J852" s="89">
        <f t="shared" si="53"/>
        <v>0</v>
      </c>
      <c r="K852" s="69">
        <f t="shared" si="54"/>
        <v>0</v>
      </c>
      <c r="N852" s="111"/>
    </row>
    <row r="853" spans="2:14" hidden="1">
      <c r="B853" s="183"/>
      <c r="C853" s="19"/>
      <c r="D853" s="19"/>
      <c r="E853" s="108">
        <v>0</v>
      </c>
      <c r="F853" s="70">
        <v>0</v>
      </c>
      <c r="G853" s="277">
        <v>0</v>
      </c>
      <c r="H853" s="277">
        <v>0</v>
      </c>
      <c r="I853" s="277">
        <v>0</v>
      </c>
      <c r="J853" s="89">
        <f t="shared" si="53"/>
        <v>0</v>
      </c>
      <c r="K853" s="69">
        <f t="shared" si="54"/>
        <v>0</v>
      </c>
      <c r="N853" s="111"/>
    </row>
    <row r="854" spans="2:14" hidden="1">
      <c r="B854" s="183"/>
      <c r="C854" s="19"/>
      <c r="D854" s="19"/>
      <c r="E854" s="108">
        <v>0</v>
      </c>
      <c r="F854" s="70">
        <v>0</v>
      </c>
      <c r="G854" s="277">
        <v>0</v>
      </c>
      <c r="H854" s="277">
        <v>0</v>
      </c>
      <c r="I854" s="277">
        <v>0</v>
      </c>
      <c r="J854" s="89">
        <f t="shared" si="53"/>
        <v>0</v>
      </c>
      <c r="K854" s="69">
        <f t="shared" si="54"/>
        <v>0</v>
      </c>
      <c r="N854" s="111"/>
    </row>
    <row r="855" spans="2:14" hidden="1">
      <c r="B855" s="183"/>
      <c r="E855" s="128"/>
      <c r="J855" s="109"/>
      <c r="K855" s="226"/>
      <c r="N855" s="111"/>
    </row>
    <row r="856" spans="2:14" hidden="1">
      <c r="B856" s="183"/>
      <c r="E856" s="128"/>
      <c r="J856" s="109"/>
      <c r="N856" s="111"/>
    </row>
    <row r="857" spans="2:14" ht="36.75" customHeight="1">
      <c r="B857" s="183"/>
      <c r="C857" s="25">
        <v>88489</v>
      </c>
      <c r="D857" s="25" t="s">
        <v>12139</v>
      </c>
      <c r="E857" s="463" t="str">
        <f>IFERROR(VLOOKUP($C857,'SINAPI M A I O 2018'!$1:$1048576,2,0),IFERROR(VLOOKUP($C857,'COMP. PROPRIA'!$B$12:$I$453,4,0),""))</f>
        <v>APLICAÇÃO MANUAL DE PINTURA COM TINTA LÁTEX ACRÍLICA EM PAREDES, DUAS DEMÃOS. AF_06/2014</v>
      </c>
      <c r="F857" s="464"/>
      <c r="G857" s="464"/>
      <c r="H857" s="464"/>
      <c r="I857" s="464"/>
      <c r="J857" s="465"/>
      <c r="K857" s="227">
        <f>SUM(K860:K877)</f>
        <v>1135.7279999999998</v>
      </c>
      <c r="L857" s="56" t="s">
        <v>12221</v>
      </c>
      <c r="M857" s="333">
        <f>K835</f>
        <v>0</v>
      </c>
      <c r="N857" s="332" t="s">
        <v>12221</v>
      </c>
    </row>
    <row r="858" spans="2:14" ht="21" customHeight="1">
      <c r="B858" s="183"/>
      <c r="E858" s="128"/>
      <c r="G858" s="479" t="s">
        <v>12410</v>
      </c>
      <c r="H858" s="479"/>
      <c r="I858" s="479"/>
      <c r="J858" s="480"/>
      <c r="K858" s="226"/>
      <c r="L858" s="56"/>
      <c r="M858" s="98"/>
      <c r="N858" s="114"/>
    </row>
    <row r="859" spans="2:14" ht="25.5">
      <c r="B859" s="476" t="s">
        <v>12458</v>
      </c>
      <c r="C859" s="477"/>
      <c r="D859" s="478"/>
      <c r="E859" s="79" t="s">
        <v>12453</v>
      </c>
      <c r="F859" s="65" t="s">
        <v>12454</v>
      </c>
      <c r="G859" s="20" t="s">
        <v>12224</v>
      </c>
      <c r="H859" s="20" t="s">
        <v>12223</v>
      </c>
      <c r="I859" s="20" t="s">
        <v>12378</v>
      </c>
      <c r="J859" s="278" t="s">
        <v>12411</v>
      </c>
      <c r="K859" s="69"/>
      <c r="N859" s="111"/>
    </row>
    <row r="860" spans="2:14">
      <c r="B860" s="183"/>
      <c r="C860" s="19"/>
      <c r="D860" s="19" t="s">
        <v>12466</v>
      </c>
      <c r="E860" s="108">
        <v>104</v>
      </c>
      <c r="F860" s="70">
        <v>3.5</v>
      </c>
      <c r="G860" s="277">
        <v>0</v>
      </c>
      <c r="H860" s="277">
        <v>0</v>
      </c>
      <c r="I860" s="277">
        <v>0</v>
      </c>
      <c r="J860" s="89">
        <f>G860*H860*I860</f>
        <v>0</v>
      </c>
      <c r="K860" s="69">
        <f>E860*F860-J860</f>
        <v>364</v>
      </c>
      <c r="N860" s="111"/>
    </row>
    <row r="861" spans="2:14">
      <c r="B861" s="183"/>
      <c r="C861" s="19"/>
      <c r="D861" s="19" t="s">
        <v>12460</v>
      </c>
      <c r="E861" s="108">
        <v>17</v>
      </c>
      <c r="F861" s="70">
        <v>6</v>
      </c>
      <c r="G861" s="277">
        <v>0</v>
      </c>
      <c r="H861" s="277">
        <v>0</v>
      </c>
      <c r="I861" s="277">
        <v>0</v>
      </c>
      <c r="J861" s="89">
        <f t="shared" ref="J861:J863" si="55">G861*H861*I861</f>
        <v>0</v>
      </c>
      <c r="K861" s="69">
        <f>E861*F861-J861</f>
        <v>102</v>
      </c>
      <c r="N861" s="111"/>
    </row>
    <row r="862" spans="2:14">
      <c r="B862" s="183"/>
      <c r="C862" s="19"/>
      <c r="D862" s="19"/>
      <c r="E862" s="108">
        <v>0</v>
      </c>
      <c r="F862" s="70">
        <v>0</v>
      </c>
      <c r="G862" s="277">
        <v>0</v>
      </c>
      <c r="H862" s="277">
        <v>0</v>
      </c>
      <c r="I862" s="277">
        <v>0</v>
      </c>
      <c r="J862" s="89">
        <f t="shared" si="55"/>
        <v>0</v>
      </c>
      <c r="K862" s="69">
        <f>E862*F862-J862</f>
        <v>0</v>
      </c>
      <c r="N862" s="111"/>
    </row>
    <row r="863" spans="2:14">
      <c r="B863" s="183"/>
      <c r="C863" s="19"/>
      <c r="D863" s="19"/>
      <c r="E863" s="108">
        <v>0</v>
      </c>
      <c r="F863" s="70">
        <v>0</v>
      </c>
      <c r="G863" s="277">
        <v>0</v>
      </c>
      <c r="H863" s="277">
        <v>0</v>
      </c>
      <c r="I863" s="277">
        <v>0</v>
      </c>
      <c r="J863" s="89">
        <f t="shared" si="55"/>
        <v>0</v>
      </c>
      <c r="K863" s="69">
        <f>E863*F863-J863</f>
        <v>0</v>
      </c>
      <c r="N863" s="111"/>
    </row>
    <row r="864" spans="2:14">
      <c r="B864" s="476" t="s">
        <v>12461</v>
      </c>
      <c r="C864" s="477"/>
      <c r="D864" s="478"/>
      <c r="E864" s="128"/>
      <c r="J864" s="109"/>
      <c r="K864" s="69"/>
      <c r="N864" s="111"/>
    </row>
    <row r="865" spans="2:14">
      <c r="B865" s="183"/>
      <c r="C865" s="19"/>
      <c r="D865" s="19"/>
      <c r="E865" s="108">
        <v>9.8000000000000007</v>
      </c>
      <c r="F865" s="70">
        <v>3.5</v>
      </c>
      <c r="G865" s="277">
        <v>0</v>
      </c>
      <c r="H865" s="277">
        <v>0</v>
      </c>
      <c r="I865" s="277">
        <v>0</v>
      </c>
      <c r="J865" s="89">
        <f>G865*H865*I865</f>
        <v>0</v>
      </c>
      <c r="K865" s="69">
        <f>E865*F865-J865</f>
        <v>34.300000000000004</v>
      </c>
      <c r="N865" s="111"/>
    </row>
    <row r="866" spans="2:14">
      <c r="B866" s="183"/>
      <c r="C866" s="19"/>
      <c r="D866" s="19"/>
      <c r="E866" s="108">
        <v>23.62</v>
      </c>
      <c r="F866" s="70">
        <v>3.5</v>
      </c>
      <c r="G866" s="277">
        <v>0</v>
      </c>
      <c r="H866" s="277">
        <v>0</v>
      </c>
      <c r="I866" s="277">
        <v>0</v>
      </c>
      <c r="J866" s="89">
        <f t="shared" ref="J866:J876" si="56">G866*H866*I866</f>
        <v>0</v>
      </c>
      <c r="K866" s="69">
        <f t="shared" ref="K866:K877" si="57">E866*F866-J866</f>
        <v>82.67</v>
      </c>
      <c r="N866" s="111"/>
    </row>
    <row r="867" spans="2:14">
      <c r="B867" s="183"/>
      <c r="C867" s="19"/>
      <c r="D867" s="19"/>
      <c r="E867" s="108">
        <v>2.5</v>
      </c>
      <c r="F867" s="70">
        <v>3.5</v>
      </c>
      <c r="G867" s="277">
        <v>0</v>
      </c>
      <c r="H867" s="277">
        <v>0</v>
      </c>
      <c r="I867" s="277">
        <v>0</v>
      </c>
      <c r="J867" s="89">
        <f t="shared" si="56"/>
        <v>0</v>
      </c>
      <c r="K867" s="69">
        <f t="shared" si="57"/>
        <v>8.75</v>
      </c>
      <c r="N867" s="111"/>
    </row>
    <row r="868" spans="2:14">
      <c r="B868" s="183"/>
      <c r="C868" s="19"/>
      <c r="D868" s="19"/>
      <c r="E868" s="108">
        <v>4.5599999999999996</v>
      </c>
      <c r="F868" s="70">
        <v>3.5</v>
      </c>
      <c r="G868" s="277">
        <v>0</v>
      </c>
      <c r="H868" s="277">
        <v>0</v>
      </c>
      <c r="I868" s="277">
        <v>0</v>
      </c>
      <c r="J868" s="89">
        <f t="shared" si="56"/>
        <v>0</v>
      </c>
      <c r="K868" s="69">
        <f t="shared" si="57"/>
        <v>15.959999999999999</v>
      </c>
      <c r="N868" s="111"/>
    </row>
    <row r="869" spans="2:14">
      <c r="B869" s="183"/>
      <c r="C869" s="19"/>
      <c r="D869" s="19"/>
      <c r="E869" s="108">
        <v>24.32</v>
      </c>
      <c r="F869" s="70">
        <v>3</v>
      </c>
      <c r="G869" s="277">
        <v>0</v>
      </c>
      <c r="H869" s="277">
        <v>0</v>
      </c>
      <c r="I869" s="277">
        <v>0</v>
      </c>
      <c r="J869" s="89">
        <f t="shared" si="56"/>
        <v>0</v>
      </c>
      <c r="K869" s="69">
        <f t="shared" si="57"/>
        <v>72.960000000000008</v>
      </c>
      <c r="N869" s="111"/>
    </row>
    <row r="870" spans="2:14">
      <c r="B870" s="183"/>
      <c r="C870" s="19"/>
      <c r="D870" s="19"/>
      <c r="E870" s="108">
        <v>8.0399999999999991</v>
      </c>
      <c r="F870" s="70">
        <v>1.5</v>
      </c>
      <c r="G870" s="277">
        <v>0</v>
      </c>
      <c r="H870" s="277">
        <v>0</v>
      </c>
      <c r="I870" s="277">
        <v>0</v>
      </c>
      <c r="J870" s="89">
        <f t="shared" si="56"/>
        <v>0</v>
      </c>
      <c r="K870" s="69">
        <f t="shared" si="57"/>
        <v>12.059999999999999</v>
      </c>
      <c r="N870" s="111"/>
    </row>
    <row r="871" spans="2:14">
      <c r="B871" s="183"/>
      <c r="C871" s="19"/>
      <c r="D871" s="19"/>
      <c r="E871" s="108">
        <v>32.6</v>
      </c>
      <c r="F871" s="70">
        <v>1.5</v>
      </c>
      <c r="G871" s="277">
        <v>0</v>
      </c>
      <c r="H871" s="277">
        <v>0</v>
      </c>
      <c r="I871" s="277">
        <v>0</v>
      </c>
      <c r="J871" s="89">
        <f t="shared" si="56"/>
        <v>0</v>
      </c>
      <c r="K871" s="69">
        <f t="shared" si="57"/>
        <v>48.900000000000006</v>
      </c>
      <c r="N871" s="111"/>
    </row>
    <row r="872" spans="2:14">
      <c r="B872" s="183"/>
      <c r="C872" s="19"/>
      <c r="D872" s="19"/>
      <c r="E872" s="108">
        <v>30.12</v>
      </c>
      <c r="F872" s="70">
        <v>1.5</v>
      </c>
      <c r="G872" s="277">
        <v>0</v>
      </c>
      <c r="H872" s="277">
        <v>0</v>
      </c>
      <c r="I872" s="277">
        <v>0</v>
      </c>
      <c r="J872" s="89">
        <f t="shared" si="56"/>
        <v>0</v>
      </c>
      <c r="K872" s="69">
        <f t="shared" si="57"/>
        <v>45.18</v>
      </c>
      <c r="N872" s="111"/>
    </row>
    <row r="873" spans="2:14">
      <c r="B873" s="183"/>
      <c r="C873" s="19"/>
      <c r="D873" s="19"/>
      <c r="E873" s="108">
        <v>60.47</v>
      </c>
      <c r="F873" s="70">
        <v>1</v>
      </c>
      <c r="G873" s="277">
        <v>0</v>
      </c>
      <c r="H873" s="277">
        <v>0</v>
      </c>
      <c r="I873" s="277">
        <v>0</v>
      </c>
      <c r="J873" s="89">
        <f t="shared" si="56"/>
        <v>0</v>
      </c>
      <c r="K873" s="69">
        <f t="shared" si="57"/>
        <v>60.47</v>
      </c>
      <c r="N873" s="111"/>
    </row>
    <row r="874" spans="2:14">
      <c r="B874" s="183"/>
      <c r="C874" s="19"/>
      <c r="D874" s="19" t="s">
        <v>12467</v>
      </c>
      <c r="E874" s="108">
        <v>12.8</v>
      </c>
      <c r="F874" s="70">
        <v>3</v>
      </c>
      <c r="G874" s="277">
        <v>1.5</v>
      </c>
      <c r="H874" s="277">
        <v>0</v>
      </c>
      <c r="I874" s="277">
        <v>0</v>
      </c>
      <c r="J874" s="89">
        <f t="shared" si="56"/>
        <v>0</v>
      </c>
      <c r="K874" s="69">
        <f>E874*F874*G874</f>
        <v>57.600000000000009</v>
      </c>
      <c r="N874" s="111"/>
    </row>
    <row r="875" spans="2:14">
      <c r="B875" s="183"/>
      <c r="C875" s="19"/>
      <c r="D875" s="19" t="s">
        <v>12468</v>
      </c>
      <c r="E875" s="108">
        <v>60.7</v>
      </c>
      <c r="F875" s="70">
        <v>2.34</v>
      </c>
      <c r="G875" s="277">
        <v>0</v>
      </c>
      <c r="H875" s="277">
        <v>0</v>
      </c>
      <c r="I875" s="277">
        <v>0</v>
      </c>
      <c r="J875" s="89">
        <f t="shared" si="56"/>
        <v>0</v>
      </c>
      <c r="K875" s="69">
        <f t="shared" si="57"/>
        <v>142.03800000000001</v>
      </c>
      <c r="N875" s="111"/>
    </row>
    <row r="876" spans="2:14">
      <c r="B876" s="183"/>
      <c r="C876" s="19"/>
      <c r="D876" s="19" t="s">
        <v>12469</v>
      </c>
      <c r="E876" s="108">
        <v>60.7</v>
      </c>
      <c r="F876" s="70">
        <v>1.2</v>
      </c>
      <c r="G876" s="277">
        <v>0</v>
      </c>
      <c r="H876" s="277">
        <v>0</v>
      </c>
      <c r="I876" s="277">
        <v>0</v>
      </c>
      <c r="J876" s="89">
        <f t="shared" si="56"/>
        <v>0</v>
      </c>
      <c r="K876" s="69">
        <f t="shared" si="57"/>
        <v>72.84</v>
      </c>
      <c r="N876" s="111"/>
    </row>
    <row r="877" spans="2:14">
      <c r="B877" s="183"/>
      <c r="D877" s="25" t="s">
        <v>12413</v>
      </c>
      <c r="E877" s="128">
        <v>16</v>
      </c>
      <c r="F877" s="50">
        <v>1</v>
      </c>
      <c r="J877" s="109"/>
      <c r="K877" s="69">
        <f t="shared" si="57"/>
        <v>16</v>
      </c>
      <c r="N877" s="111"/>
    </row>
    <row r="878" spans="2:14" ht="29.25" hidden="1" customHeight="1">
      <c r="B878" s="183"/>
      <c r="C878" s="25" t="s">
        <v>5349</v>
      </c>
      <c r="D878" s="25" t="s">
        <v>12139</v>
      </c>
      <c r="E878" s="463" t="str">
        <f>IFERROR(VLOOKUP($C878,'SINAPI M A I O 2018'!$1:$1048576,2,0),IFERROR(VLOOKUP($C878,'COMP. PROPRIA'!$B$12:$I$453,4,0),""))</f>
        <v>PINTURA DE QUADRO ESCOLAR COM TINTA ESMALTE ACABAMENTO FOSCO, DUAS DEMAOS SOBRE MASSA ACRILICA</v>
      </c>
      <c r="F878" s="464"/>
      <c r="G878" s="464"/>
      <c r="H878" s="464"/>
      <c r="I878" s="464"/>
      <c r="J878" s="465"/>
      <c r="K878" s="227">
        <f>SUM(K880:K883)</f>
        <v>0</v>
      </c>
      <c r="L878" s="56" t="s">
        <v>12221</v>
      </c>
      <c r="N878" s="111"/>
    </row>
    <row r="879" spans="2:14" ht="25.5" hidden="1">
      <c r="B879" s="183"/>
      <c r="E879" s="79" t="s">
        <v>12445</v>
      </c>
      <c r="F879" s="65" t="s">
        <v>12446</v>
      </c>
      <c r="G879" s="65" t="s">
        <v>12441</v>
      </c>
      <c r="J879" s="109"/>
      <c r="L879" s="56"/>
      <c r="N879" s="111"/>
    </row>
    <row r="880" spans="2:14" ht="12.75" hidden="1" customHeight="1">
      <c r="B880" s="183"/>
      <c r="E880" s="108">
        <v>0</v>
      </c>
      <c r="F880" s="70">
        <v>0</v>
      </c>
      <c r="G880" s="70">
        <v>0</v>
      </c>
      <c r="J880" s="109"/>
      <c r="K880" s="223">
        <f>E880*F880*G880</f>
        <v>0</v>
      </c>
      <c r="N880" s="111"/>
    </row>
    <row r="881" spans="2:14" ht="12.75" hidden="1" customHeight="1">
      <c r="B881" s="183"/>
      <c r="E881" s="108">
        <v>0</v>
      </c>
      <c r="F881" s="70">
        <v>0</v>
      </c>
      <c r="G881" s="70">
        <v>0</v>
      </c>
      <c r="J881" s="109"/>
      <c r="K881" s="223">
        <f>E881*F881*G881</f>
        <v>0</v>
      </c>
      <c r="N881" s="111"/>
    </row>
    <row r="882" spans="2:14" ht="12.75" hidden="1" customHeight="1">
      <c r="B882" s="183"/>
      <c r="E882" s="108">
        <v>0</v>
      </c>
      <c r="F882" s="70">
        <v>0</v>
      </c>
      <c r="G882" s="141">
        <v>0</v>
      </c>
      <c r="J882" s="109"/>
      <c r="K882" s="223">
        <f t="shared" ref="K882:K883" si="58">E882*F882*G882</f>
        <v>0</v>
      </c>
      <c r="N882" s="111"/>
    </row>
    <row r="883" spans="2:14" ht="12.75" hidden="1" customHeight="1">
      <c r="B883" s="183"/>
      <c r="E883" s="108">
        <v>0</v>
      </c>
      <c r="F883" s="70">
        <v>0</v>
      </c>
      <c r="G883" s="141">
        <v>0</v>
      </c>
      <c r="J883" s="109"/>
      <c r="K883" s="223">
        <f t="shared" si="58"/>
        <v>0</v>
      </c>
      <c r="N883" s="111"/>
    </row>
    <row r="884" spans="2:14">
      <c r="B884" s="183"/>
      <c r="E884" s="128"/>
      <c r="J884" s="109"/>
      <c r="N884" s="111"/>
    </row>
    <row r="885" spans="2:14" ht="30" customHeight="1">
      <c r="B885" s="5"/>
      <c r="C885" s="19">
        <v>95468</v>
      </c>
      <c r="D885" s="25" t="s">
        <v>12139</v>
      </c>
      <c r="E885" s="463" t="str">
        <f>IFERROR(VLOOKUP($C885,'SINAPI M A I O 2018'!$1:$1048576,2,0),IFERROR(VLOOKUP($C885,'COMP. PROPRIA'!$B$12:$I$453,4,0),""))</f>
        <v>PINTURA ESMALTE BRILHANTE (2 DEMAOS) SOBRE SUPERFICIE METALICA, INCLUSIVE PROTECAO COM ZARCAO (1 DEMAO)</v>
      </c>
      <c r="F885" s="464"/>
      <c r="G885" s="464"/>
      <c r="H885" s="464"/>
      <c r="I885" s="464"/>
      <c r="J885" s="465"/>
      <c r="K885" s="227">
        <f>SUM(K888:K892)</f>
        <v>244.02499999999998</v>
      </c>
      <c r="L885" s="56" t="s">
        <v>12221</v>
      </c>
      <c r="M885" s="131"/>
      <c r="N885" s="111"/>
    </row>
    <row r="886" spans="2:14" ht="25.5">
      <c r="B886" s="5"/>
      <c r="C886" s="19"/>
      <c r="D886" s="19"/>
      <c r="E886" s="79" t="s">
        <v>12445</v>
      </c>
      <c r="F886" s="65" t="s">
        <v>12446</v>
      </c>
      <c r="G886" s="65" t="s">
        <v>12441</v>
      </c>
      <c r="H886" s="20" t="s">
        <v>12470</v>
      </c>
      <c r="J886" s="109"/>
      <c r="N886" s="111"/>
    </row>
    <row r="887" spans="2:14">
      <c r="B887" s="183"/>
      <c r="C887" s="19"/>
      <c r="D887" s="19"/>
      <c r="E887" s="128"/>
      <c r="J887" s="109"/>
      <c r="K887" s="223">
        <f>E887*F887*G887</f>
        <v>0</v>
      </c>
      <c r="N887" s="111"/>
    </row>
    <row r="888" spans="2:14">
      <c r="B888" s="183" t="s">
        <v>12471</v>
      </c>
      <c r="C888" s="19"/>
      <c r="D888" s="19"/>
      <c r="E888" s="108">
        <v>5.5</v>
      </c>
      <c r="F888" s="70">
        <v>0.3</v>
      </c>
      <c r="G888" s="70">
        <v>2.5</v>
      </c>
      <c r="J888" s="109"/>
      <c r="K888" s="223">
        <f>E888*F888*G888</f>
        <v>4.125</v>
      </c>
      <c r="N888" s="111"/>
    </row>
    <row r="889" spans="2:14">
      <c r="B889" s="183" t="s">
        <v>12472</v>
      </c>
      <c r="C889" s="19"/>
      <c r="D889" s="19"/>
      <c r="E889" s="108">
        <v>3</v>
      </c>
      <c r="F889" s="70">
        <v>3</v>
      </c>
      <c r="G889" s="141">
        <v>2.5</v>
      </c>
      <c r="H889" s="50">
        <v>2</v>
      </c>
      <c r="J889" s="109"/>
      <c r="K889" s="223">
        <f>(E889*F889*G889)*H889</f>
        <v>45</v>
      </c>
      <c r="N889" s="111"/>
    </row>
    <row r="890" spans="2:14">
      <c r="B890" s="183"/>
      <c r="C890" s="19"/>
      <c r="D890" s="19"/>
      <c r="E890" s="108">
        <v>2.5</v>
      </c>
      <c r="F890" s="70">
        <v>3</v>
      </c>
      <c r="G890" s="141">
        <v>1.08</v>
      </c>
      <c r="H890" s="50">
        <v>2</v>
      </c>
      <c r="J890" s="109"/>
      <c r="K890" s="223">
        <f>(E890*F890*G890)*H890</f>
        <v>16.200000000000003</v>
      </c>
      <c r="N890" s="111"/>
    </row>
    <row r="891" spans="2:14">
      <c r="B891" s="183" t="s">
        <v>12473</v>
      </c>
      <c r="C891" s="19"/>
      <c r="D891" s="19"/>
      <c r="E891" s="128">
        <v>18.45</v>
      </c>
      <c r="F891" s="50">
        <v>3</v>
      </c>
      <c r="G891" s="57">
        <v>2</v>
      </c>
      <c r="J891" s="109"/>
      <c r="K891" s="223">
        <f t="shared" ref="K891:K893" si="59">E891*F891*G891</f>
        <v>110.69999999999999</v>
      </c>
      <c r="N891" s="111"/>
    </row>
    <row r="892" spans="2:14">
      <c r="B892" s="183" t="s">
        <v>12474</v>
      </c>
      <c r="C892" s="19"/>
      <c r="D892" s="19"/>
      <c r="E892" s="128">
        <v>34</v>
      </c>
      <c r="F892" s="50">
        <v>1</v>
      </c>
      <c r="G892" s="57">
        <v>2</v>
      </c>
      <c r="J892" s="109"/>
      <c r="K892" s="223">
        <f t="shared" si="59"/>
        <v>68</v>
      </c>
      <c r="N892" s="111"/>
    </row>
    <row r="893" spans="2:14">
      <c r="B893" s="183"/>
      <c r="C893" s="19"/>
      <c r="D893" s="19"/>
      <c r="E893" s="128"/>
      <c r="G893" s="57"/>
      <c r="J893" s="109"/>
      <c r="K893" s="223">
        <f t="shared" si="59"/>
        <v>0</v>
      </c>
      <c r="N893" s="111"/>
    </row>
    <row r="894" spans="2:14" ht="13.5" thickBot="1">
      <c r="B894" s="183"/>
      <c r="C894" s="19"/>
      <c r="D894" s="19"/>
      <c r="E894" s="128"/>
      <c r="J894" s="109"/>
      <c r="K894" s="69"/>
      <c r="N894" s="111"/>
    </row>
    <row r="895" spans="2:14" ht="27" hidden="1" customHeight="1">
      <c r="B895" s="183"/>
      <c r="C895" s="19" t="s">
        <v>12157</v>
      </c>
      <c r="D895" s="25" t="s">
        <v>12139</v>
      </c>
      <c r="E895" s="463" t="str">
        <f>IFERROR(VLOOKUP($C895,'SINAPI M A I O 2018'!$1:$1048576,2,0),IFERROR(VLOOKUP($C895,'COMP. PROPRIA'!$B$12:$I$453,4,0),""))</f>
        <v xml:space="preserve">PINTURA DE LOGOMARCA  E NOMENCLATURA </v>
      </c>
      <c r="F895" s="464"/>
      <c r="G895" s="464"/>
      <c r="H895" s="464"/>
      <c r="I895" s="464"/>
      <c r="J895" s="465"/>
      <c r="K895" s="227">
        <f>SUM(K897)</f>
        <v>0</v>
      </c>
      <c r="L895" s="56" t="s">
        <v>12221</v>
      </c>
      <c r="N895" s="111"/>
    </row>
    <row r="896" spans="2:14" ht="25.5" hidden="1">
      <c r="B896" s="183"/>
      <c r="C896" s="19"/>
      <c r="D896" s="19"/>
      <c r="E896" s="79" t="s">
        <v>12445</v>
      </c>
      <c r="F896" s="65" t="s">
        <v>12446</v>
      </c>
      <c r="G896" s="65" t="s">
        <v>12441</v>
      </c>
      <c r="J896" s="109"/>
      <c r="K896" s="69"/>
      <c r="N896" s="111"/>
    </row>
    <row r="897" spans="2:14" hidden="1">
      <c r="B897" s="183"/>
      <c r="C897" s="19"/>
      <c r="D897" s="19"/>
      <c r="E897" s="108">
        <v>0</v>
      </c>
      <c r="F897" s="70">
        <v>0</v>
      </c>
      <c r="G897" s="70">
        <v>0</v>
      </c>
      <c r="J897" s="109"/>
      <c r="K897" s="223">
        <f>E897*F897*G897</f>
        <v>0</v>
      </c>
      <c r="N897" s="111"/>
    </row>
    <row r="898" spans="2:14" hidden="1">
      <c r="B898" s="183"/>
      <c r="C898" s="19"/>
      <c r="D898" s="19"/>
      <c r="E898" s="128"/>
      <c r="J898" s="109"/>
      <c r="K898" s="69"/>
      <c r="N898" s="111"/>
    </row>
    <row r="899" spans="2:14" ht="13.5" hidden="1" thickBot="1">
      <c r="B899" s="183"/>
      <c r="C899" s="19"/>
      <c r="D899" s="19"/>
      <c r="E899" s="128"/>
      <c r="J899" s="109"/>
      <c r="K899" s="69"/>
      <c r="N899" s="111"/>
    </row>
    <row r="900" spans="2:14" ht="14.25" customHeight="1" thickBot="1">
      <c r="B900" s="184"/>
      <c r="C900" s="95"/>
      <c r="D900" s="95"/>
      <c r="E900" s="481" t="s">
        <v>12475</v>
      </c>
      <c r="F900" s="482"/>
      <c r="G900" s="482"/>
      <c r="H900" s="482"/>
      <c r="I900" s="482"/>
      <c r="J900" s="483"/>
      <c r="K900" s="226"/>
      <c r="L900" s="55"/>
      <c r="M900" s="98"/>
      <c r="N900" s="114"/>
    </row>
    <row r="901" spans="2:14" ht="45" customHeight="1">
      <c r="B901" s="184"/>
      <c r="C901" s="19">
        <v>95644</v>
      </c>
      <c r="D901" s="25" t="s">
        <v>12139</v>
      </c>
      <c r="E901" s="463" t="str">
        <f>IFERROR(VLOOKUP($C901,'SINAPI M A I O 2018'!$1:$1048576,2,0),IFERROR(VLOOKUP($C901,'COMP. PROPRIA'!$B$12:$I$453,4,0),""))</f>
        <v>KIT CAVALETE PARA MEDIÇÃO DE ÁGUA - ENTRADA INDIVIDUALIZADA, EM PVC DN 32 (1), PARA 1 MEDIDOR  FORNECIMENTO E INSTALAÇÃO (EXCLUSIVE HIDRÔMETRO). AF_11/2016</v>
      </c>
      <c r="F901" s="464"/>
      <c r="G901" s="464"/>
      <c r="H901" s="464"/>
      <c r="I901" s="464"/>
      <c r="J901" s="465"/>
      <c r="K901" s="227">
        <v>1</v>
      </c>
      <c r="L901" s="56" t="s">
        <v>12147</v>
      </c>
      <c r="M901" s="98"/>
      <c r="N901" s="114"/>
    </row>
    <row r="902" spans="2:14" ht="14.25" customHeight="1">
      <c r="B902" s="184"/>
      <c r="C902" s="19"/>
      <c r="E902" s="79"/>
      <c r="F902" s="65"/>
      <c r="J902" s="109"/>
      <c r="M902" s="98"/>
      <c r="N902" s="114"/>
    </row>
    <row r="903" spans="2:14" ht="14.25" customHeight="1">
      <c r="B903" s="184"/>
      <c r="C903" s="19"/>
      <c r="E903" s="108"/>
      <c r="F903" s="70"/>
      <c r="J903" s="109"/>
      <c r="K903" s="223">
        <f>E903*F903</f>
        <v>0</v>
      </c>
      <c r="M903" s="98"/>
      <c r="N903" s="114"/>
    </row>
    <row r="904" spans="2:14" ht="14.25" customHeight="1">
      <c r="B904" s="184"/>
      <c r="C904" s="19"/>
      <c r="D904" s="95"/>
      <c r="E904" s="280"/>
      <c r="F904" s="280"/>
      <c r="G904" s="280"/>
      <c r="H904" s="280"/>
      <c r="I904" s="280"/>
      <c r="J904" s="280"/>
      <c r="K904" s="226"/>
      <c r="L904" s="55"/>
      <c r="M904" s="98"/>
      <c r="N904" s="114"/>
    </row>
    <row r="905" spans="2:14" ht="15">
      <c r="B905" s="184"/>
      <c r="C905" s="19">
        <v>11832</v>
      </c>
      <c r="D905" s="25" t="s">
        <v>12139</v>
      </c>
      <c r="E905" s="463" t="str">
        <f>IFERROR(VLOOKUP($C905,'SINAPI M A I O 2018'!$1:$1048576,2,0),IFERROR(VLOOKUP($C905,'COMP. PROPRIA'!$B$12:$I$453,4,0),""))</f>
        <v>TORNEIRA PLASTICA DE MESA PARA LAVATORIO 1/2 "</v>
      </c>
      <c r="F905" s="464"/>
      <c r="G905" s="464"/>
      <c r="H905" s="464"/>
      <c r="I905" s="464"/>
      <c r="J905" s="465"/>
      <c r="K905" s="227">
        <v>5</v>
      </c>
      <c r="L905" s="56" t="s">
        <v>12147</v>
      </c>
      <c r="M905" s="98"/>
      <c r="N905" s="114"/>
    </row>
    <row r="906" spans="2:14">
      <c r="B906" s="184"/>
      <c r="C906" s="19"/>
      <c r="D906" s="95"/>
      <c r="E906" s="280"/>
      <c r="F906" s="280"/>
      <c r="G906" s="280"/>
      <c r="H906" s="280"/>
      <c r="I906" s="280"/>
      <c r="J906" s="280"/>
      <c r="K906" s="226"/>
      <c r="L906" s="55"/>
      <c r="M906" s="98"/>
      <c r="N906" s="114"/>
    </row>
    <row r="907" spans="2:14" ht="22.5" customHeight="1">
      <c r="B907" s="184"/>
      <c r="C907" s="19">
        <v>89708</v>
      </c>
      <c r="D907" s="25" t="s">
        <v>12139</v>
      </c>
      <c r="E907" s="463" t="str">
        <f>IFERROR(VLOOKUP($C907,'SINAPI M A I O 2018'!$1:$1048576,2,0),IFERROR(VLOOKUP($C907,'COMP. PROPRIA'!$B$12:$I$453,4,0),""))</f>
        <v>CAIXA SIFONADA, PVC, DN 150 X 185 X 75 MM, JUNTA ELÁSTICA, FORNECIDA E INSTALADA EM RAMAL DE DESCARGA OU EM RAMAL DE ESGOTO SANITÁRIO. AF_12/2014</v>
      </c>
      <c r="F907" s="464"/>
      <c r="G907" s="464"/>
      <c r="H907" s="464"/>
      <c r="I907" s="464"/>
      <c r="J907" s="465"/>
      <c r="K907" s="227">
        <v>5</v>
      </c>
      <c r="L907" s="56" t="s">
        <v>12147</v>
      </c>
      <c r="M907" s="98"/>
      <c r="N907" s="114"/>
    </row>
    <row r="908" spans="2:14" ht="13.5" thickBot="1">
      <c r="B908" s="184"/>
      <c r="C908" s="19"/>
      <c r="D908" s="95"/>
      <c r="E908" s="280"/>
      <c r="F908" s="280"/>
      <c r="G908" s="280"/>
      <c r="H908" s="280"/>
      <c r="I908" s="280"/>
      <c r="J908" s="280"/>
      <c r="K908" s="226"/>
      <c r="L908" s="55"/>
      <c r="M908" s="98"/>
      <c r="N908" s="114"/>
    </row>
    <row r="909" spans="2:14">
      <c r="B909" s="183"/>
      <c r="C909" s="19"/>
      <c r="D909" s="97"/>
      <c r="E909" s="120" t="s">
        <v>12476</v>
      </c>
      <c r="F909" s="60"/>
      <c r="G909" s="60"/>
      <c r="H909" s="60"/>
      <c r="I909" s="60"/>
      <c r="J909" s="353"/>
      <c r="K909" s="233"/>
      <c r="L909" s="106"/>
      <c r="M909" s="148"/>
      <c r="N909" s="149"/>
    </row>
    <row r="910" spans="2:14">
      <c r="B910" s="183"/>
      <c r="C910" s="5"/>
      <c r="E910" s="215" t="s">
        <v>12477</v>
      </c>
      <c r="F910" s="216"/>
      <c r="G910" s="216"/>
      <c r="H910" s="216"/>
      <c r="I910" s="216"/>
      <c r="J910" s="217"/>
      <c r="N910" s="111"/>
    </row>
    <row r="911" spans="2:14">
      <c r="B911" s="183"/>
      <c r="C911" s="25">
        <v>90371</v>
      </c>
      <c r="D911" s="25" t="s">
        <v>12139</v>
      </c>
      <c r="E911" s="215" t="s">
        <v>12478</v>
      </c>
      <c r="F911" s="216"/>
      <c r="G911" s="216"/>
      <c r="H911" s="216"/>
      <c r="I911" s="216"/>
      <c r="J911" s="217"/>
      <c r="K911" s="226">
        <v>3</v>
      </c>
      <c r="L911" s="57" t="s">
        <v>12479</v>
      </c>
      <c r="N911" s="111"/>
    </row>
    <row r="912" spans="2:14">
      <c r="B912" s="183"/>
      <c r="C912" s="5"/>
      <c r="E912" s="215" t="s">
        <v>12480</v>
      </c>
      <c r="F912" s="216"/>
      <c r="G912" s="216"/>
      <c r="H912" s="216"/>
      <c r="I912" s="216"/>
      <c r="J912" s="217"/>
      <c r="K912" s="226"/>
      <c r="N912" s="111"/>
    </row>
    <row r="913" spans="2:14">
      <c r="B913" s="183"/>
      <c r="C913" s="19" t="s">
        <v>12481</v>
      </c>
      <c r="D913" s="19" t="s">
        <v>12265</v>
      </c>
      <c r="E913" s="215" t="s">
        <v>12478</v>
      </c>
      <c r="F913" s="216"/>
      <c r="G913" s="216"/>
      <c r="H913" s="216"/>
      <c r="I913" s="216"/>
      <c r="J913" s="217"/>
      <c r="K913" s="226">
        <v>0</v>
      </c>
      <c r="L913" s="57" t="s">
        <v>12479</v>
      </c>
      <c r="N913" s="111"/>
    </row>
    <row r="914" spans="2:14">
      <c r="B914" s="183"/>
      <c r="C914" s="5"/>
      <c r="E914" s="215" t="s">
        <v>12482</v>
      </c>
      <c r="F914" s="216"/>
      <c r="G914" s="216"/>
      <c r="H914" s="216"/>
      <c r="I914" s="216"/>
      <c r="J914" s="217"/>
      <c r="K914" s="226"/>
      <c r="N914" s="111"/>
    </row>
    <row r="915" spans="2:14">
      <c r="B915" s="183"/>
      <c r="C915" s="161" t="s">
        <v>12483</v>
      </c>
      <c r="D915" s="19" t="s">
        <v>12265</v>
      </c>
      <c r="E915" s="215" t="s">
        <v>12484</v>
      </c>
      <c r="F915" s="216"/>
      <c r="G915" s="216"/>
      <c r="H915" s="216"/>
      <c r="I915" s="216"/>
      <c r="J915" s="217"/>
      <c r="K915" s="226">
        <v>0</v>
      </c>
      <c r="L915" s="57" t="s">
        <v>12479</v>
      </c>
      <c r="N915" s="111"/>
    </row>
    <row r="916" spans="2:14">
      <c r="B916" s="183"/>
      <c r="C916" s="5"/>
      <c r="E916" s="215" t="s">
        <v>12485</v>
      </c>
      <c r="F916" s="216"/>
      <c r="G916" s="216"/>
      <c r="H916" s="216"/>
      <c r="I916" s="216"/>
      <c r="J916" s="217"/>
      <c r="K916" s="226"/>
      <c r="N916" s="111"/>
    </row>
    <row r="917" spans="2:14">
      <c r="B917" s="183"/>
      <c r="C917" s="25">
        <v>94656</v>
      </c>
      <c r="D917" s="25" t="s">
        <v>12139</v>
      </c>
      <c r="E917" s="215" t="s">
        <v>12484</v>
      </c>
      <c r="F917" s="216"/>
      <c r="G917" s="216"/>
      <c r="H917" s="216"/>
      <c r="I917" s="216"/>
      <c r="J917" s="217"/>
      <c r="K917" s="226">
        <v>0</v>
      </c>
      <c r="L917" s="57" t="s">
        <v>12479</v>
      </c>
      <c r="N917" s="111"/>
    </row>
    <row r="918" spans="2:14">
      <c r="B918" s="183"/>
      <c r="E918" s="215" t="s">
        <v>12486</v>
      </c>
      <c r="F918" s="216"/>
      <c r="G918" s="216"/>
      <c r="H918" s="216"/>
      <c r="I918" s="216"/>
      <c r="J918" s="217"/>
      <c r="K918" s="226"/>
      <c r="N918" s="111"/>
    </row>
    <row r="919" spans="2:14">
      <c r="B919" s="183"/>
      <c r="C919" s="25">
        <v>89408</v>
      </c>
      <c r="D919" s="25" t="s">
        <v>12139</v>
      </c>
      <c r="E919" s="215" t="s">
        <v>12487</v>
      </c>
      <c r="F919" s="216"/>
      <c r="G919" s="216"/>
      <c r="H919" s="216"/>
      <c r="I919" s="216"/>
      <c r="J919" s="217"/>
      <c r="K919" s="226">
        <v>0</v>
      </c>
      <c r="L919" s="57" t="s">
        <v>12479</v>
      </c>
      <c r="N919" s="111"/>
    </row>
    <row r="920" spans="2:14">
      <c r="B920" s="183"/>
      <c r="E920" s="92" t="s">
        <v>12488</v>
      </c>
      <c r="F920" s="216"/>
      <c r="G920" s="216"/>
      <c r="H920" s="216"/>
      <c r="I920" s="216"/>
      <c r="J920" s="217"/>
      <c r="K920" s="226"/>
      <c r="N920" s="111"/>
    </row>
    <row r="921" spans="2:14">
      <c r="B921" s="183"/>
      <c r="C921" s="161" t="s">
        <v>12489</v>
      </c>
      <c r="D921" s="19" t="s">
        <v>12265</v>
      </c>
      <c r="E921" s="215" t="s">
        <v>12490</v>
      </c>
      <c r="F921" s="216"/>
      <c r="G921" s="216"/>
      <c r="H921" s="216"/>
      <c r="I921" s="216"/>
      <c r="J921" s="217"/>
      <c r="K921" s="226">
        <v>0</v>
      </c>
      <c r="L921" s="57" t="s">
        <v>12479</v>
      </c>
      <c r="N921" s="111"/>
    </row>
    <row r="922" spans="2:14">
      <c r="B922" s="183"/>
      <c r="E922" s="215" t="s">
        <v>12491</v>
      </c>
      <c r="F922" s="216"/>
      <c r="G922" s="216"/>
      <c r="H922" s="216"/>
      <c r="I922" s="216"/>
      <c r="J922" s="217"/>
      <c r="K922" s="226"/>
      <c r="N922" s="111"/>
    </row>
    <row r="923" spans="2:14">
      <c r="B923" s="183"/>
      <c r="C923" s="25">
        <v>83486</v>
      </c>
      <c r="D923" s="25" t="s">
        <v>12139</v>
      </c>
      <c r="E923" s="92" t="s">
        <v>12492</v>
      </c>
      <c r="F923" s="216"/>
      <c r="G923" s="216"/>
      <c r="H923" s="216"/>
      <c r="I923" s="216"/>
      <c r="J923" s="217"/>
      <c r="K923" s="226">
        <v>0</v>
      </c>
      <c r="L923" s="57" t="s">
        <v>12479</v>
      </c>
      <c r="N923" s="111"/>
    </row>
    <row r="924" spans="2:14">
      <c r="B924" s="183"/>
      <c r="E924" s="92" t="s">
        <v>12493</v>
      </c>
      <c r="F924" s="216"/>
      <c r="G924" s="216"/>
      <c r="H924" s="216"/>
      <c r="I924" s="216"/>
      <c r="J924" s="217"/>
      <c r="K924" s="226"/>
      <c r="N924" s="111"/>
    </row>
    <row r="925" spans="2:14">
      <c r="B925" s="183"/>
      <c r="C925" s="19" t="s">
        <v>4443</v>
      </c>
      <c r="D925" s="25" t="s">
        <v>12139</v>
      </c>
      <c r="E925" s="215" t="s">
        <v>12478</v>
      </c>
      <c r="F925" s="216"/>
      <c r="G925" s="216"/>
      <c r="H925" s="216"/>
      <c r="I925" s="216"/>
      <c r="J925" s="217"/>
      <c r="K925" s="226">
        <v>0</v>
      </c>
      <c r="L925" s="57" t="s">
        <v>12479</v>
      </c>
      <c r="N925" s="111"/>
    </row>
    <row r="926" spans="2:14">
      <c r="B926" s="183"/>
      <c r="E926" s="92" t="s">
        <v>12494</v>
      </c>
      <c r="F926" s="216"/>
      <c r="G926" s="216"/>
      <c r="H926" s="216"/>
      <c r="I926" s="216"/>
      <c r="J926" s="217"/>
      <c r="K926" s="226"/>
      <c r="N926" s="111"/>
    </row>
    <row r="927" spans="2:14">
      <c r="B927" s="183"/>
      <c r="C927" s="25">
        <v>86915</v>
      </c>
      <c r="D927" s="25" t="s">
        <v>12139</v>
      </c>
      <c r="E927" s="215" t="s">
        <v>12495</v>
      </c>
      <c r="F927" s="216"/>
      <c r="G927" s="216"/>
      <c r="H927" s="216"/>
      <c r="I927" s="216"/>
      <c r="J927" s="217"/>
      <c r="K927" s="226">
        <v>0</v>
      </c>
      <c r="L927" s="57" t="s">
        <v>12479</v>
      </c>
      <c r="N927" s="111"/>
    </row>
    <row r="928" spans="2:14">
      <c r="B928" s="183"/>
      <c r="E928" s="215" t="s">
        <v>12496</v>
      </c>
      <c r="F928" s="216"/>
      <c r="G928" s="216"/>
      <c r="H928" s="216"/>
      <c r="I928" s="216"/>
      <c r="J928" s="217"/>
      <c r="K928" s="226"/>
      <c r="N928" s="111"/>
    </row>
    <row r="929" spans="2:14">
      <c r="B929" s="183"/>
      <c r="C929" s="161" t="s">
        <v>12160</v>
      </c>
      <c r="D929" s="19" t="s">
        <v>12265</v>
      </c>
      <c r="E929" s="215" t="s">
        <v>12497</v>
      </c>
      <c r="F929" s="216"/>
      <c r="G929" s="216"/>
      <c r="H929" s="216"/>
      <c r="I929" s="216"/>
      <c r="J929" s="217"/>
      <c r="K929" s="226">
        <v>4</v>
      </c>
      <c r="L929" s="57" t="s">
        <v>12479</v>
      </c>
      <c r="N929" s="111"/>
    </row>
    <row r="930" spans="2:14">
      <c r="B930" s="183"/>
      <c r="C930" s="99">
        <v>86903</v>
      </c>
      <c r="D930" s="25" t="s">
        <v>12139</v>
      </c>
      <c r="E930" s="92" t="s">
        <v>12498</v>
      </c>
      <c r="F930" s="216"/>
      <c r="G930" s="216"/>
      <c r="H930" s="216"/>
      <c r="I930" s="216"/>
      <c r="J930" s="217"/>
      <c r="K930" s="226">
        <v>5</v>
      </c>
      <c r="L930" s="57" t="s">
        <v>12479</v>
      </c>
      <c r="N930" s="111"/>
    </row>
    <row r="931" spans="2:14">
      <c r="B931" s="183"/>
      <c r="C931" s="99">
        <v>86904</v>
      </c>
      <c r="D931" s="25" t="s">
        <v>12139</v>
      </c>
      <c r="E931" s="92" t="s">
        <v>12499</v>
      </c>
      <c r="F931" s="216"/>
      <c r="G931" s="216"/>
      <c r="H931" s="216"/>
      <c r="I931" s="216"/>
      <c r="J931" s="217"/>
      <c r="K931" s="226">
        <v>0</v>
      </c>
      <c r="L931" s="57" t="s">
        <v>12479</v>
      </c>
      <c r="N931" s="111"/>
    </row>
    <row r="932" spans="2:14">
      <c r="B932" s="183"/>
      <c r="C932" s="99">
        <v>86938</v>
      </c>
      <c r="D932" s="25" t="s">
        <v>12139</v>
      </c>
      <c r="E932" s="92" t="s">
        <v>12500</v>
      </c>
      <c r="F932" s="216"/>
      <c r="G932" s="216"/>
      <c r="H932" s="216"/>
      <c r="I932" s="216"/>
      <c r="J932" s="217"/>
      <c r="K932" s="226">
        <v>4</v>
      </c>
      <c r="L932" s="57" t="s">
        <v>12479</v>
      </c>
      <c r="N932" s="111"/>
    </row>
    <row r="933" spans="2:14">
      <c r="B933" s="183"/>
      <c r="C933" s="99">
        <v>86936</v>
      </c>
      <c r="D933" s="25" t="s">
        <v>12139</v>
      </c>
      <c r="E933" s="92" t="s">
        <v>12501</v>
      </c>
      <c r="F933" s="216"/>
      <c r="G933" s="216"/>
      <c r="H933" s="216"/>
      <c r="I933" s="216"/>
      <c r="J933" s="217"/>
      <c r="K933" s="226">
        <v>1</v>
      </c>
      <c r="L933" s="57" t="s">
        <v>12479</v>
      </c>
      <c r="N933" s="111"/>
    </row>
    <row r="934" spans="2:14">
      <c r="B934" s="183"/>
      <c r="E934" s="215" t="s">
        <v>12502</v>
      </c>
      <c r="F934" s="216"/>
      <c r="G934" s="216"/>
      <c r="H934" s="216"/>
      <c r="I934" s="216"/>
      <c r="J934" s="217"/>
      <c r="K934" s="226"/>
      <c r="N934" s="111"/>
    </row>
    <row r="935" spans="2:14">
      <c r="B935" s="183"/>
      <c r="C935" s="25">
        <v>94499</v>
      </c>
      <c r="D935" s="25" t="s">
        <v>12139</v>
      </c>
      <c r="E935" s="215" t="s">
        <v>12503</v>
      </c>
      <c r="F935" s="216"/>
      <c r="G935" s="216"/>
      <c r="H935" s="216"/>
      <c r="I935" s="216"/>
      <c r="J935" s="217"/>
      <c r="K935" s="226">
        <v>0</v>
      </c>
      <c r="L935" s="57" t="s">
        <v>12479</v>
      </c>
      <c r="N935" s="111"/>
    </row>
    <row r="936" spans="2:14">
      <c r="B936" s="183"/>
      <c r="E936" s="215" t="s">
        <v>12504</v>
      </c>
      <c r="F936" s="216"/>
      <c r="G936" s="216"/>
      <c r="H936" s="216"/>
      <c r="I936" s="216"/>
      <c r="J936" s="217"/>
      <c r="K936" s="226"/>
      <c r="N936" s="111"/>
    </row>
    <row r="937" spans="2:14">
      <c r="B937" s="183"/>
      <c r="C937" s="25">
        <v>94496</v>
      </c>
      <c r="D937" s="25" t="s">
        <v>12139</v>
      </c>
      <c r="E937" s="215" t="s">
        <v>12505</v>
      </c>
      <c r="F937" s="216"/>
      <c r="G937" s="216"/>
      <c r="H937" s="216"/>
      <c r="I937" s="216"/>
      <c r="J937" s="217"/>
      <c r="K937" s="226">
        <v>0</v>
      </c>
      <c r="L937" s="57" t="s">
        <v>12479</v>
      </c>
      <c r="N937" s="111"/>
    </row>
    <row r="938" spans="2:14">
      <c r="B938" s="183"/>
      <c r="C938" s="25">
        <v>94498</v>
      </c>
      <c r="D938" s="25" t="s">
        <v>12139</v>
      </c>
      <c r="E938" s="215" t="s">
        <v>12506</v>
      </c>
      <c r="F938" s="216"/>
      <c r="G938" s="216"/>
      <c r="H938" s="216"/>
      <c r="I938" s="216"/>
      <c r="J938" s="217"/>
      <c r="K938" s="226">
        <v>0</v>
      </c>
      <c r="L938" s="57" t="s">
        <v>12479</v>
      </c>
      <c r="N938" s="111"/>
    </row>
    <row r="939" spans="2:14">
      <c r="B939" s="183"/>
      <c r="E939" s="215" t="s">
        <v>12507</v>
      </c>
      <c r="F939" s="216"/>
      <c r="G939" s="216"/>
      <c r="H939" s="216"/>
      <c r="I939" s="216"/>
      <c r="J939" s="217"/>
      <c r="K939" s="226"/>
      <c r="N939" s="111"/>
    </row>
    <row r="940" spans="2:14">
      <c r="B940" s="183"/>
      <c r="C940" s="25">
        <v>94794</v>
      </c>
      <c r="D940" s="25" t="s">
        <v>12139</v>
      </c>
      <c r="E940" s="215" t="s">
        <v>12508</v>
      </c>
      <c r="F940" s="216"/>
      <c r="G940" s="216"/>
      <c r="H940" s="216"/>
      <c r="I940" s="216"/>
      <c r="J940" s="217"/>
      <c r="K940" s="226">
        <v>0</v>
      </c>
      <c r="L940" s="57" t="s">
        <v>12479</v>
      </c>
      <c r="M940" s="131"/>
      <c r="N940" s="111"/>
    </row>
    <row r="941" spans="2:14">
      <c r="B941" s="183"/>
      <c r="C941" s="25">
        <v>89986</v>
      </c>
      <c r="D941" s="25" t="s">
        <v>12139</v>
      </c>
      <c r="E941" s="215" t="s">
        <v>12509</v>
      </c>
      <c r="F941" s="216"/>
      <c r="G941" s="216"/>
      <c r="H941" s="216"/>
      <c r="I941" s="216"/>
      <c r="J941" s="217"/>
      <c r="K941" s="226">
        <v>0</v>
      </c>
      <c r="L941" s="57" t="s">
        <v>12479</v>
      </c>
      <c r="N941" s="111"/>
    </row>
    <row r="942" spans="2:14">
      <c r="B942" s="183"/>
      <c r="C942" s="25">
        <v>89987</v>
      </c>
      <c r="D942" s="25" t="s">
        <v>12139</v>
      </c>
      <c r="E942" s="215" t="s">
        <v>12478</v>
      </c>
      <c r="F942" s="216"/>
      <c r="G942" s="216"/>
      <c r="H942" s="216"/>
      <c r="I942" s="216"/>
      <c r="J942" s="217"/>
      <c r="K942" s="226">
        <v>2</v>
      </c>
      <c r="L942" s="57" t="s">
        <v>12479</v>
      </c>
      <c r="N942" s="111"/>
    </row>
    <row r="943" spans="2:14">
      <c r="B943" s="183"/>
      <c r="E943" s="215" t="s">
        <v>12510</v>
      </c>
      <c r="F943" s="216"/>
      <c r="G943" s="216"/>
      <c r="H943" s="216"/>
      <c r="I943" s="216"/>
      <c r="J943" s="217"/>
      <c r="K943" s="226"/>
      <c r="N943" s="111"/>
    </row>
    <row r="944" spans="2:14">
      <c r="B944" s="183"/>
      <c r="C944" s="25">
        <v>40729</v>
      </c>
      <c r="D944" s="25" t="s">
        <v>12139</v>
      </c>
      <c r="E944" s="215" t="s">
        <v>12508</v>
      </c>
      <c r="F944" s="216"/>
      <c r="G944" s="216"/>
      <c r="H944" s="216"/>
      <c r="I944" s="216"/>
      <c r="J944" s="217"/>
      <c r="K944" s="226">
        <v>5</v>
      </c>
      <c r="L944" s="57" t="s">
        <v>12479</v>
      </c>
      <c r="N944" s="111"/>
    </row>
    <row r="945" spans="2:14">
      <c r="B945" s="183"/>
      <c r="E945" s="215" t="s">
        <v>12511</v>
      </c>
      <c r="F945" s="216"/>
      <c r="G945" s="216"/>
      <c r="H945" s="216"/>
      <c r="I945" s="216"/>
      <c r="J945" s="217"/>
      <c r="K945" s="226"/>
      <c r="N945" s="111"/>
    </row>
    <row r="946" spans="2:14">
      <c r="B946" s="183"/>
      <c r="C946" s="161" t="s">
        <v>12162</v>
      </c>
      <c r="D946" s="19" t="s">
        <v>12265</v>
      </c>
      <c r="E946" s="215" t="s">
        <v>12508</v>
      </c>
      <c r="F946" s="216"/>
      <c r="G946" s="216"/>
      <c r="H946" s="216"/>
      <c r="I946" s="216"/>
      <c r="J946" s="217"/>
      <c r="K946" s="226">
        <v>0</v>
      </c>
      <c r="L946" s="57" t="s">
        <v>12479</v>
      </c>
      <c r="N946" s="111"/>
    </row>
    <row r="947" spans="2:14">
      <c r="B947" s="183"/>
      <c r="E947" s="215" t="s">
        <v>12512</v>
      </c>
      <c r="F947" s="216"/>
      <c r="G947" s="216"/>
      <c r="H947" s="216"/>
      <c r="I947" s="216"/>
      <c r="J947" s="217"/>
      <c r="K947" s="226"/>
      <c r="N947" s="111"/>
    </row>
    <row r="948" spans="2:14">
      <c r="B948" s="183"/>
      <c r="C948" s="25">
        <v>86884</v>
      </c>
      <c r="D948" s="25" t="s">
        <v>12139</v>
      </c>
      <c r="E948" s="215" t="s">
        <v>12513</v>
      </c>
      <c r="F948" s="216"/>
      <c r="G948" s="216"/>
      <c r="H948" s="216"/>
      <c r="I948" s="216"/>
      <c r="J948" s="217"/>
      <c r="K948" s="226">
        <v>5</v>
      </c>
      <c r="L948" s="57" t="s">
        <v>12479</v>
      </c>
      <c r="N948" s="111"/>
    </row>
    <row r="949" spans="2:14">
      <c r="B949" s="183"/>
      <c r="E949" s="215" t="s">
        <v>12514</v>
      </c>
      <c r="F949" s="216"/>
      <c r="G949" s="216"/>
      <c r="H949" s="216"/>
      <c r="I949" s="216"/>
      <c r="J949" s="217"/>
      <c r="K949" s="226"/>
      <c r="N949" s="111"/>
    </row>
    <row r="950" spans="2:14">
      <c r="B950" s="183"/>
      <c r="C950" s="99" t="s">
        <v>12515</v>
      </c>
      <c r="D950" s="19" t="s">
        <v>12265</v>
      </c>
      <c r="E950" s="215" t="s">
        <v>12516</v>
      </c>
      <c r="F950" s="216"/>
      <c r="G950" s="216"/>
      <c r="H950" s="216"/>
      <c r="I950" s="216"/>
      <c r="J950" s="217"/>
      <c r="K950" s="226">
        <v>0</v>
      </c>
      <c r="L950" s="57" t="s">
        <v>12479</v>
      </c>
      <c r="N950" s="111"/>
    </row>
    <row r="951" spans="2:14">
      <c r="B951" s="183"/>
      <c r="E951" s="215" t="s">
        <v>12517</v>
      </c>
      <c r="F951" s="216"/>
      <c r="G951" s="216"/>
      <c r="H951" s="216"/>
      <c r="I951" s="216"/>
      <c r="J951" s="217"/>
      <c r="K951" s="226"/>
      <c r="N951" s="111"/>
    </row>
    <row r="952" spans="2:14">
      <c r="B952" s="183"/>
      <c r="C952" s="99" t="s">
        <v>12518</v>
      </c>
      <c r="D952" s="19" t="s">
        <v>12265</v>
      </c>
      <c r="E952" s="215" t="s">
        <v>12516</v>
      </c>
      <c r="F952" s="216"/>
      <c r="G952" s="216"/>
      <c r="H952" s="216"/>
      <c r="I952" s="216"/>
      <c r="J952" s="217"/>
      <c r="K952" s="226">
        <v>0</v>
      </c>
      <c r="L952" s="57" t="s">
        <v>12479</v>
      </c>
      <c r="N952" s="111"/>
    </row>
    <row r="953" spans="2:14">
      <c r="B953" s="183"/>
      <c r="E953" s="215" t="s">
        <v>12519</v>
      </c>
      <c r="F953" s="216"/>
      <c r="G953" s="216"/>
      <c r="H953" s="216"/>
      <c r="I953" s="216"/>
      <c r="J953" s="217"/>
      <c r="K953" s="226"/>
      <c r="N953" s="111"/>
    </row>
    <row r="954" spans="2:14">
      <c r="B954" s="183"/>
      <c r="C954" s="25">
        <v>94783</v>
      </c>
      <c r="D954" s="25" t="s">
        <v>12139</v>
      </c>
      <c r="E954" s="215" t="s">
        <v>12520</v>
      </c>
      <c r="F954" s="216"/>
      <c r="G954" s="216"/>
      <c r="H954" s="216"/>
      <c r="I954" s="216"/>
      <c r="J954" s="217"/>
      <c r="K954" s="226">
        <v>0</v>
      </c>
      <c r="L954" s="57" t="s">
        <v>12479</v>
      </c>
      <c r="N954" s="111"/>
    </row>
    <row r="955" spans="2:14">
      <c r="B955" s="183"/>
      <c r="C955" s="25">
        <v>95141</v>
      </c>
      <c r="D955" s="25" t="s">
        <v>12139</v>
      </c>
      <c r="E955" s="215" t="s">
        <v>12484</v>
      </c>
      <c r="F955" s="216"/>
      <c r="G955" s="216"/>
      <c r="H955" s="216"/>
      <c r="I955" s="216"/>
      <c r="J955" s="217"/>
      <c r="K955" s="226">
        <v>0</v>
      </c>
      <c r="L955" s="57" t="s">
        <v>12479</v>
      </c>
      <c r="N955" s="111"/>
    </row>
    <row r="956" spans="2:14">
      <c r="B956" s="183"/>
      <c r="C956" s="25">
        <v>94785</v>
      </c>
      <c r="D956" s="25" t="s">
        <v>12139</v>
      </c>
      <c r="E956" s="215" t="s">
        <v>12521</v>
      </c>
      <c r="F956" s="216"/>
      <c r="G956" s="216"/>
      <c r="H956" s="216"/>
      <c r="I956" s="216"/>
      <c r="J956" s="217"/>
      <c r="K956" s="226">
        <v>0</v>
      </c>
      <c r="L956" s="57" t="s">
        <v>12479</v>
      </c>
      <c r="N956" s="111"/>
    </row>
    <row r="957" spans="2:14">
      <c r="B957" s="183"/>
      <c r="C957" s="25">
        <v>94786</v>
      </c>
      <c r="D957" s="25" t="s">
        <v>12139</v>
      </c>
      <c r="E957" s="215" t="s">
        <v>12522</v>
      </c>
      <c r="F957" s="216"/>
      <c r="G957" s="216"/>
      <c r="H957" s="216"/>
      <c r="I957" s="216"/>
      <c r="J957" s="217"/>
      <c r="K957" s="226">
        <v>0</v>
      </c>
      <c r="L957" s="57" t="s">
        <v>12479</v>
      </c>
      <c r="N957" s="111"/>
    </row>
    <row r="958" spans="2:14">
      <c r="B958" s="183"/>
      <c r="C958" s="25">
        <v>94787</v>
      </c>
      <c r="D958" s="25" t="s">
        <v>12139</v>
      </c>
      <c r="E958" s="92" t="s">
        <v>12523</v>
      </c>
      <c r="F958" s="216"/>
      <c r="G958" s="216"/>
      <c r="H958" s="216"/>
      <c r="I958" s="216"/>
      <c r="J958" s="217"/>
      <c r="K958" s="226">
        <v>0</v>
      </c>
      <c r="L958" s="57" t="s">
        <v>12479</v>
      </c>
      <c r="N958" s="111"/>
    </row>
    <row r="959" spans="2:14">
      <c r="B959" s="183"/>
      <c r="C959" s="25">
        <v>94788</v>
      </c>
      <c r="D959" s="25" t="s">
        <v>12139</v>
      </c>
      <c r="E959" s="92" t="s">
        <v>12524</v>
      </c>
      <c r="F959" s="216"/>
      <c r="G959" s="216"/>
      <c r="H959" s="216"/>
      <c r="I959" s="216"/>
      <c r="J959" s="217"/>
      <c r="K959" s="226">
        <v>0</v>
      </c>
      <c r="L959" s="57" t="s">
        <v>12479</v>
      </c>
      <c r="N959" s="111"/>
    </row>
    <row r="960" spans="2:14">
      <c r="B960" s="183"/>
      <c r="C960" s="25">
        <v>94789</v>
      </c>
      <c r="D960" s="25" t="s">
        <v>12139</v>
      </c>
      <c r="E960" s="215" t="s">
        <v>12525</v>
      </c>
      <c r="F960" s="216"/>
      <c r="G960" s="216"/>
      <c r="H960" s="216"/>
      <c r="I960" s="216"/>
      <c r="J960" s="217"/>
      <c r="K960" s="226">
        <v>0</v>
      </c>
      <c r="L960" s="57" t="s">
        <v>12479</v>
      </c>
      <c r="N960" s="111"/>
    </row>
    <row r="961" spans="2:14">
      <c r="B961" s="183"/>
      <c r="C961" s="25">
        <v>94790</v>
      </c>
      <c r="D961" s="25" t="s">
        <v>12139</v>
      </c>
      <c r="E961" s="92" t="s">
        <v>12526</v>
      </c>
      <c r="F961" s="216"/>
      <c r="G961" s="216"/>
      <c r="H961" s="216"/>
      <c r="I961" s="216"/>
      <c r="J961" s="217"/>
      <c r="K961" s="226">
        <v>0</v>
      </c>
      <c r="L961" s="57" t="s">
        <v>12479</v>
      </c>
      <c r="N961" s="111"/>
    </row>
    <row r="962" spans="2:14">
      <c r="B962" s="183"/>
      <c r="E962" s="215" t="s">
        <v>12485</v>
      </c>
      <c r="F962" s="216"/>
      <c r="G962" s="216"/>
      <c r="H962" s="216"/>
      <c r="I962" s="216"/>
      <c r="J962" s="217"/>
      <c r="K962" s="226"/>
      <c r="N962" s="111"/>
    </row>
    <row r="963" spans="2:14">
      <c r="B963" s="183"/>
      <c r="C963" s="25">
        <v>89376</v>
      </c>
      <c r="D963" s="25" t="s">
        <v>12139</v>
      </c>
      <c r="E963" s="215" t="s">
        <v>12520</v>
      </c>
      <c r="F963" s="216"/>
      <c r="G963" s="216"/>
      <c r="H963" s="216"/>
      <c r="I963" s="216"/>
      <c r="J963" s="217"/>
      <c r="K963" s="226">
        <v>0</v>
      </c>
      <c r="L963" s="57" t="s">
        <v>12479</v>
      </c>
      <c r="N963" s="111"/>
    </row>
    <row r="964" spans="2:14">
      <c r="B964" s="183"/>
      <c r="C964" s="25">
        <v>89538</v>
      </c>
      <c r="D964" s="25" t="s">
        <v>12139</v>
      </c>
      <c r="E964" s="215" t="s">
        <v>12484</v>
      </c>
      <c r="F964" s="216"/>
      <c r="G964" s="216"/>
      <c r="H964" s="216"/>
      <c r="I964" s="216"/>
      <c r="J964" s="217"/>
      <c r="K964" s="226">
        <v>3</v>
      </c>
      <c r="L964" s="57" t="s">
        <v>12479</v>
      </c>
      <c r="N964" s="111"/>
    </row>
    <row r="965" spans="2:14">
      <c r="B965" s="183"/>
      <c r="C965" s="25">
        <v>89391</v>
      </c>
      <c r="D965" s="25" t="s">
        <v>12139</v>
      </c>
      <c r="E965" s="92" t="s">
        <v>12527</v>
      </c>
      <c r="F965" s="216"/>
      <c r="G965" s="216"/>
      <c r="H965" s="216"/>
      <c r="I965" s="216"/>
      <c r="J965" s="217"/>
      <c r="K965" s="226">
        <v>3</v>
      </c>
      <c r="L965" s="57" t="s">
        <v>12479</v>
      </c>
      <c r="N965" s="111"/>
    </row>
    <row r="966" spans="2:14">
      <c r="B966" s="183"/>
      <c r="C966" s="25">
        <v>89572</v>
      </c>
      <c r="D966" s="25" t="s">
        <v>12139</v>
      </c>
      <c r="E966" s="215" t="s">
        <v>12522</v>
      </c>
      <c r="F966" s="216"/>
      <c r="G966" s="216"/>
      <c r="H966" s="216"/>
      <c r="I966" s="216"/>
      <c r="J966" s="217"/>
      <c r="K966" s="226">
        <v>0</v>
      </c>
      <c r="L966" s="57" t="s">
        <v>12479</v>
      </c>
      <c r="N966" s="111"/>
    </row>
    <row r="967" spans="2:14">
      <c r="B967" s="183"/>
      <c r="C967" s="25">
        <v>89596</v>
      </c>
      <c r="D967" s="25" t="s">
        <v>12139</v>
      </c>
      <c r="E967" s="215" t="s">
        <v>12523</v>
      </c>
      <c r="F967" s="216"/>
      <c r="G967" s="216"/>
      <c r="H967" s="216"/>
      <c r="I967" s="216"/>
      <c r="J967" s="217"/>
      <c r="K967" s="226">
        <v>3</v>
      </c>
      <c r="L967" s="57" t="s">
        <v>12479</v>
      </c>
      <c r="N967" s="111"/>
    </row>
    <row r="968" spans="2:14">
      <c r="B968" s="183"/>
      <c r="C968" s="25">
        <v>89610</v>
      </c>
      <c r="D968" s="25" t="s">
        <v>12139</v>
      </c>
      <c r="E968" s="215" t="s">
        <v>12524</v>
      </c>
      <c r="F968" s="216"/>
      <c r="G968" s="216"/>
      <c r="H968" s="216"/>
      <c r="I968" s="216"/>
      <c r="J968" s="217"/>
      <c r="K968" s="226">
        <v>0</v>
      </c>
      <c r="L968" s="57" t="s">
        <v>12479</v>
      </c>
      <c r="N968" s="111"/>
    </row>
    <row r="969" spans="2:14">
      <c r="B969" s="183"/>
      <c r="C969" s="25">
        <v>89613</v>
      </c>
      <c r="D969" s="25" t="s">
        <v>12139</v>
      </c>
      <c r="E969" s="215" t="s">
        <v>12525</v>
      </c>
      <c r="F969" s="216"/>
      <c r="G969" s="216"/>
      <c r="H969" s="216"/>
      <c r="I969" s="216"/>
      <c r="J969" s="217"/>
      <c r="K969" s="226">
        <v>0</v>
      </c>
      <c r="L969" s="57" t="s">
        <v>12479</v>
      </c>
      <c r="N969" s="111"/>
    </row>
    <row r="970" spans="2:14">
      <c r="B970" s="183"/>
      <c r="C970" s="25">
        <v>89616</v>
      </c>
      <c r="D970" s="25" t="s">
        <v>12139</v>
      </c>
      <c r="E970" s="92" t="s">
        <v>12526</v>
      </c>
      <c r="F970" s="216"/>
      <c r="G970" s="216"/>
      <c r="H970" s="216"/>
      <c r="I970" s="216"/>
      <c r="J970" s="217"/>
      <c r="K970" s="226">
        <v>0</v>
      </c>
      <c r="L970" s="57" t="s">
        <v>12479</v>
      </c>
      <c r="N970" s="111"/>
    </row>
    <row r="971" spans="2:14">
      <c r="B971" s="183"/>
      <c r="E971" s="215" t="s">
        <v>12528</v>
      </c>
      <c r="F971" s="216"/>
      <c r="G971" s="216"/>
      <c r="H971" s="216"/>
      <c r="I971" s="216"/>
      <c r="J971" s="217"/>
      <c r="K971" s="226"/>
      <c r="N971" s="111"/>
    </row>
    <row r="972" spans="2:14">
      <c r="B972" s="183"/>
      <c r="C972" s="99" t="s">
        <v>12529</v>
      </c>
      <c r="D972" s="19" t="s">
        <v>12265</v>
      </c>
      <c r="E972" s="215" t="s">
        <v>12530</v>
      </c>
      <c r="F972" s="216"/>
      <c r="G972" s="216"/>
      <c r="H972" s="216"/>
      <c r="I972" s="216"/>
      <c r="J972" s="217"/>
      <c r="K972" s="226">
        <v>0</v>
      </c>
      <c r="L972" s="57" t="s">
        <v>12479</v>
      </c>
      <c r="N972" s="111"/>
    </row>
    <row r="973" spans="2:14">
      <c r="B973" s="183"/>
      <c r="C973" s="161" t="s">
        <v>12531</v>
      </c>
      <c r="D973" s="19" t="s">
        <v>12265</v>
      </c>
      <c r="E973" s="92" t="s">
        <v>12532</v>
      </c>
      <c r="F973" s="216"/>
      <c r="G973" s="216"/>
      <c r="H973" s="216"/>
      <c r="I973" s="216"/>
      <c r="J973" s="217"/>
      <c r="K973" s="226">
        <v>0</v>
      </c>
      <c r="L973" s="57" t="s">
        <v>12479</v>
      </c>
      <c r="N973" s="111"/>
    </row>
    <row r="974" spans="2:14">
      <c r="B974" s="183"/>
      <c r="C974" s="161" t="s">
        <v>12533</v>
      </c>
      <c r="D974" s="19" t="s">
        <v>12265</v>
      </c>
      <c r="E974" s="92" t="s">
        <v>12534</v>
      </c>
      <c r="F974" s="216"/>
      <c r="G974" s="216"/>
      <c r="H974" s="216"/>
      <c r="I974" s="216"/>
      <c r="J974" s="217"/>
      <c r="K974" s="226">
        <v>0</v>
      </c>
      <c r="L974" s="57" t="s">
        <v>12479</v>
      </c>
      <c r="N974" s="111"/>
    </row>
    <row r="975" spans="2:14">
      <c r="B975" s="183"/>
      <c r="C975" s="161" t="s">
        <v>12535</v>
      </c>
      <c r="D975" s="19" t="s">
        <v>12265</v>
      </c>
      <c r="E975" s="92" t="s">
        <v>12536</v>
      </c>
      <c r="F975" s="216"/>
      <c r="G975" s="216"/>
      <c r="H975" s="216"/>
      <c r="I975" s="216"/>
      <c r="J975" s="217"/>
      <c r="K975" s="226">
        <v>0</v>
      </c>
      <c r="L975" s="57" t="s">
        <v>12479</v>
      </c>
      <c r="N975" s="111"/>
    </row>
    <row r="976" spans="2:14">
      <c r="B976" s="183"/>
      <c r="C976" s="99" t="s">
        <v>12537</v>
      </c>
      <c r="D976" s="19" t="s">
        <v>12265</v>
      </c>
      <c r="E976" s="215" t="s">
        <v>12538</v>
      </c>
      <c r="F976" s="216"/>
      <c r="G976" s="216"/>
      <c r="H976" s="216"/>
      <c r="I976" s="216"/>
      <c r="J976" s="217"/>
      <c r="K976" s="226">
        <v>0</v>
      </c>
      <c r="L976" s="57" t="s">
        <v>12479</v>
      </c>
      <c r="N976" s="111"/>
    </row>
    <row r="977" spans="2:14">
      <c r="B977" s="183"/>
      <c r="C977" s="99" t="s">
        <v>12539</v>
      </c>
      <c r="D977" s="19" t="s">
        <v>12265</v>
      </c>
      <c r="E977" s="215" t="s">
        <v>12540</v>
      </c>
      <c r="F977" s="216"/>
      <c r="G977" s="216"/>
      <c r="H977" s="216"/>
      <c r="I977" s="216"/>
      <c r="J977" s="217"/>
      <c r="K977" s="226">
        <v>0</v>
      </c>
      <c r="L977" s="57" t="s">
        <v>12479</v>
      </c>
      <c r="N977" s="111"/>
    </row>
    <row r="978" spans="2:14">
      <c r="B978" s="183"/>
      <c r="C978" s="161" t="s">
        <v>12541</v>
      </c>
      <c r="D978" s="19" t="s">
        <v>12265</v>
      </c>
      <c r="E978" s="92" t="s">
        <v>12542</v>
      </c>
      <c r="F978" s="216"/>
      <c r="G978" s="216"/>
      <c r="H978" s="216"/>
      <c r="I978" s="216"/>
      <c r="J978" s="217"/>
      <c r="K978" s="226">
        <v>0</v>
      </c>
      <c r="L978" s="57" t="s">
        <v>12479</v>
      </c>
      <c r="N978" s="111"/>
    </row>
    <row r="979" spans="2:14">
      <c r="B979" s="183"/>
      <c r="D979" s="19"/>
      <c r="E979" s="215" t="s">
        <v>12543</v>
      </c>
      <c r="F979" s="216"/>
      <c r="G979" s="216"/>
      <c r="H979" s="216"/>
      <c r="I979" s="216"/>
      <c r="J979" s="217"/>
      <c r="K979" s="226"/>
      <c r="N979" s="111"/>
    </row>
    <row r="980" spans="2:14">
      <c r="B980" s="183"/>
      <c r="C980" s="19" t="s">
        <v>12544</v>
      </c>
      <c r="D980" s="19" t="s">
        <v>12265</v>
      </c>
      <c r="E980" s="92" t="s">
        <v>12545</v>
      </c>
      <c r="F980" s="216"/>
      <c r="G980" s="216"/>
      <c r="H980" s="216"/>
      <c r="I980" s="216"/>
      <c r="J980" s="217"/>
      <c r="K980" s="226">
        <v>0</v>
      </c>
      <c r="L980" s="57" t="s">
        <v>12479</v>
      </c>
      <c r="N980" s="111"/>
    </row>
    <row r="981" spans="2:14">
      <c r="B981" s="183"/>
      <c r="C981" s="19" t="s">
        <v>12546</v>
      </c>
      <c r="D981" s="19" t="s">
        <v>12265</v>
      </c>
      <c r="E981" s="92" t="s">
        <v>12547</v>
      </c>
      <c r="F981" s="216"/>
      <c r="G981" s="216"/>
      <c r="H981" s="216"/>
      <c r="I981" s="216"/>
      <c r="J981" s="217"/>
      <c r="K981" s="226">
        <v>0</v>
      </c>
      <c r="L981" s="57" t="s">
        <v>12479</v>
      </c>
      <c r="N981" s="111"/>
    </row>
    <row r="982" spans="2:14">
      <c r="B982" s="183"/>
      <c r="C982" s="19" t="s">
        <v>12548</v>
      </c>
      <c r="D982" s="19" t="s">
        <v>12265</v>
      </c>
      <c r="E982" s="92" t="s">
        <v>12549</v>
      </c>
      <c r="F982" s="216"/>
      <c r="G982" s="216"/>
      <c r="H982" s="216"/>
      <c r="I982" s="216"/>
      <c r="J982" s="217"/>
      <c r="K982" s="226">
        <v>0</v>
      </c>
      <c r="L982" s="57" t="s">
        <v>12479</v>
      </c>
      <c r="N982" s="111"/>
    </row>
    <row r="983" spans="2:14">
      <c r="B983" s="183"/>
      <c r="C983" s="19" t="s">
        <v>12550</v>
      </c>
      <c r="D983" s="19" t="s">
        <v>12265</v>
      </c>
      <c r="E983" s="92" t="s">
        <v>12551</v>
      </c>
      <c r="F983" s="216"/>
      <c r="G983" s="216"/>
      <c r="H983" s="216"/>
      <c r="I983" s="216"/>
      <c r="J983" s="217"/>
      <c r="K983" s="226">
        <v>0</v>
      </c>
      <c r="L983" s="57" t="s">
        <v>12479</v>
      </c>
      <c r="N983" s="111"/>
    </row>
    <row r="984" spans="2:14">
      <c r="B984" s="183"/>
      <c r="C984" s="19" t="s">
        <v>12552</v>
      </c>
      <c r="D984" s="19" t="s">
        <v>12265</v>
      </c>
      <c r="E984" s="92" t="s">
        <v>12553</v>
      </c>
      <c r="F984" s="216"/>
      <c r="G984" s="216"/>
      <c r="H984" s="216"/>
      <c r="I984" s="216"/>
      <c r="J984" s="217"/>
      <c r="K984" s="226">
        <v>0</v>
      </c>
      <c r="L984" s="57" t="s">
        <v>12479</v>
      </c>
      <c r="N984" s="111"/>
    </row>
    <row r="985" spans="2:14">
      <c r="B985" s="183"/>
      <c r="C985" s="19" t="s">
        <v>12554</v>
      </c>
      <c r="D985" s="19" t="s">
        <v>12265</v>
      </c>
      <c r="E985" s="92" t="s">
        <v>12555</v>
      </c>
      <c r="F985" s="216"/>
      <c r="G985" s="216"/>
      <c r="H985" s="216"/>
      <c r="I985" s="216"/>
      <c r="J985" s="217"/>
      <c r="K985" s="226">
        <v>0</v>
      </c>
      <c r="L985" s="57" t="s">
        <v>12479</v>
      </c>
      <c r="N985" s="111"/>
    </row>
    <row r="986" spans="2:14">
      <c r="B986" s="183"/>
      <c r="C986" s="99" t="s">
        <v>12556</v>
      </c>
      <c r="D986" s="19" t="s">
        <v>12265</v>
      </c>
      <c r="E986" s="215" t="s">
        <v>12557</v>
      </c>
      <c r="F986" s="216"/>
      <c r="G986" s="216"/>
      <c r="H986" s="216"/>
      <c r="I986" s="216"/>
      <c r="J986" s="217"/>
      <c r="K986" s="226">
        <v>0</v>
      </c>
      <c r="L986" s="57" t="s">
        <v>12479</v>
      </c>
      <c r="N986" s="111"/>
    </row>
    <row r="987" spans="2:14">
      <c r="B987" s="183"/>
      <c r="C987" s="99" t="s">
        <v>12558</v>
      </c>
      <c r="D987" s="19" t="s">
        <v>12265</v>
      </c>
      <c r="E987" s="92" t="s">
        <v>12559</v>
      </c>
      <c r="F987" s="216"/>
      <c r="G987" s="216"/>
      <c r="H987" s="216"/>
      <c r="I987" s="216"/>
      <c r="J987" s="217"/>
      <c r="K987" s="226">
        <v>0</v>
      </c>
      <c r="L987" s="57" t="s">
        <v>12479</v>
      </c>
      <c r="N987" s="111"/>
    </row>
    <row r="988" spans="2:14">
      <c r="B988" s="183"/>
      <c r="C988" s="161" t="s">
        <v>12560</v>
      </c>
      <c r="D988" s="19" t="s">
        <v>12265</v>
      </c>
      <c r="E988" s="92" t="s">
        <v>12561</v>
      </c>
      <c r="F988" s="216"/>
      <c r="G988" s="216"/>
      <c r="H988" s="216"/>
      <c r="I988" s="216"/>
      <c r="J988" s="217"/>
      <c r="K988" s="226">
        <v>0</v>
      </c>
      <c r="L988" s="57" t="s">
        <v>12479</v>
      </c>
      <c r="N988" s="111"/>
    </row>
    <row r="989" spans="2:14">
      <c r="B989" s="183"/>
      <c r="C989" s="99" t="s">
        <v>12562</v>
      </c>
      <c r="D989" s="19" t="s">
        <v>12265</v>
      </c>
      <c r="E989" s="92" t="s">
        <v>12563</v>
      </c>
      <c r="F989" s="216"/>
      <c r="G989" s="216"/>
      <c r="H989" s="216"/>
      <c r="I989" s="216"/>
      <c r="J989" s="217"/>
      <c r="K989" s="226">
        <v>0</v>
      </c>
      <c r="L989" s="57" t="s">
        <v>12479</v>
      </c>
      <c r="N989" s="111"/>
    </row>
    <row r="990" spans="2:14">
      <c r="B990" s="183"/>
      <c r="C990" s="161" t="s">
        <v>12564</v>
      </c>
      <c r="D990" s="19" t="s">
        <v>12265</v>
      </c>
      <c r="E990" s="92" t="s">
        <v>12565</v>
      </c>
      <c r="F990" s="216"/>
      <c r="G990" s="216"/>
      <c r="H990" s="216"/>
      <c r="I990" s="216"/>
      <c r="J990" s="217"/>
      <c r="K990" s="226">
        <v>0</v>
      </c>
      <c r="L990" s="57" t="s">
        <v>12479</v>
      </c>
      <c r="N990" s="111"/>
    </row>
    <row r="991" spans="2:14">
      <c r="B991" s="183"/>
      <c r="E991" s="215" t="s">
        <v>12486</v>
      </c>
      <c r="F991" s="216"/>
      <c r="G991" s="216"/>
      <c r="H991" s="216"/>
      <c r="I991" s="216"/>
      <c r="J991" s="217"/>
      <c r="K991" s="226"/>
      <c r="N991" s="111"/>
    </row>
    <row r="992" spans="2:14">
      <c r="B992" s="183"/>
      <c r="C992" s="25">
        <v>89358</v>
      </c>
      <c r="D992" s="25" t="s">
        <v>12139</v>
      </c>
      <c r="E992" s="215" t="s">
        <v>12566</v>
      </c>
      <c r="F992" s="216"/>
      <c r="G992" s="216"/>
      <c r="H992" s="216"/>
      <c r="I992" s="216"/>
      <c r="J992" s="217"/>
      <c r="K992" s="226">
        <v>0</v>
      </c>
      <c r="L992" s="57" t="s">
        <v>12479</v>
      </c>
      <c r="N992" s="111"/>
    </row>
    <row r="993" spans="2:14">
      <c r="B993" s="183"/>
      <c r="C993" s="25">
        <v>89408</v>
      </c>
      <c r="D993" s="25" t="s">
        <v>12139</v>
      </c>
      <c r="E993" s="215" t="s">
        <v>12487</v>
      </c>
      <c r="F993" s="216"/>
      <c r="G993" s="216"/>
      <c r="H993" s="216"/>
      <c r="I993" s="216"/>
      <c r="J993" s="217"/>
      <c r="K993" s="226">
        <v>0</v>
      </c>
      <c r="L993" s="57" t="s">
        <v>12479</v>
      </c>
      <c r="N993" s="111"/>
    </row>
    <row r="994" spans="2:14">
      <c r="B994" s="183"/>
      <c r="C994" s="25">
        <v>89413</v>
      </c>
      <c r="D994" s="25" t="s">
        <v>12139</v>
      </c>
      <c r="E994" s="215" t="s">
        <v>12567</v>
      </c>
      <c r="F994" s="216"/>
      <c r="G994" s="216"/>
      <c r="H994" s="216"/>
      <c r="I994" s="216"/>
      <c r="J994" s="217"/>
      <c r="K994" s="226">
        <v>0</v>
      </c>
      <c r="L994" s="57" t="s">
        <v>12479</v>
      </c>
      <c r="N994" s="111"/>
    </row>
    <row r="995" spans="2:14">
      <c r="B995" s="183"/>
      <c r="C995" s="25">
        <v>89497</v>
      </c>
      <c r="D995" s="25" t="s">
        <v>12139</v>
      </c>
      <c r="E995" s="215" t="s">
        <v>12568</v>
      </c>
      <c r="F995" s="216"/>
      <c r="G995" s="216"/>
      <c r="H995" s="216"/>
      <c r="I995" s="216"/>
      <c r="J995" s="217"/>
      <c r="K995" s="226">
        <v>0</v>
      </c>
      <c r="L995" s="57" t="s">
        <v>12479</v>
      </c>
      <c r="N995" s="111"/>
    </row>
    <row r="996" spans="2:14">
      <c r="B996" s="183"/>
      <c r="C996" s="25">
        <v>89501</v>
      </c>
      <c r="D996" s="25" t="s">
        <v>12139</v>
      </c>
      <c r="E996" s="215" t="s">
        <v>12569</v>
      </c>
      <c r="F996" s="216"/>
      <c r="G996" s="216"/>
      <c r="H996" s="216"/>
      <c r="I996" s="216"/>
      <c r="J996" s="217"/>
      <c r="K996" s="226">
        <v>0</v>
      </c>
      <c r="L996" s="57" t="s">
        <v>12479</v>
      </c>
      <c r="N996" s="111"/>
    </row>
    <row r="997" spans="2:14">
      <c r="B997" s="183"/>
      <c r="C997" s="25">
        <v>89505</v>
      </c>
      <c r="D997" s="25" t="s">
        <v>12139</v>
      </c>
      <c r="E997" s="215" t="s">
        <v>12570</v>
      </c>
      <c r="F997" s="216"/>
      <c r="G997" s="216"/>
      <c r="H997" s="216"/>
      <c r="I997" s="216"/>
      <c r="J997" s="217"/>
      <c r="K997" s="226">
        <v>0</v>
      </c>
      <c r="L997" s="57" t="s">
        <v>12479</v>
      </c>
      <c r="N997" s="111"/>
    </row>
    <row r="998" spans="2:14">
      <c r="B998" s="183"/>
      <c r="C998" s="19">
        <v>94682</v>
      </c>
      <c r="D998" s="25" t="s">
        <v>12139</v>
      </c>
      <c r="E998" s="215" t="s">
        <v>12571</v>
      </c>
      <c r="F998" s="216"/>
      <c r="G998" s="216"/>
      <c r="H998" s="216"/>
      <c r="I998" s="216"/>
      <c r="J998" s="217"/>
      <c r="K998" s="226">
        <v>0</v>
      </c>
      <c r="L998" s="57" t="s">
        <v>12479</v>
      </c>
      <c r="N998" s="111"/>
    </row>
    <row r="999" spans="2:14">
      <c r="B999" s="183"/>
      <c r="E999" s="215" t="s">
        <v>12572</v>
      </c>
      <c r="F999" s="216"/>
      <c r="G999" s="216"/>
      <c r="H999" s="216"/>
      <c r="I999" s="216"/>
      <c r="J999" s="217"/>
      <c r="K999" s="226"/>
      <c r="N999" s="111"/>
    </row>
    <row r="1000" spans="2:14">
      <c r="B1000" s="183"/>
      <c r="C1000" s="99" t="s">
        <v>12573</v>
      </c>
      <c r="D1000" s="19" t="s">
        <v>12265</v>
      </c>
      <c r="E1000" s="215" t="s">
        <v>12532</v>
      </c>
      <c r="F1000" s="216"/>
      <c r="G1000" s="216"/>
      <c r="H1000" s="216"/>
      <c r="I1000" s="216"/>
      <c r="J1000" s="217"/>
      <c r="K1000" s="226">
        <v>0</v>
      </c>
      <c r="L1000" s="57" t="s">
        <v>12479</v>
      </c>
      <c r="N1000" s="111"/>
    </row>
    <row r="1001" spans="2:14">
      <c r="B1001" s="183"/>
      <c r="C1001" s="99" t="s">
        <v>12574</v>
      </c>
      <c r="D1001" s="19" t="s">
        <v>12265</v>
      </c>
      <c r="E1001" s="215" t="s">
        <v>12534</v>
      </c>
      <c r="F1001" s="216"/>
      <c r="G1001" s="216"/>
      <c r="H1001" s="216"/>
      <c r="I1001" s="216"/>
      <c r="J1001" s="217"/>
      <c r="K1001" s="226">
        <v>0</v>
      </c>
      <c r="L1001" s="57" t="s">
        <v>12479</v>
      </c>
      <c r="N1001" s="111"/>
    </row>
    <row r="1002" spans="2:14">
      <c r="B1002" s="183"/>
      <c r="E1002" s="215" t="s">
        <v>12575</v>
      </c>
      <c r="F1002" s="216"/>
      <c r="G1002" s="216"/>
      <c r="H1002" s="216"/>
      <c r="I1002" s="216"/>
      <c r="J1002" s="217"/>
      <c r="K1002" s="226"/>
      <c r="N1002" s="111"/>
    </row>
    <row r="1003" spans="2:14">
      <c r="B1003" s="183"/>
      <c r="C1003" s="25">
        <v>89426</v>
      </c>
      <c r="D1003" s="25" t="s">
        <v>12139</v>
      </c>
      <c r="E1003" s="215" t="s">
        <v>12532</v>
      </c>
      <c r="F1003" s="216"/>
      <c r="G1003" s="216"/>
      <c r="H1003" s="216"/>
      <c r="I1003" s="216"/>
      <c r="J1003" s="217"/>
      <c r="K1003" s="226">
        <v>0</v>
      </c>
      <c r="L1003" s="57" t="s">
        <v>12479</v>
      </c>
      <c r="N1003" s="111"/>
    </row>
    <row r="1004" spans="2:14">
      <c r="B1004" s="183"/>
      <c r="E1004" s="215" t="s">
        <v>12576</v>
      </c>
      <c r="F1004" s="216"/>
      <c r="G1004" s="216"/>
      <c r="H1004" s="216"/>
      <c r="I1004" s="216"/>
      <c r="J1004" s="217"/>
      <c r="K1004" s="226"/>
      <c r="N1004" s="111"/>
    </row>
    <row r="1005" spans="2:14">
      <c r="B1005" s="183"/>
      <c r="C1005" s="25">
        <v>89528</v>
      </c>
      <c r="D1005" s="25" t="s">
        <v>12139</v>
      </c>
      <c r="E1005" s="215" t="s">
        <v>12487</v>
      </c>
      <c r="F1005" s="216"/>
      <c r="G1005" s="216"/>
      <c r="H1005" s="216"/>
      <c r="I1005" s="216"/>
      <c r="J1005" s="217"/>
      <c r="K1005" s="226">
        <v>0</v>
      </c>
      <c r="L1005" s="57" t="s">
        <v>12479</v>
      </c>
      <c r="N1005" s="111"/>
    </row>
    <row r="1006" spans="2:14">
      <c r="B1006" s="183"/>
      <c r="E1006" s="215" t="s">
        <v>12577</v>
      </c>
      <c r="F1006" s="216"/>
      <c r="G1006" s="216"/>
      <c r="H1006" s="216"/>
      <c r="I1006" s="216"/>
      <c r="J1006" s="217"/>
      <c r="K1006" s="226"/>
      <c r="N1006" s="111"/>
    </row>
    <row r="1007" spans="2:14">
      <c r="B1007" s="183"/>
      <c r="C1007" s="25">
        <v>89355</v>
      </c>
      <c r="D1007" s="25" t="s">
        <v>12139</v>
      </c>
      <c r="E1007" s="215" t="s">
        <v>12566</v>
      </c>
      <c r="F1007" s="216"/>
      <c r="G1007" s="216"/>
      <c r="H1007" s="216"/>
      <c r="I1007" s="216"/>
      <c r="J1007" s="217"/>
      <c r="K1007" s="226">
        <v>0</v>
      </c>
      <c r="L1007" s="57" t="s">
        <v>12287</v>
      </c>
      <c r="N1007" s="111"/>
    </row>
    <row r="1008" spans="2:14">
      <c r="B1008" s="183"/>
      <c r="C1008" s="25">
        <v>89356</v>
      </c>
      <c r="D1008" s="25" t="s">
        <v>12139</v>
      </c>
      <c r="E1008" s="215" t="s">
        <v>12487</v>
      </c>
      <c r="F1008" s="216"/>
      <c r="G1008" s="216"/>
      <c r="H1008" s="216"/>
      <c r="I1008" s="216"/>
      <c r="J1008" s="217"/>
      <c r="K1008" s="226">
        <v>0</v>
      </c>
      <c r="L1008" s="57" t="s">
        <v>12287</v>
      </c>
      <c r="N1008" s="111"/>
    </row>
    <row r="1009" spans="2:14">
      <c r="B1009" s="183"/>
      <c r="C1009" s="25">
        <v>89357</v>
      </c>
      <c r="D1009" s="25" t="s">
        <v>12139</v>
      </c>
      <c r="E1009" s="215" t="s">
        <v>12567</v>
      </c>
      <c r="F1009" s="216"/>
      <c r="G1009" s="216"/>
      <c r="H1009" s="216"/>
      <c r="I1009" s="216"/>
      <c r="J1009" s="217"/>
      <c r="K1009" s="226">
        <v>0</v>
      </c>
      <c r="L1009" s="57" t="s">
        <v>12287</v>
      </c>
      <c r="N1009" s="111"/>
    </row>
    <row r="1010" spans="2:14">
      <c r="B1010" s="183"/>
      <c r="C1010" s="25">
        <v>89448</v>
      </c>
      <c r="D1010" s="25" t="s">
        <v>12139</v>
      </c>
      <c r="E1010" s="215" t="s">
        <v>12568</v>
      </c>
      <c r="F1010" s="216"/>
      <c r="G1010" s="216"/>
      <c r="H1010" s="216"/>
      <c r="I1010" s="216"/>
      <c r="J1010" s="217"/>
      <c r="K1010" s="226">
        <v>0</v>
      </c>
      <c r="L1010" s="57" t="s">
        <v>12287</v>
      </c>
      <c r="N1010" s="111"/>
    </row>
    <row r="1011" spans="2:14">
      <c r="B1011" s="183"/>
      <c r="C1011" s="25">
        <v>89449</v>
      </c>
      <c r="D1011" s="25" t="s">
        <v>12139</v>
      </c>
      <c r="E1011" s="215" t="s">
        <v>12569</v>
      </c>
      <c r="F1011" s="216"/>
      <c r="G1011" s="216"/>
      <c r="H1011" s="216"/>
      <c r="I1011" s="216"/>
      <c r="J1011" s="217"/>
      <c r="K1011" s="226">
        <v>0</v>
      </c>
      <c r="L1011" s="57" t="s">
        <v>12287</v>
      </c>
      <c r="N1011" s="111"/>
    </row>
    <row r="1012" spans="2:14">
      <c r="B1012" s="183"/>
      <c r="C1012" s="25">
        <v>89450</v>
      </c>
      <c r="D1012" s="25" t="s">
        <v>12139</v>
      </c>
      <c r="E1012" s="215" t="s">
        <v>12570</v>
      </c>
      <c r="F1012" s="216"/>
      <c r="G1012" s="216"/>
      <c r="H1012" s="216"/>
      <c r="I1012" s="216"/>
      <c r="J1012" s="217"/>
      <c r="K1012" s="226">
        <v>0</v>
      </c>
      <c r="L1012" s="57" t="s">
        <v>12287</v>
      </c>
      <c r="N1012" s="111"/>
    </row>
    <row r="1013" spans="2:14">
      <c r="B1013" s="183"/>
      <c r="C1013" s="25">
        <v>89451</v>
      </c>
      <c r="D1013" s="25" t="s">
        <v>12139</v>
      </c>
      <c r="E1013" s="215" t="s">
        <v>12571</v>
      </c>
      <c r="F1013" s="216"/>
      <c r="G1013" s="216"/>
      <c r="H1013" s="216"/>
      <c r="I1013" s="216"/>
      <c r="J1013" s="217"/>
      <c r="K1013" s="226">
        <v>0</v>
      </c>
      <c r="L1013" s="57" t="s">
        <v>12287</v>
      </c>
      <c r="N1013" s="111"/>
    </row>
    <row r="1014" spans="2:14">
      <c r="B1014" s="183"/>
      <c r="E1014" s="215" t="s">
        <v>12578</v>
      </c>
      <c r="F1014" s="216"/>
      <c r="G1014" s="216"/>
      <c r="H1014" s="216"/>
      <c r="I1014" s="216"/>
      <c r="J1014" s="217"/>
      <c r="K1014" s="226"/>
      <c r="N1014" s="111"/>
    </row>
    <row r="1015" spans="2:14">
      <c r="B1015" s="183"/>
      <c r="C1015" s="25">
        <v>94688</v>
      </c>
      <c r="D1015" s="25" t="s">
        <v>12139</v>
      </c>
      <c r="E1015" s="128" t="s">
        <v>12487</v>
      </c>
      <c r="J1015" s="109"/>
      <c r="K1015" s="226">
        <v>0</v>
      </c>
      <c r="L1015" s="57" t="s">
        <v>12479</v>
      </c>
      <c r="N1015" s="111"/>
    </row>
    <row r="1016" spans="2:14">
      <c r="B1016" s="183"/>
      <c r="C1016" s="25">
        <v>94690</v>
      </c>
      <c r="D1016" s="25" t="s">
        <v>12139</v>
      </c>
      <c r="E1016" s="128" t="s">
        <v>12567</v>
      </c>
      <c r="J1016" s="109"/>
      <c r="K1016" s="226"/>
      <c r="N1016" s="111"/>
    </row>
    <row r="1017" spans="2:14">
      <c r="B1017" s="183"/>
      <c r="C1017" s="25">
        <v>94692</v>
      </c>
      <c r="D1017" s="25" t="s">
        <v>12139</v>
      </c>
      <c r="E1017" s="128" t="s">
        <v>12568</v>
      </c>
      <c r="J1017" s="109"/>
      <c r="K1017" s="226"/>
      <c r="N1017" s="111"/>
    </row>
    <row r="1018" spans="2:14">
      <c r="B1018" s="183"/>
      <c r="C1018" s="25">
        <v>94694</v>
      </c>
      <c r="D1018" s="25" t="s">
        <v>12139</v>
      </c>
      <c r="E1018" s="128" t="s">
        <v>12569</v>
      </c>
      <c r="J1018" s="109"/>
      <c r="K1018" s="226">
        <v>0</v>
      </c>
      <c r="L1018" s="57" t="s">
        <v>12479</v>
      </c>
      <c r="N1018" s="111"/>
    </row>
    <row r="1019" spans="2:14">
      <c r="B1019" s="183"/>
      <c r="C1019" s="25">
        <v>94696</v>
      </c>
      <c r="D1019" s="25" t="s">
        <v>12139</v>
      </c>
      <c r="E1019" s="128" t="s">
        <v>12570</v>
      </c>
      <c r="J1019" s="109"/>
      <c r="K1019" s="226">
        <v>0</v>
      </c>
      <c r="N1019" s="111"/>
    </row>
    <row r="1020" spans="2:14">
      <c r="B1020" s="183"/>
      <c r="E1020" s="128" t="s">
        <v>12579</v>
      </c>
      <c r="J1020" s="109"/>
      <c r="K1020" s="226"/>
      <c r="N1020" s="111"/>
    </row>
    <row r="1021" spans="2:14">
      <c r="B1021" s="183"/>
      <c r="C1021" s="99" t="s">
        <v>12580</v>
      </c>
      <c r="D1021" s="19" t="s">
        <v>12265</v>
      </c>
      <c r="E1021" s="128" t="s">
        <v>12540</v>
      </c>
      <c r="J1021" s="109"/>
      <c r="K1021" s="226">
        <v>0</v>
      </c>
      <c r="L1021" s="57" t="s">
        <v>12479</v>
      </c>
      <c r="N1021" s="111"/>
    </row>
    <row r="1022" spans="2:14">
      <c r="B1022" s="183"/>
      <c r="E1022" s="128" t="s">
        <v>12581</v>
      </c>
      <c r="J1022" s="109"/>
      <c r="K1022" s="226"/>
      <c r="N1022" s="111"/>
    </row>
    <row r="1023" spans="2:14">
      <c r="B1023" s="183"/>
      <c r="C1023" s="25">
        <v>89366</v>
      </c>
      <c r="D1023" s="25" t="s">
        <v>12139</v>
      </c>
      <c r="E1023" s="128" t="s">
        <v>12484</v>
      </c>
      <c r="J1023" s="109"/>
      <c r="K1023" s="226">
        <v>0</v>
      </c>
      <c r="L1023" s="57" t="s">
        <v>12479</v>
      </c>
      <c r="N1023" s="111"/>
    </row>
    <row r="1024" spans="2:14">
      <c r="B1024" s="183"/>
      <c r="E1024" s="128" t="s">
        <v>12582</v>
      </c>
      <c r="J1024" s="109"/>
      <c r="K1024" s="226"/>
      <c r="N1024" s="111"/>
    </row>
    <row r="1025" spans="2:14">
      <c r="B1025" s="183"/>
      <c r="C1025" s="25">
        <v>90373</v>
      </c>
      <c r="D1025" s="25" t="s">
        <v>12139</v>
      </c>
      <c r="E1025" s="128" t="s">
        <v>12583</v>
      </c>
      <c r="J1025" s="109"/>
      <c r="K1025" s="226">
        <v>0</v>
      </c>
      <c r="L1025" s="57" t="s">
        <v>12479</v>
      </c>
      <c r="N1025" s="111"/>
    </row>
    <row r="1026" spans="2:14">
      <c r="B1026" s="183"/>
      <c r="E1026" s="128" t="s">
        <v>12584</v>
      </c>
      <c r="J1026" s="109"/>
      <c r="K1026" s="226"/>
      <c r="N1026" s="111"/>
    </row>
    <row r="1027" spans="2:14">
      <c r="B1027" s="183"/>
      <c r="C1027" s="25">
        <v>89396</v>
      </c>
      <c r="D1027" s="25" t="s">
        <v>12139</v>
      </c>
      <c r="E1027" s="128" t="s">
        <v>12585</v>
      </c>
      <c r="J1027" s="109"/>
      <c r="K1027" s="226">
        <v>0</v>
      </c>
      <c r="L1027" s="57" t="s">
        <v>12479</v>
      </c>
      <c r="N1027" s="111"/>
    </row>
    <row r="1028" spans="2:14">
      <c r="B1028" s="183"/>
      <c r="C1028" s="25" t="s">
        <v>1883</v>
      </c>
      <c r="D1028" s="25" t="s">
        <v>12139</v>
      </c>
      <c r="E1028" s="128" t="s">
        <v>12586</v>
      </c>
      <c r="J1028" s="109"/>
      <c r="K1028" s="226">
        <v>0</v>
      </c>
      <c r="L1028" s="57" t="s">
        <v>12221</v>
      </c>
      <c r="N1028" s="111"/>
    </row>
    <row r="1029" spans="2:14">
      <c r="B1029" s="183"/>
      <c r="C1029" s="99" t="s">
        <v>12164</v>
      </c>
      <c r="D1029" s="19" t="s">
        <v>12265</v>
      </c>
      <c r="E1029" s="119" t="s">
        <v>12587</v>
      </c>
      <c r="J1029" s="109"/>
      <c r="K1029" s="226">
        <v>0</v>
      </c>
      <c r="L1029" s="57" t="s">
        <v>12479</v>
      </c>
      <c r="N1029" s="111"/>
    </row>
    <row r="1030" spans="2:14">
      <c r="B1030" s="183"/>
      <c r="C1030" s="99" t="s">
        <v>12588</v>
      </c>
      <c r="D1030" s="19" t="s">
        <v>12265</v>
      </c>
      <c r="E1030" s="119" t="s">
        <v>12589</v>
      </c>
      <c r="J1030" s="109"/>
      <c r="K1030" s="226">
        <v>0</v>
      </c>
      <c r="L1030" s="57" t="s">
        <v>12479</v>
      </c>
      <c r="N1030" s="111"/>
    </row>
    <row r="1031" spans="2:14">
      <c r="B1031" s="183"/>
      <c r="C1031" s="99" t="s">
        <v>12590</v>
      </c>
      <c r="D1031" s="19" t="s">
        <v>12265</v>
      </c>
      <c r="E1031" s="119" t="s">
        <v>12591</v>
      </c>
      <c r="J1031" s="109"/>
      <c r="K1031" s="226">
        <v>0</v>
      </c>
      <c r="L1031" s="57" t="s">
        <v>12479</v>
      </c>
      <c r="N1031" s="111"/>
    </row>
    <row r="1032" spans="2:14">
      <c r="B1032" s="183"/>
      <c r="C1032" s="99" t="s">
        <v>12592</v>
      </c>
      <c r="D1032" s="19" t="s">
        <v>12265</v>
      </c>
      <c r="E1032" s="119" t="s">
        <v>12593</v>
      </c>
      <c r="J1032" s="109"/>
      <c r="K1032" s="226">
        <v>0</v>
      </c>
      <c r="L1032" s="57" t="s">
        <v>12479</v>
      </c>
      <c r="N1032" s="111"/>
    </row>
    <row r="1033" spans="2:14">
      <c r="B1033" s="183"/>
      <c r="C1033" s="99"/>
      <c r="D1033" s="19"/>
      <c r="E1033" s="119"/>
      <c r="J1033" s="109"/>
      <c r="K1033" s="226"/>
      <c r="L1033" s="56"/>
      <c r="N1033" s="111"/>
    </row>
    <row r="1034" spans="2:14">
      <c r="B1034" s="183"/>
      <c r="C1034" s="99"/>
      <c r="D1034" s="19"/>
      <c r="E1034" s="120" t="s">
        <v>12594</v>
      </c>
      <c r="J1034" s="109"/>
      <c r="K1034" s="226"/>
      <c r="L1034" s="56"/>
      <c r="N1034" s="111"/>
    </row>
    <row r="1035" spans="2:14">
      <c r="B1035" s="183"/>
      <c r="C1035" s="99"/>
      <c r="D1035" s="19"/>
      <c r="E1035" s="119" t="s">
        <v>12595</v>
      </c>
      <c r="J1035" s="109"/>
      <c r="K1035" s="226"/>
      <c r="L1035" s="56"/>
      <c r="N1035" s="111"/>
    </row>
    <row r="1036" spans="2:14">
      <c r="B1036" s="183"/>
      <c r="C1036" s="99">
        <v>72289</v>
      </c>
      <c r="D1036" s="19" t="s">
        <v>12139</v>
      </c>
      <c r="E1036" s="119" t="s">
        <v>12596</v>
      </c>
      <c r="J1036" s="109"/>
      <c r="K1036" s="226">
        <v>0</v>
      </c>
      <c r="L1036" s="57" t="s">
        <v>12479</v>
      </c>
      <c r="N1036" s="111"/>
    </row>
    <row r="1037" spans="2:14">
      <c r="B1037" s="183"/>
      <c r="C1037" s="99"/>
      <c r="D1037" s="19"/>
      <c r="E1037" s="119" t="s">
        <v>12597</v>
      </c>
      <c r="J1037" s="109"/>
      <c r="K1037" s="226"/>
      <c r="L1037" s="56"/>
      <c r="N1037" s="111"/>
    </row>
    <row r="1038" spans="2:14">
      <c r="B1038" s="183"/>
      <c r="C1038" s="99">
        <v>89707</v>
      </c>
      <c r="D1038" s="19" t="s">
        <v>12139</v>
      </c>
      <c r="E1038" s="119" t="s">
        <v>12598</v>
      </c>
      <c r="J1038" s="109"/>
      <c r="K1038" s="226">
        <v>0</v>
      </c>
      <c r="L1038" s="57" t="s">
        <v>12479</v>
      </c>
      <c r="N1038" s="111"/>
    </row>
    <row r="1039" spans="2:14">
      <c r="B1039" s="183"/>
      <c r="C1039" s="99" t="s">
        <v>12599</v>
      </c>
      <c r="D1039" s="19" t="s">
        <v>12265</v>
      </c>
      <c r="E1039" s="119" t="s">
        <v>12600</v>
      </c>
      <c r="J1039" s="109"/>
      <c r="K1039" s="226">
        <v>0</v>
      </c>
      <c r="L1039" s="56"/>
      <c r="N1039" s="111"/>
    </row>
    <row r="1040" spans="2:14">
      <c r="B1040" s="183"/>
      <c r="C1040" s="99"/>
      <c r="D1040" s="19"/>
      <c r="E1040" s="119" t="s">
        <v>12601</v>
      </c>
      <c r="J1040" s="109"/>
      <c r="K1040" s="226"/>
      <c r="L1040" s="56"/>
      <c r="N1040" s="111"/>
    </row>
    <row r="1041" spans="2:14">
      <c r="B1041" s="183"/>
      <c r="C1041" s="99">
        <v>86882</v>
      </c>
      <c r="D1041" s="19" t="s">
        <v>12139</v>
      </c>
      <c r="E1041" s="119" t="s">
        <v>12602</v>
      </c>
      <c r="J1041" s="109"/>
      <c r="K1041" s="226">
        <v>5</v>
      </c>
      <c r="L1041" s="57" t="s">
        <v>12479</v>
      </c>
      <c r="N1041" s="111"/>
    </row>
    <row r="1042" spans="2:14">
      <c r="B1042" s="183"/>
      <c r="C1042" s="99"/>
      <c r="D1042" s="19"/>
      <c r="E1042" s="119" t="s">
        <v>12603</v>
      </c>
      <c r="J1042" s="109"/>
      <c r="K1042" s="226"/>
      <c r="L1042" s="56"/>
      <c r="N1042" s="111"/>
    </row>
    <row r="1043" spans="2:14">
      <c r="B1043" s="183"/>
      <c r="C1043" s="99">
        <v>86883</v>
      </c>
      <c r="D1043" s="19" t="s">
        <v>12139</v>
      </c>
      <c r="E1043" s="119" t="s">
        <v>12604</v>
      </c>
      <c r="J1043" s="109"/>
      <c r="K1043" s="226">
        <v>0</v>
      </c>
      <c r="L1043" s="57" t="s">
        <v>12479</v>
      </c>
      <c r="N1043" s="111"/>
    </row>
    <row r="1044" spans="2:14">
      <c r="B1044" s="183"/>
      <c r="C1044" s="99"/>
      <c r="D1044" s="19"/>
      <c r="E1044" s="119" t="s">
        <v>12605</v>
      </c>
      <c r="J1044" s="109"/>
      <c r="K1044" s="226"/>
      <c r="L1044" s="56"/>
      <c r="N1044" s="111"/>
    </row>
    <row r="1045" spans="2:14">
      <c r="B1045" s="183"/>
      <c r="C1045" s="99">
        <v>86879</v>
      </c>
      <c r="D1045" s="19" t="s">
        <v>12139</v>
      </c>
      <c r="E1045" s="119" t="s">
        <v>12606</v>
      </c>
      <c r="J1045" s="109"/>
      <c r="K1045" s="226">
        <v>0</v>
      </c>
      <c r="L1045" s="57" t="s">
        <v>12479</v>
      </c>
      <c r="N1045" s="111"/>
    </row>
    <row r="1046" spans="2:14">
      <c r="B1046" s="183"/>
      <c r="C1046" s="99"/>
      <c r="D1046" s="19"/>
      <c r="E1046" s="119" t="s">
        <v>12607</v>
      </c>
      <c r="J1046" s="109"/>
      <c r="K1046" s="226"/>
      <c r="L1046" s="56"/>
      <c r="N1046" s="111"/>
    </row>
    <row r="1047" spans="2:14">
      <c r="B1047" s="183"/>
      <c r="C1047" s="99">
        <v>89728</v>
      </c>
      <c r="D1047" s="19" t="s">
        <v>12139</v>
      </c>
      <c r="E1047" s="119" t="s">
        <v>12568</v>
      </c>
      <c r="J1047" s="109"/>
      <c r="K1047" s="226">
        <v>0</v>
      </c>
      <c r="L1047" s="57" t="s">
        <v>12479</v>
      </c>
      <c r="N1047" s="111"/>
    </row>
    <row r="1048" spans="2:14">
      <c r="B1048" s="183"/>
      <c r="C1048" s="99">
        <v>89733</v>
      </c>
      <c r="D1048" s="19" t="s">
        <v>12139</v>
      </c>
      <c r="E1048" s="119" t="s">
        <v>12569</v>
      </c>
      <c r="J1048" s="109"/>
      <c r="K1048" s="226">
        <v>0</v>
      </c>
      <c r="L1048" s="57" t="s">
        <v>12479</v>
      </c>
      <c r="N1048" s="111"/>
    </row>
    <row r="1049" spans="2:14">
      <c r="B1049" s="183"/>
      <c r="C1049" s="99">
        <v>89743</v>
      </c>
      <c r="D1049" s="19" t="s">
        <v>12139</v>
      </c>
      <c r="E1049" s="119" t="s">
        <v>12571</v>
      </c>
      <c r="J1049" s="109"/>
      <c r="K1049" s="226">
        <v>0</v>
      </c>
      <c r="L1049" s="57" t="s">
        <v>12479</v>
      </c>
      <c r="N1049" s="111"/>
    </row>
    <row r="1050" spans="2:14">
      <c r="B1050" s="183"/>
      <c r="C1050" s="99">
        <v>89744</v>
      </c>
      <c r="D1050" s="19" t="s">
        <v>12139</v>
      </c>
      <c r="E1050" s="119" t="s">
        <v>12608</v>
      </c>
      <c r="J1050" s="109"/>
      <c r="K1050" s="226">
        <v>0</v>
      </c>
      <c r="L1050" s="57" t="s">
        <v>12479</v>
      </c>
      <c r="N1050" s="111"/>
    </row>
    <row r="1051" spans="2:14">
      <c r="B1051" s="183"/>
      <c r="C1051" s="99"/>
      <c r="D1051" s="19"/>
      <c r="E1051" s="119" t="s">
        <v>12609</v>
      </c>
      <c r="J1051" s="109"/>
      <c r="K1051" s="226"/>
      <c r="L1051" s="56"/>
      <c r="N1051" s="111"/>
    </row>
    <row r="1052" spans="2:14">
      <c r="B1052" s="183"/>
      <c r="C1052" s="99">
        <v>89726</v>
      </c>
      <c r="D1052" s="19" t="s">
        <v>12139</v>
      </c>
      <c r="E1052" s="119" t="s">
        <v>12568</v>
      </c>
      <c r="J1052" s="109"/>
      <c r="K1052" s="226">
        <v>0</v>
      </c>
      <c r="L1052" s="57" t="s">
        <v>12479</v>
      </c>
      <c r="N1052" s="111"/>
    </row>
    <row r="1053" spans="2:14">
      <c r="B1053" s="183"/>
      <c r="C1053" s="99">
        <v>89732</v>
      </c>
      <c r="D1053" s="19" t="s">
        <v>12139</v>
      </c>
      <c r="E1053" s="119" t="s">
        <v>12569</v>
      </c>
      <c r="J1053" s="109"/>
      <c r="K1053" s="226">
        <v>0</v>
      </c>
      <c r="L1053" s="57" t="s">
        <v>12479</v>
      </c>
      <c r="N1053" s="111"/>
    </row>
    <row r="1054" spans="2:14">
      <c r="B1054" s="183"/>
      <c r="C1054" s="99">
        <v>89739</v>
      </c>
      <c r="D1054" s="19" t="s">
        <v>12139</v>
      </c>
      <c r="E1054" s="119" t="s">
        <v>12571</v>
      </c>
      <c r="J1054" s="109"/>
      <c r="K1054" s="226">
        <v>0</v>
      </c>
      <c r="L1054" s="57" t="s">
        <v>12479</v>
      </c>
      <c r="N1054" s="111"/>
    </row>
    <row r="1055" spans="2:14">
      <c r="B1055" s="183"/>
      <c r="C1055" s="99">
        <v>89746</v>
      </c>
      <c r="D1055" s="19" t="s">
        <v>12139</v>
      </c>
      <c r="E1055" s="119" t="s">
        <v>12608</v>
      </c>
      <c r="J1055" s="109"/>
      <c r="K1055" s="226">
        <v>2</v>
      </c>
      <c r="L1055" s="57" t="s">
        <v>12479</v>
      </c>
      <c r="N1055" s="111"/>
    </row>
    <row r="1056" spans="2:14">
      <c r="B1056" s="183"/>
      <c r="C1056" s="99"/>
      <c r="D1056" s="19"/>
      <c r="E1056" s="119" t="s">
        <v>12610</v>
      </c>
      <c r="J1056" s="109"/>
      <c r="K1056" s="226"/>
      <c r="L1056" s="56"/>
      <c r="N1056" s="111"/>
    </row>
    <row r="1057" spans="2:14">
      <c r="B1057" s="183"/>
      <c r="C1057" s="99">
        <v>89724</v>
      </c>
      <c r="D1057" s="19" t="s">
        <v>12139</v>
      </c>
      <c r="E1057" s="119" t="s">
        <v>12568</v>
      </c>
      <c r="J1057" s="109"/>
      <c r="K1057" s="226">
        <v>0</v>
      </c>
      <c r="L1057" s="57" t="s">
        <v>12479</v>
      </c>
      <c r="N1057" s="111"/>
    </row>
    <row r="1058" spans="2:14">
      <c r="B1058" s="183"/>
      <c r="C1058" s="99">
        <v>89731</v>
      </c>
      <c r="D1058" s="19" t="s">
        <v>12139</v>
      </c>
      <c r="E1058" s="119" t="s">
        <v>12569</v>
      </c>
      <c r="J1058" s="109"/>
      <c r="K1058" s="226">
        <v>0</v>
      </c>
      <c r="L1058" s="57" t="s">
        <v>12479</v>
      </c>
      <c r="N1058" s="111"/>
    </row>
    <row r="1059" spans="2:14">
      <c r="B1059" s="183"/>
      <c r="C1059" s="99">
        <v>89739</v>
      </c>
      <c r="D1059" s="19" t="s">
        <v>12139</v>
      </c>
      <c r="E1059" s="119" t="s">
        <v>12571</v>
      </c>
      <c r="J1059" s="109"/>
      <c r="K1059" s="226">
        <v>0</v>
      </c>
      <c r="L1059" s="57" t="s">
        <v>12479</v>
      </c>
      <c r="N1059" s="111"/>
    </row>
    <row r="1060" spans="2:14">
      <c r="B1060" s="183"/>
      <c r="C1060" s="99">
        <v>89744</v>
      </c>
      <c r="D1060" s="19" t="s">
        <v>12139</v>
      </c>
      <c r="E1060" s="119" t="s">
        <v>12608</v>
      </c>
      <c r="J1060" s="109"/>
      <c r="K1060" s="226">
        <v>4</v>
      </c>
      <c r="L1060" s="57" t="s">
        <v>12479</v>
      </c>
      <c r="N1060" s="111"/>
    </row>
    <row r="1061" spans="2:14">
      <c r="B1061" s="183"/>
      <c r="C1061" s="99"/>
      <c r="D1061" s="19"/>
      <c r="E1061" s="119" t="s">
        <v>12611</v>
      </c>
      <c r="J1061" s="109"/>
      <c r="K1061" s="226"/>
      <c r="L1061" s="56"/>
      <c r="N1061" s="111"/>
    </row>
    <row r="1062" spans="2:14">
      <c r="B1062" s="183"/>
      <c r="C1062" s="99" t="s">
        <v>12612</v>
      </c>
      <c r="D1062" s="19" t="s">
        <v>12265</v>
      </c>
      <c r="E1062" s="119" t="s">
        <v>12613</v>
      </c>
      <c r="J1062" s="109"/>
      <c r="K1062" s="226">
        <v>0</v>
      </c>
      <c r="L1062" s="57" t="s">
        <v>12479</v>
      </c>
      <c r="N1062" s="111"/>
    </row>
    <row r="1063" spans="2:14">
      <c r="B1063" s="183"/>
      <c r="C1063" s="99">
        <v>89797</v>
      </c>
      <c r="D1063" s="19" t="s">
        <v>12139</v>
      </c>
      <c r="E1063" s="119" t="s">
        <v>12614</v>
      </c>
      <c r="J1063" s="109"/>
      <c r="K1063" s="226">
        <v>0</v>
      </c>
      <c r="L1063" s="57" t="s">
        <v>12479</v>
      </c>
      <c r="N1063" s="111"/>
    </row>
    <row r="1064" spans="2:14">
      <c r="B1064" s="183"/>
      <c r="C1064" s="99">
        <v>89785</v>
      </c>
      <c r="D1064" s="19" t="s">
        <v>12139</v>
      </c>
      <c r="E1064" s="119" t="s">
        <v>12615</v>
      </c>
      <c r="J1064" s="109"/>
      <c r="K1064" s="226">
        <v>0</v>
      </c>
      <c r="L1064" s="57" t="s">
        <v>12479</v>
      </c>
      <c r="N1064" s="111"/>
    </row>
    <row r="1065" spans="2:14">
      <c r="B1065" s="183"/>
      <c r="C1065" s="99">
        <v>89783</v>
      </c>
      <c r="D1065" s="19" t="s">
        <v>12139</v>
      </c>
      <c r="E1065" s="119" t="s">
        <v>12616</v>
      </c>
      <c r="J1065" s="109"/>
      <c r="K1065" s="226">
        <v>0</v>
      </c>
      <c r="L1065" s="57" t="s">
        <v>12479</v>
      </c>
      <c r="N1065" s="111"/>
    </row>
    <row r="1066" spans="2:14">
      <c r="B1066" s="183"/>
      <c r="C1066" s="99"/>
      <c r="D1066" s="19"/>
      <c r="E1066" s="119" t="s">
        <v>12617</v>
      </c>
      <c r="J1066" s="109"/>
      <c r="K1066" s="226"/>
      <c r="L1066" s="56"/>
      <c r="N1066" s="111"/>
    </row>
    <row r="1067" spans="2:14">
      <c r="B1067" s="183"/>
      <c r="C1067" s="99">
        <v>89711</v>
      </c>
      <c r="D1067" s="19" t="s">
        <v>12139</v>
      </c>
      <c r="E1067" s="119" t="s">
        <v>12568</v>
      </c>
      <c r="J1067" s="109"/>
      <c r="K1067" s="226">
        <v>0</v>
      </c>
      <c r="L1067" s="56" t="s">
        <v>1</v>
      </c>
      <c r="N1067" s="111"/>
    </row>
    <row r="1068" spans="2:14">
      <c r="B1068" s="183"/>
      <c r="C1068" s="99">
        <v>89712</v>
      </c>
      <c r="D1068" s="19" t="s">
        <v>12139</v>
      </c>
      <c r="E1068" s="119" t="s">
        <v>12618</v>
      </c>
      <c r="J1068" s="109"/>
      <c r="K1068" s="226">
        <v>0</v>
      </c>
      <c r="L1068" s="56" t="s">
        <v>1</v>
      </c>
      <c r="N1068" s="111"/>
    </row>
    <row r="1069" spans="2:14">
      <c r="B1069" s="183"/>
      <c r="C1069" s="99">
        <v>89713</v>
      </c>
      <c r="D1069" s="19" t="s">
        <v>12139</v>
      </c>
      <c r="E1069" s="119" t="s">
        <v>12571</v>
      </c>
      <c r="J1069" s="109"/>
      <c r="K1069" s="226">
        <v>0</v>
      </c>
      <c r="L1069" s="56" t="s">
        <v>1</v>
      </c>
      <c r="N1069" s="111"/>
    </row>
    <row r="1070" spans="2:14">
      <c r="B1070" s="183"/>
      <c r="C1070" s="99">
        <v>89714</v>
      </c>
      <c r="D1070" s="19" t="s">
        <v>12139</v>
      </c>
      <c r="E1070" s="119" t="s">
        <v>12608</v>
      </c>
      <c r="J1070" s="109"/>
      <c r="K1070" s="226">
        <v>12</v>
      </c>
      <c r="L1070" s="56" t="s">
        <v>1</v>
      </c>
      <c r="N1070" s="111"/>
    </row>
    <row r="1071" spans="2:14">
      <c r="B1071" s="183"/>
      <c r="C1071" s="99">
        <v>89849</v>
      </c>
      <c r="D1071" s="19" t="s">
        <v>12139</v>
      </c>
      <c r="E1071" s="119" t="s">
        <v>12619</v>
      </c>
      <c r="J1071" s="109"/>
      <c r="K1071" s="226">
        <v>10</v>
      </c>
      <c r="L1071" s="56" t="s">
        <v>1</v>
      </c>
      <c r="N1071" s="111"/>
    </row>
    <row r="1072" spans="2:14">
      <c r="B1072" s="183"/>
      <c r="C1072" s="99"/>
      <c r="D1072" s="19"/>
      <c r="E1072" s="119" t="s">
        <v>12620</v>
      </c>
      <c r="J1072" s="109"/>
      <c r="K1072" s="226"/>
      <c r="L1072" s="56"/>
      <c r="N1072" s="111"/>
    </row>
    <row r="1073" spans="2:14">
      <c r="B1073" s="183"/>
      <c r="C1073" s="99" t="s">
        <v>12621</v>
      </c>
      <c r="D1073" s="19" t="s">
        <v>12265</v>
      </c>
      <c r="E1073" s="119" t="s">
        <v>12569</v>
      </c>
      <c r="J1073" s="109"/>
      <c r="K1073" s="226">
        <v>0</v>
      </c>
      <c r="L1073" s="57" t="s">
        <v>12479</v>
      </c>
      <c r="N1073" s="111"/>
    </row>
    <row r="1074" spans="2:14">
      <c r="B1074" s="183"/>
      <c r="C1074" s="99" t="s">
        <v>12622</v>
      </c>
      <c r="D1074" s="19" t="s">
        <v>12265</v>
      </c>
      <c r="E1074" s="119" t="s">
        <v>12571</v>
      </c>
      <c r="J1074" s="109"/>
      <c r="K1074" s="226">
        <v>0</v>
      </c>
      <c r="L1074" s="57" t="s">
        <v>12479</v>
      </c>
      <c r="N1074" s="111"/>
    </row>
    <row r="1075" spans="2:14">
      <c r="B1075" s="183"/>
      <c r="C1075" s="99"/>
      <c r="D1075" s="19"/>
      <c r="E1075" s="119" t="s">
        <v>12623</v>
      </c>
      <c r="J1075" s="109"/>
      <c r="K1075" s="226"/>
      <c r="L1075" s="56"/>
      <c r="N1075" s="111"/>
    </row>
    <row r="1076" spans="2:14">
      <c r="B1076" s="183"/>
      <c r="C1076" s="99" t="s">
        <v>12624</v>
      </c>
      <c r="D1076" s="19" t="s">
        <v>12265</v>
      </c>
      <c r="E1076" s="119" t="s">
        <v>12565</v>
      </c>
      <c r="J1076" s="109"/>
      <c r="K1076" s="226">
        <v>0</v>
      </c>
      <c r="L1076" s="57" t="s">
        <v>12479</v>
      </c>
      <c r="N1076" s="111"/>
    </row>
    <row r="1077" spans="2:14">
      <c r="B1077" s="183"/>
      <c r="C1077" s="99"/>
      <c r="D1077" s="19"/>
      <c r="E1077" s="119" t="s">
        <v>12625</v>
      </c>
      <c r="J1077" s="109"/>
      <c r="K1077" s="226">
        <v>0</v>
      </c>
      <c r="L1077" s="57" t="s">
        <v>12479</v>
      </c>
      <c r="N1077" s="111"/>
    </row>
    <row r="1078" spans="2:14">
      <c r="B1078" s="183"/>
      <c r="C1078" s="99">
        <v>89784</v>
      </c>
      <c r="D1078" s="19" t="s">
        <v>12139</v>
      </c>
      <c r="E1078" s="119" t="s">
        <v>12626</v>
      </c>
      <c r="J1078" s="109"/>
      <c r="K1078" s="226">
        <v>0</v>
      </c>
      <c r="L1078" s="57" t="s">
        <v>12479</v>
      </c>
      <c r="N1078" s="111"/>
    </row>
    <row r="1079" spans="2:14" ht="27.75" customHeight="1">
      <c r="B1079" s="183"/>
      <c r="C1079" s="99" t="s">
        <v>12627</v>
      </c>
      <c r="D1079" s="19" t="s">
        <v>12265</v>
      </c>
      <c r="E1079" s="496" t="s">
        <v>12628</v>
      </c>
      <c r="F1079" s="497"/>
      <c r="G1079" s="497"/>
      <c r="H1079" s="497"/>
      <c r="I1079" s="497"/>
      <c r="J1079" s="498"/>
      <c r="K1079" s="226">
        <v>0</v>
      </c>
      <c r="L1079" s="57" t="s">
        <v>12479</v>
      </c>
      <c r="N1079" s="111"/>
    </row>
    <row r="1080" spans="2:14" ht="27.75" customHeight="1">
      <c r="B1080" s="183"/>
      <c r="C1080" s="99" t="s">
        <v>12629</v>
      </c>
      <c r="D1080" s="19" t="s">
        <v>12265</v>
      </c>
      <c r="E1080" s="496" t="s">
        <v>12630</v>
      </c>
      <c r="F1080" s="497"/>
      <c r="G1080" s="497"/>
      <c r="H1080" s="497"/>
      <c r="I1080" s="497"/>
      <c r="J1080" s="498"/>
      <c r="K1080" s="226">
        <v>0</v>
      </c>
      <c r="L1080" s="57" t="s">
        <v>12479</v>
      </c>
      <c r="N1080" s="111"/>
    </row>
    <row r="1081" spans="2:14">
      <c r="B1081" s="183"/>
      <c r="C1081" s="99" t="s">
        <v>12631</v>
      </c>
      <c r="D1081" s="19" t="s">
        <v>12265</v>
      </c>
      <c r="E1081" s="496" t="s">
        <v>12632</v>
      </c>
      <c r="F1081" s="497"/>
      <c r="G1081" s="497"/>
      <c r="H1081" s="497"/>
      <c r="I1081" s="497"/>
      <c r="J1081" s="498"/>
      <c r="K1081" s="226">
        <v>0</v>
      </c>
      <c r="L1081" s="57" t="s">
        <v>12479</v>
      </c>
      <c r="N1081" s="111"/>
    </row>
    <row r="1082" spans="2:14">
      <c r="B1082" s="183"/>
      <c r="C1082" s="99"/>
      <c r="D1082" s="19"/>
      <c r="E1082" s="302"/>
      <c r="F1082" s="74"/>
      <c r="G1082" s="74"/>
      <c r="H1082" s="74"/>
      <c r="I1082" s="74"/>
      <c r="J1082" s="93"/>
      <c r="K1082" s="226"/>
      <c r="N1082" s="111"/>
    </row>
    <row r="1083" spans="2:14" ht="12.75" customHeight="1">
      <c r="B1083" s="183"/>
      <c r="C1083" s="99">
        <v>95472</v>
      </c>
      <c r="D1083" s="25" t="s">
        <v>12139</v>
      </c>
      <c r="E1083" s="463" t="str">
        <f>IFERROR(VLOOKUP($C1083,'SINAPI M A I O 2018'!$1:$1048576,2,0),IFERROR(VLOOKUP($C1083,'COMP. PROPRIA'!$B$12:$I$453,4,0),""))</f>
        <v>VASO SANITARIO SIFONADO CONVENCIONAL PARA PCD SEM FURO FRONTAL COM LOUÇA BRANCA SEM ASSENTO, INCLUSO CONJUNTO DE LIGAÇÃO PARA BACIA SANITÁRIA AJUSTÁVEL - FORNECIMENTO E INSTALAÇÃO. AF_10/2016</v>
      </c>
      <c r="F1083" s="464"/>
      <c r="G1083" s="464"/>
      <c r="H1083" s="464"/>
      <c r="I1083" s="464"/>
      <c r="J1083" s="465"/>
      <c r="K1083" s="227">
        <v>1</v>
      </c>
      <c r="L1083" s="56" t="s">
        <v>12147</v>
      </c>
      <c r="N1083" s="111"/>
    </row>
    <row r="1084" spans="2:14">
      <c r="B1084" s="183"/>
      <c r="C1084" s="99"/>
      <c r="D1084" s="19"/>
      <c r="E1084" s="302"/>
      <c r="F1084" s="74"/>
      <c r="G1084" s="74"/>
      <c r="H1084" s="74"/>
      <c r="I1084" s="74"/>
      <c r="J1084" s="93"/>
      <c r="K1084" s="226"/>
      <c r="N1084" s="111"/>
    </row>
    <row r="1085" spans="2:14">
      <c r="B1085" s="183"/>
      <c r="C1085" s="99"/>
      <c r="D1085" s="19"/>
      <c r="E1085" s="302"/>
      <c r="F1085" s="74"/>
      <c r="G1085" s="74"/>
      <c r="H1085" s="74"/>
      <c r="I1085" s="74"/>
      <c r="J1085" s="93"/>
      <c r="K1085" s="226"/>
      <c r="N1085" s="111"/>
    </row>
    <row r="1086" spans="2:14">
      <c r="B1086" s="183"/>
      <c r="C1086" s="99"/>
      <c r="D1086" s="19"/>
      <c r="E1086" s="119"/>
      <c r="J1086" s="109"/>
      <c r="K1086" s="226"/>
      <c r="L1086" s="56"/>
      <c r="N1086" s="111"/>
    </row>
    <row r="1087" spans="2:14" ht="13.5" thickBot="1">
      <c r="B1087" s="183"/>
      <c r="C1087" s="19"/>
      <c r="D1087" s="19"/>
      <c r="E1087" s="128"/>
      <c r="J1087" s="109"/>
      <c r="K1087" s="69"/>
      <c r="N1087" s="111"/>
    </row>
    <row r="1088" spans="2:14" ht="13.5" thickBot="1">
      <c r="B1088" s="184"/>
      <c r="C1088" s="95"/>
      <c r="D1088" s="95"/>
      <c r="E1088" s="484" t="s">
        <v>12633</v>
      </c>
      <c r="F1088" s="485"/>
      <c r="G1088" s="485"/>
      <c r="H1088" s="485"/>
      <c r="I1088" s="485"/>
      <c r="J1088" s="486"/>
      <c r="K1088" s="226"/>
      <c r="L1088" s="55"/>
      <c r="M1088" s="98"/>
      <c r="N1088" s="114"/>
    </row>
    <row r="1089" spans="2:14">
      <c r="B1089" s="183"/>
      <c r="C1089" s="19"/>
      <c r="D1089" s="19"/>
      <c r="E1089" s="128"/>
      <c r="J1089" s="109"/>
      <c r="K1089" s="69"/>
      <c r="N1089" s="111"/>
    </row>
    <row r="1090" spans="2:14" ht="26.25" customHeight="1">
      <c r="B1090" s="183"/>
      <c r="C1090" s="161" t="s">
        <v>12634</v>
      </c>
      <c r="D1090" s="19" t="s">
        <v>12265</v>
      </c>
      <c r="E1090" s="463" t="str">
        <f>IFERROR(VLOOKUP($C1090,'SINAPI M A I O 2018'!$1:$1048576,2,0),IFERROR(VLOOKUP($C1090,'COMP. PROPRIA'!$B$12:$I$453,4,0),""))</f>
        <v/>
      </c>
      <c r="F1090" s="464"/>
      <c r="G1090" s="464"/>
      <c r="H1090" s="464"/>
      <c r="I1090" s="464"/>
      <c r="J1090" s="465"/>
      <c r="K1090" s="226">
        <v>0</v>
      </c>
      <c r="N1090" s="111"/>
    </row>
    <row r="1091" spans="2:14" ht="46.5" customHeight="1">
      <c r="B1091" s="183"/>
      <c r="C1091" s="19">
        <v>92688</v>
      </c>
      <c r="D1091" s="19" t="s">
        <v>12139</v>
      </c>
      <c r="E1091" s="463" t="str">
        <f>IFERROR(VLOOKUP($C1091,'SINAPI M A I O 2018'!$1:$1048576,2,0),IFERROR(VLOOKUP($C1091,'COMP. PROPRIA'!$B$12:$I$453,4,0),""))</f>
        <v>TUBO DE AÇO GALVANIZADO COM COSTURA, CLASSE MÉDIA, CONEXÃO ROSQUEADA, DN 20 (3/4"), INSTALADO EM RAMAIS E SUB-RAMAIS DE GÁS - FORNECIMENTO E INSTALAÇÃO. AF_12/2015</v>
      </c>
      <c r="F1091" s="464"/>
      <c r="G1091" s="464"/>
      <c r="H1091" s="464"/>
      <c r="I1091" s="464"/>
      <c r="J1091" s="465"/>
      <c r="K1091" s="226">
        <v>0</v>
      </c>
      <c r="L1091" s="57" t="s">
        <v>12287</v>
      </c>
      <c r="N1091" s="111"/>
    </row>
    <row r="1092" spans="2:14" ht="31.5" customHeight="1">
      <c r="B1092" s="183"/>
      <c r="C1092" s="19">
        <v>83534</v>
      </c>
      <c r="D1092" s="19" t="s">
        <v>12139</v>
      </c>
      <c r="E1092" s="463" t="str">
        <f>IFERROR(VLOOKUP($C1092,'SINAPI M A I O 2018'!$1:$1048576,2,0),IFERROR(VLOOKUP($C1092,'COMP. PROPRIA'!$B$12:$I$453,4,0),""))</f>
        <v>LASTRO DE CONCRETO, PREPARO MECÂNICO, INCLUSOS ADITIVO IMPERMEABILIZANTE, LANÇAMENTO E ADENSAMENTO</v>
      </c>
      <c r="F1092" s="464"/>
      <c r="G1092" s="464"/>
      <c r="H1092" s="464"/>
      <c r="I1092" s="464"/>
      <c r="J1092" s="465"/>
      <c r="K1092" s="226">
        <v>0</v>
      </c>
      <c r="L1092" s="57" t="s">
        <v>12232</v>
      </c>
      <c r="N1092" s="111"/>
    </row>
    <row r="1093" spans="2:14" ht="39.75" customHeight="1">
      <c r="B1093" s="183"/>
      <c r="C1093" s="161" t="s">
        <v>12635</v>
      </c>
      <c r="D1093" s="19" t="s">
        <v>12265</v>
      </c>
      <c r="E1093" s="463" t="str">
        <f>IFERROR(VLOOKUP($C1093,'SINAPI M A I O 2018'!$1:$1048576,2,0),IFERROR(VLOOKUP($C1093,'COMP. PROPRIA'!$B$12:$I$453,4,0),""))</f>
        <v/>
      </c>
      <c r="F1093" s="464"/>
      <c r="G1093" s="464"/>
      <c r="H1093" s="464"/>
      <c r="I1093" s="464"/>
      <c r="J1093" s="465"/>
      <c r="K1093" s="226">
        <v>0</v>
      </c>
      <c r="L1093" s="56" t="s">
        <v>1</v>
      </c>
      <c r="N1093" s="111"/>
    </row>
    <row r="1094" spans="2:14" ht="34.5" customHeight="1">
      <c r="B1094" s="183"/>
      <c r="C1094" s="161" t="s">
        <v>12636</v>
      </c>
      <c r="D1094" s="19" t="s">
        <v>12265</v>
      </c>
      <c r="E1094" s="463" t="str">
        <f>IFERROR(VLOOKUP($C1094,'SINAPI M A I O 2018'!$1:$1048576,2,0),IFERROR(VLOOKUP($C1094,'COMP. PROPRIA'!$B$12:$I$453,4,0),""))</f>
        <v/>
      </c>
      <c r="F1094" s="464"/>
      <c r="G1094" s="464"/>
      <c r="H1094" s="464"/>
      <c r="I1094" s="464"/>
      <c r="J1094" s="465"/>
      <c r="K1094" s="226">
        <v>0</v>
      </c>
      <c r="L1094" s="57" t="s">
        <v>12479</v>
      </c>
      <c r="N1094" s="111"/>
    </row>
    <row r="1095" spans="2:14" ht="39.75" customHeight="1">
      <c r="B1095" s="183"/>
      <c r="C1095" s="19">
        <v>92905</v>
      </c>
      <c r="D1095" s="19" t="s">
        <v>12139</v>
      </c>
      <c r="E1095" s="463" t="str">
        <f>IFERROR(VLOOKUP($C1095,'SINAPI M A I O 2018'!$1:$1048576,2,0),IFERROR(VLOOKUP($C1095,'COMP. PROPRIA'!$B$12:$I$453,4,0),""))</f>
        <v>UNIÃO, EM FERRO GALVANIZADO, CONEXÃO ROSQUEADA, DN 20 (3/4"), INSTALADO EM RAMAIS E SUB-RAMAIS DE GÁS - FORNECIMENTO E INSTALAÇÃO. AF_12/2015</v>
      </c>
      <c r="F1095" s="464"/>
      <c r="G1095" s="464"/>
      <c r="H1095" s="464"/>
      <c r="I1095" s="464"/>
      <c r="J1095" s="465"/>
      <c r="K1095" s="226">
        <v>0</v>
      </c>
      <c r="L1095" s="57" t="s">
        <v>12479</v>
      </c>
      <c r="N1095" s="111"/>
    </row>
    <row r="1096" spans="2:14" ht="39" customHeight="1">
      <c r="B1096" s="183"/>
      <c r="C1096" s="19">
        <v>92694</v>
      </c>
      <c r="D1096" s="19" t="s">
        <v>12139</v>
      </c>
      <c r="E1096" s="463" t="str">
        <f>IFERROR(VLOOKUP($C1096,'SINAPI M A I O 2018'!$1:$1048576,2,0),IFERROR(VLOOKUP($C1096,'COMP. PROPRIA'!$B$12:$I$453,4,0),""))</f>
        <v>NIPLE, EM FERRO GALVANIZADO, CONEXÃO ROSQUEADA, DN 20 (3/4"), INSTALADO EM RAMAIS E SUB-RAMAIS DE GÁS - FORNECIMENTO E INSTALAÇÃO. AF_12/2015</v>
      </c>
      <c r="F1096" s="464"/>
      <c r="G1096" s="464"/>
      <c r="H1096" s="464"/>
      <c r="I1096" s="464"/>
      <c r="J1096" s="465"/>
      <c r="K1096" s="226">
        <v>0</v>
      </c>
      <c r="L1096" s="57" t="s">
        <v>12479</v>
      </c>
      <c r="N1096" s="111"/>
    </row>
    <row r="1097" spans="2:14" ht="27" customHeight="1">
      <c r="B1097" s="183"/>
      <c r="C1097" s="19">
        <v>92692</v>
      </c>
      <c r="D1097" s="19" t="s">
        <v>12139</v>
      </c>
      <c r="E1097" s="463" t="str">
        <f>IFERROR(VLOOKUP($C1097,'SINAPI M A I O 2018'!$1:$1048576,2,0),IFERROR(VLOOKUP($C1097,'COMP. PROPRIA'!$B$12:$I$453,4,0),""))</f>
        <v>NIPLE, EM FERRO GALVANIZADO, CONEXÃO ROSQUEADA, DN 15 (1/2"), INSTALADO EM RAMAIS E SUB-RAMAIS DE GÁS - FORNECIMENTO E INSTALAÇÃO. AF_12/2015</v>
      </c>
      <c r="F1097" s="464"/>
      <c r="G1097" s="464"/>
      <c r="H1097" s="464"/>
      <c r="I1097" s="464"/>
      <c r="J1097" s="465"/>
      <c r="K1097" s="226">
        <v>0</v>
      </c>
      <c r="L1097" s="57" t="s">
        <v>12479</v>
      </c>
      <c r="N1097" s="111"/>
    </row>
    <row r="1098" spans="2:14">
      <c r="B1098" s="183"/>
      <c r="C1098" s="161" t="s">
        <v>12636</v>
      </c>
      <c r="D1098" s="19" t="s">
        <v>12265</v>
      </c>
      <c r="E1098" s="463" t="str">
        <f>IFERROR(VLOOKUP($C1098,'SINAPI M A I O 2018'!$1:$1048576,2,0),IFERROR(VLOOKUP($C1098,'COMP. PROPRIA'!$B$12:$I$453,4,0),""))</f>
        <v/>
      </c>
      <c r="F1098" s="464"/>
      <c r="G1098" s="464"/>
      <c r="H1098" s="464"/>
      <c r="I1098" s="464"/>
      <c r="J1098" s="465"/>
      <c r="K1098" s="226">
        <v>0</v>
      </c>
      <c r="L1098" s="57" t="s">
        <v>12479</v>
      </c>
      <c r="N1098" s="111"/>
    </row>
    <row r="1099" spans="2:14">
      <c r="B1099" s="183"/>
      <c r="C1099" s="19">
        <v>92953</v>
      </c>
      <c r="D1099" s="19" t="s">
        <v>12139</v>
      </c>
      <c r="E1099" s="463" t="str">
        <f>IFERROR(VLOOKUP($C1099,'SINAPI M A I O 2018'!$1:$1048576,2,0),IFERROR(VLOOKUP($C1099,'COMP. PROPRIA'!$B$12:$I$453,4,0),""))</f>
        <v>LUVA DE REDUÇÃO, EM FERRO GALVANIZADO, 3/4" X 1/2", CONEXÃO ROSQUEADA, INSTALADO EM RAMAIS E SUB-RAMAIS DE GÁS - FORNECIMENTO E INSTALAÇÃO. AF_12/2015</v>
      </c>
      <c r="F1099" s="464"/>
      <c r="G1099" s="464"/>
      <c r="H1099" s="464"/>
      <c r="I1099" s="464"/>
      <c r="J1099" s="465"/>
      <c r="K1099" s="226">
        <v>0</v>
      </c>
      <c r="L1099" s="57" t="s">
        <v>12479</v>
      </c>
      <c r="N1099" s="111"/>
    </row>
    <row r="1100" spans="2:14">
      <c r="B1100" s="183"/>
      <c r="C1100" s="19">
        <v>92701</v>
      </c>
      <c r="D1100" s="19" t="s">
        <v>12139</v>
      </c>
      <c r="E1100" s="463" t="str">
        <f>IFERROR(VLOOKUP($C1100,'SINAPI M A I O 2018'!$1:$1048576,2,0),IFERROR(VLOOKUP($C1100,'COMP. PROPRIA'!$B$12:$I$453,4,0),""))</f>
        <v>JOELHO 90 GRAUS, EM FERRO GALVANIZADO, CONEXÃO ROSQUEADA, DN 20 (3/4"), INSTALADO EM RAMAIS E SUB-RAMAIS DE GÁS - FORNECIMENTO E INSTALAÇÃO. AF_12/2015</v>
      </c>
      <c r="F1100" s="464"/>
      <c r="G1100" s="464"/>
      <c r="H1100" s="464"/>
      <c r="I1100" s="464"/>
      <c r="J1100" s="465"/>
      <c r="K1100" s="226">
        <v>0</v>
      </c>
      <c r="L1100" s="57" t="s">
        <v>12479</v>
      </c>
      <c r="N1100" s="111"/>
    </row>
    <row r="1101" spans="2:14">
      <c r="B1101" s="183"/>
      <c r="C1101" s="161" t="s">
        <v>12637</v>
      </c>
      <c r="D1101" s="19" t="s">
        <v>12265</v>
      </c>
      <c r="E1101" s="463" t="str">
        <f>IFERROR(VLOOKUP($C1101,'SINAPI M A I O 2018'!$1:$1048576,2,0),IFERROR(VLOOKUP($C1101,'COMP. PROPRIA'!$B$12:$I$453,4,0),""))</f>
        <v/>
      </c>
      <c r="F1101" s="464"/>
      <c r="G1101" s="464"/>
      <c r="H1101" s="464"/>
      <c r="I1101" s="464"/>
      <c r="J1101" s="465"/>
      <c r="K1101" s="226">
        <v>0</v>
      </c>
      <c r="L1101" s="57" t="s">
        <v>12479</v>
      </c>
      <c r="N1101" s="111"/>
    </row>
    <row r="1102" spans="2:14">
      <c r="B1102" s="183"/>
      <c r="C1102" s="161" t="s">
        <v>12638</v>
      </c>
      <c r="D1102" s="19" t="s">
        <v>12265</v>
      </c>
      <c r="E1102" s="463" t="str">
        <f>IFERROR(VLOOKUP($C1102,'SINAPI M A I O 2018'!$1:$1048576,2,0),IFERROR(VLOOKUP($C1102,'COMP. PROPRIA'!$B$12:$I$453,4,0),""))</f>
        <v/>
      </c>
      <c r="F1102" s="464"/>
      <c r="G1102" s="464"/>
      <c r="H1102" s="464"/>
      <c r="I1102" s="464"/>
      <c r="J1102" s="465"/>
      <c r="K1102" s="226">
        <v>0</v>
      </c>
      <c r="L1102" s="57" t="s">
        <v>12479</v>
      </c>
      <c r="N1102" s="111"/>
    </row>
    <row r="1103" spans="2:14">
      <c r="B1103" s="183"/>
      <c r="C1103" s="161" t="s">
        <v>12639</v>
      </c>
      <c r="D1103" s="19" t="s">
        <v>12265</v>
      </c>
      <c r="E1103" s="463" t="str">
        <f>IFERROR(VLOOKUP($C1103,'SINAPI M A I O 2018'!$1:$1048576,2,0),IFERROR(VLOOKUP($C1103,'COMP. PROPRIA'!$B$12:$I$453,4,0),""))</f>
        <v/>
      </c>
      <c r="F1103" s="464"/>
      <c r="G1103" s="464"/>
      <c r="H1103" s="464"/>
      <c r="I1103" s="464"/>
      <c r="J1103" s="465"/>
      <c r="K1103" s="226">
        <v>0</v>
      </c>
      <c r="L1103" s="57" t="s">
        <v>12287</v>
      </c>
      <c r="N1103" s="111"/>
    </row>
    <row r="1104" spans="2:14">
      <c r="B1104" s="183"/>
      <c r="C1104" s="161" t="s">
        <v>12640</v>
      </c>
      <c r="D1104" s="19" t="s">
        <v>12265</v>
      </c>
      <c r="E1104" s="463" t="str">
        <f>IFERROR(VLOOKUP($C1104,'SINAPI M A I O 2018'!$1:$1048576,2,0),IFERROR(VLOOKUP($C1104,'COMP. PROPRIA'!$B$12:$I$453,4,0),""))</f>
        <v/>
      </c>
      <c r="F1104" s="464"/>
      <c r="G1104" s="464"/>
      <c r="H1104" s="464"/>
      <c r="I1104" s="464"/>
      <c r="J1104" s="465"/>
      <c r="K1104" s="226">
        <v>0</v>
      </c>
      <c r="L1104" s="57" t="s">
        <v>12479</v>
      </c>
      <c r="N1104" s="111"/>
    </row>
    <row r="1105" spans="2:14">
      <c r="B1105" s="183"/>
      <c r="C1105" s="161" t="s">
        <v>12641</v>
      </c>
      <c r="D1105" s="19" t="s">
        <v>12265</v>
      </c>
      <c r="E1105" s="463" t="str">
        <f>IFERROR(VLOOKUP($C1105,'SINAPI M A I O 2018'!$1:$1048576,2,0),IFERROR(VLOOKUP($C1105,'COMP. PROPRIA'!$B$12:$I$453,4,0),""))</f>
        <v/>
      </c>
      <c r="F1105" s="464"/>
      <c r="G1105" s="464"/>
      <c r="H1105" s="464"/>
      <c r="I1105" s="464"/>
      <c r="J1105" s="465"/>
      <c r="K1105" s="226">
        <v>0</v>
      </c>
      <c r="L1105" s="57" t="s">
        <v>12479</v>
      </c>
      <c r="N1105" s="111"/>
    </row>
    <row r="1106" spans="2:14" ht="12.75" customHeight="1" thickBot="1">
      <c r="B1106" s="183"/>
      <c r="C1106" s="19"/>
      <c r="D1106" s="19"/>
      <c r="E1106" s="119"/>
      <c r="J1106" s="109"/>
      <c r="K1106" s="69"/>
      <c r="N1106" s="111"/>
    </row>
    <row r="1107" spans="2:14" ht="13.5" thickBot="1">
      <c r="B1107" s="184"/>
      <c r="C1107" s="95"/>
      <c r="D1107" s="95"/>
      <c r="E1107" s="484" t="s">
        <v>12642</v>
      </c>
      <c r="F1107" s="485"/>
      <c r="G1107" s="485"/>
      <c r="H1107" s="485"/>
      <c r="I1107" s="485"/>
      <c r="J1107" s="486"/>
      <c r="K1107" s="226"/>
      <c r="L1107" s="55"/>
      <c r="M1107" s="98"/>
      <c r="N1107" s="114"/>
    </row>
    <row r="1108" spans="2:14">
      <c r="B1108" s="183"/>
      <c r="E1108" s="128"/>
      <c r="J1108" s="109"/>
      <c r="N1108" s="111"/>
    </row>
    <row r="1109" spans="2:14">
      <c r="B1109" s="183"/>
      <c r="E1109" s="128" t="s">
        <v>12643</v>
      </c>
      <c r="J1109" s="109"/>
      <c r="N1109" s="111"/>
    </row>
    <row r="1110" spans="2:14">
      <c r="B1110" s="183"/>
      <c r="E1110" s="128" t="s">
        <v>12644</v>
      </c>
      <c r="J1110" s="109"/>
      <c r="N1110" s="111"/>
    </row>
    <row r="1111" spans="2:14">
      <c r="B1111" s="183"/>
      <c r="C1111" s="99" t="s">
        <v>12645</v>
      </c>
      <c r="D1111" s="19" t="s">
        <v>12265</v>
      </c>
      <c r="E1111" s="128" t="s">
        <v>12508</v>
      </c>
      <c r="J1111" s="109"/>
      <c r="K1111" s="226">
        <v>0</v>
      </c>
      <c r="L1111" s="57" t="s">
        <v>12479</v>
      </c>
      <c r="N1111" s="111"/>
    </row>
    <row r="1112" spans="2:14">
      <c r="B1112" s="183"/>
      <c r="C1112" s="99" t="s">
        <v>12646</v>
      </c>
      <c r="D1112" s="19" t="s">
        <v>12265</v>
      </c>
      <c r="E1112" s="128" t="s">
        <v>12478</v>
      </c>
      <c r="J1112" s="109"/>
      <c r="K1112" s="226">
        <v>0</v>
      </c>
      <c r="L1112" s="57" t="s">
        <v>12479</v>
      </c>
      <c r="N1112" s="111"/>
    </row>
    <row r="1113" spans="2:14">
      <c r="B1113" s="183"/>
      <c r="D1113" s="19"/>
      <c r="E1113" s="128" t="s">
        <v>12647</v>
      </c>
      <c r="J1113" s="109"/>
      <c r="K1113" s="226"/>
      <c r="N1113" s="111"/>
    </row>
    <row r="1114" spans="2:14">
      <c r="B1114" s="183"/>
      <c r="C1114" s="99" t="s">
        <v>12167</v>
      </c>
      <c r="D1114" s="19" t="s">
        <v>12265</v>
      </c>
      <c r="E1114" s="128" t="s">
        <v>12503</v>
      </c>
      <c r="J1114" s="109"/>
      <c r="K1114" s="226">
        <v>10</v>
      </c>
      <c r="L1114" s="57" t="s">
        <v>12479</v>
      </c>
      <c r="N1114" s="111"/>
    </row>
    <row r="1115" spans="2:14">
      <c r="B1115" s="183"/>
      <c r="E1115" s="128" t="s">
        <v>12648</v>
      </c>
      <c r="J1115" s="109"/>
      <c r="K1115" s="226"/>
      <c r="N1115" s="111"/>
    </row>
    <row r="1116" spans="2:14">
      <c r="B1116" s="183"/>
      <c r="C1116" s="99" t="s">
        <v>12649</v>
      </c>
      <c r="D1116" s="19" t="s">
        <v>12265</v>
      </c>
      <c r="E1116" s="128" t="s">
        <v>12508</v>
      </c>
      <c r="J1116" s="109"/>
      <c r="K1116" s="226">
        <v>0</v>
      </c>
      <c r="L1116" s="57" t="s">
        <v>12479</v>
      </c>
      <c r="N1116" s="111"/>
    </row>
    <row r="1117" spans="2:14">
      <c r="B1117" s="183"/>
      <c r="C1117" s="99" t="s">
        <v>12650</v>
      </c>
      <c r="D1117" s="19" t="s">
        <v>12265</v>
      </c>
      <c r="E1117" s="128" t="s">
        <v>12478</v>
      </c>
      <c r="J1117" s="109"/>
      <c r="K1117" s="226">
        <v>0</v>
      </c>
      <c r="L1117" s="57" t="s">
        <v>12479</v>
      </c>
      <c r="N1117" s="111"/>
    </row>
    <row r="1118" spans="2:14">
      <c r="B1118" s="183"/>
      <c r="E1118" s="128" t="s">
        <v>12651</v>
      </c>
      <c r="J1118" s="109"/>
      <c r="K1118" s="226"/>
      <c r="N1118" s="111"/>
    </row>
    <row r="1119" spans="2:14">
      <c r="B1119" s="183"/>
      <c r="C1119" s="99" t="s">
        <v>12169</v>
      </c>
      <c r="D1119" s="19" t="s">
        <v>12265</v>
      </c>
      <c r="E1119" s="128" t="s">
        <v>12503</v>
      </c>
      <c r="J1119" s="109"/>
      <c r="K1119" s="226">
        <v>2</v>
      </c>
      <c r="L1119" s="57" t="s">
        <v>12479</v>
      </c>
      <c r="N1119" s="111"/>
    </row>
    <row r="1120" spans="2:14">
      <c r="B1120" s="183"/>
      <c r="E1120" s="128" t="s">
        <v>12652</v>
      </c>
      <c r="J1120" s="109"/>
      <c r="K1120" s="226"/>
      <c r="N1120" s="111"/>
    </row>
    <row r="1121" spans="2:14">
      <c r="B1121" s="183"/>
      <c r="C1121" s="25">
        <v>91940</v>
      </c>
      <c r="D1121" s="19" t="s">
        <v>12139</v>
      </c>
      <c r="E1121" s="119" t="s">
        <v>12653</v>
      </c>
      <c r="J1121" s="109"/>
      <c r="K1121" s="226">
        <v>0</v>
      </c>
      <c r="L1121" s="57" t="s">
        <v>12479</v>
      </c>
      <c r="N1121" s="111"/>
    </row>
    <row r="1122" spans="2:14">
      <c r="B1122" s="183"/>
      <c r="C1122" s="25">
        <v>91941</v>
      </c>
      <c r="D1122" s="19" t="s">
        <v>12139</v>
      </c>
      <c r="E1122" s="119" t="s">
        <v>12654</v>
      </c>
      <c r="J1122" s="109"/>
      <c r="K1122" s="226">
        <v>0</v>
      </c>
      <c r="L1122" s="57" t="s">
        <v>12479</v>
      </c>
      <c r="N1122" s="111"/>
    </row>
    <row r="1123" spans="2:14">
      <c r="B1123" s="183"/>
      <c r="C1123" s="25">
        <v>91943</v>
      </c>
      <c r="D1123" s="19" t="s">
        <v>12139</v>
      </c>
      <c r="E1123" s="119" t="s">
        <v>12655</v>
      </c>
      <c r="J1123" s="109"/>
      <c r="K1123" s="226">
        <v>3</v>
      </c>
      <c r="L1123" s="57" t="s">
        <v>12479</v>
      </c>
      <c r="N1123" s="111"/>
    </row>
    <row r="1124" spans="2:14">
      <c r="B1124" s="183"/>
      <c r="E1124" s="128" t="s">
        <v>12656</v>
      </c>
      <c r="J1124" s="109"/>
      <c r="K1124" s="226"/>
      <c r="N1124" s="111"/>
    </row>
    <row r="1125" spans="2:14">
      <c r="B1125" s="183"/>
      <c r="C1125" s="25">
        <v>91937</v>
      </c>
      <c r="D1125" s="19" t="s">
        <v>12139</v>
      </c>
      <c r="E1125" s="128" t="s">
        <v>12657</v>
      </c>
      <c r="J1125" s="109"/>
      <c r="K1125" s="226">
        <v>0</v>
      </c>
      <c r="L1125" s="57" t="s">
        <v>12479</v>
      </c>
      <c r="N1125" s="111"/>
    </row>
    <row r="1126" spans="2:14">
      <c r="B1126" s="183"/>
      <c r="E1126" s="128" t="s">
        <v>12658</v>
      </c>
      <c r="J1126" s="109"/>
      <c r="K1126" s="226"/>
      <c r="N1126" s="111"/>
    </row>
    <row r="1127" spans="2:14">
      <c r="B1127" s="183"/>
      <c r="C1127" s="99" t="s">
        <v>12659</v>
      </c>
      <c r="D1127" s="19" t="s">
        <v>12265</v>
      </c>
      <c r="E1127" s="128" t="s">
        <v>12508</v>
      </c>
      <c r="J1127" s="109"/>
      <c r="K1127" s="226">
        <v>0</v>
      </c>
      <c r="L1127" s="57" t="s">
        <v>12479</v>
      </c>
      <c r="N1127" s="111"/>
    </row>
    <row r="1128" spans="2:14">
      <c r="B1128" s="183"/>
      <c r="D1128" s="19"/>
      <c r="E1128" s="128" t="s">
        <v>12660</v>
      </c>
      <c r="J1128" s="109"/>
      <c r="K1128" s="226"/>
      <c r="N1128" s="111"/>
    </row>
    <row r="1129" spans="2:14">
      <c r="B1129" s="183"/>
      <c r="C1129" s="99" t="s">
        <v>12661</v>
      </c>
      <c r="D1129" s="19" t="s">
        <v>12265</v>
      </c>
      <c r="E1129" s="128" t="s">
        <v>12508</v>
      </c>
      <c r="J1129" s="109"/>
      <c r="K1129" s="226">
        <v>0</v>
      </c>
      <c r="L1129" s="57" t="s">
        <v>12479</v>
      </c>
      <c r="N1129" s="111"/>
    </row>
    <row r="1130" spans="2:14">
      <c r="B1130" s="183"/>
      <c r="C1130" s="99" t="s">
        <v>12662</v>
      </c>
      <c r="D1130" s="19" t="s">
        <v>12265</v>
      </c>
      <c r="E1130" s="128" t="s">
        <v>12478</v>
      </c>
      <c r="J1130" s="109"/>
      <c r="K1130" s="226">
        <v>0</v>
      </c>
      <c r="L1130" s="57" t="s">
        <v>12479</v>
      </c>
      <c r="N1130" s="111"/>
    </row>
    <row r="1131" spans="2:14">
      <c r="B1131" s="183"/>
      <c r="E1131" s="128" t="s">
        <v>12663</v>
      </c>
      <c r="J1131" s="109"/>
      <c r="K1131" s="226"/>
      <c r="N1131" s="111"/>
    </row>
    <row r="1132" spans="2:14">
      <c r="B1132" s="183"/>
      <c r="C1132" s="25">
        <v>93013</v>
      </c>
      <c r="D1132" s="19" t="s">
        <v>12139</v>
      </c>
      <c r="E1132" s="128" t="s">
        <v>12508</v>
      </c>
      <c r="J1132" s="109"/>
      <c r="K1132" s="226">
        <v>0</v>
      </c>
      <c r="L1132" s="57" t="s">
        <v>12479</v>
      </c>
      <c r="N1132" s="111"/>
    </row>
    <row r="1133" spans="2:14">
      <c r="B1133" s="183"/>
      <c r="C1133" s="25">
        <v>91884</v>
      </c>
      <c r="D1133" s="19" t="s">
        <v>12139</v>
      </c>
      <c r="E1133" s="128" t="s">
        <v>12478</v>
      </c>
      <c r="J1133" s="109"/>
      <c r="K1133" s="226">
        <v>0</v>
      </c>
      <c r="L1133" s="57" t="s">
        <v>12479</v>
      </c>
      <c r="N1133" s="111"/>
    </row>
    <row r="1134" spans="2:14">
      <c r="B1134" s="183"/>
      <c r="E1134" s="128" t="s">
        <v>12664</v>
      </c>
      <c r="J1134" s="109"/>
      <c r="K1134" s="226"/>
      <c r="N1134" s="111"/>
    </row>
    <row r="1135" spans="2:14">
      <c r="B1135" s="183"/>
      <c r="C1135" s="99" t="s">
        <v>12665</v>
      </c>
      <c r="D1135" s="19" t="s">
        <v>12265</v>
      </c>
      <c r="E1135" s="128" t="s">
        <v>12503</v>
      </c>
      <c r="J1135" s="109"/>
      <c r="K1135" s="226">
        <v>0</v>
      </c>
      <c r="L1135" s="57" t="s">
        <v>12479</v>
      </c>
      <c r="N1135" s="111"/>
    </row>
    <row r="1136" spans="2:14">
      <c r="B1136" s="183"/>
      <c r="E1136" s="128" t="s">
        <v>12666</v>
      </c>
      <c r="J1136" s="109"/>
      <c r="K1136" s="226"/>
      <c r="N1136" s="111"/>
    </row>
    <row r="1137" spans="2:14">
      <c r="B1137" s="183"/>
      <c r="E1137" s="128" t="s">
        <v>12667</v>
      </c>
      <c r="J1137" s="109"/>
      <c r="K1137" s="226"/>
      <c r="N1137" s="111"/>
    </row>
    <row r="1138" spans="2:14">
      <c r="B1138" s="183"/>
      <c r="C1138" s="99" t="s">
        <v>12171</v>
      </c>
      <c r="D1138" s="19" t="s">
        <v>12265</v>
      </c>
      <c r="E1138" s="119" t="s">
        <v>12668</v>
      </c>
      <c r="J1138" s="109"/>
      <c r="K1138" s="226">
        <v>20</v>
      </c>
      <c r="L1138" s="56" t="s">
        <v>1</v>
      </c>
      <c r="N1138" s="111"/>
    </row>
    <row r="1139" spans="2:14">
      <c r="B1139" s="183"/>
      <c r="E1139" s="128" t="s">
        <v>12669</v>
      </c>
      <c r="J1139" s="109"/>
      <c r="K1139" s="226"/>
      <c r="N1139" s="111"/>
    </row>
    <row r="1140" spans="2:14">
      <c r="B1140" s="183"/>
      <c r="E1140" s="128" t="s">
        <v>12670</v>
      </c>
      <c r="J1140" s="109"/>
      <c r="K1140" s="226"/>
      <c r="N1140" s="111"/>
    </row>
    <row r="1141" spans="2:14">
      <c r="B1141" s="183"/>
      <c r="C1141" s="25">
        <v>91935</v>
      </c>
      <c r="D1141" s="19" t="s">
        <v>12139</v>
      </c>
      <c r="E1141" s="128" t="s">
        <v>12671</v>
      </c>
      <c r="J1141" s="109"/>
      <c r="K1141" s="226">
        <v>0</v>
      </c>
      <c r="L1141" s="56" t="s">
        <v>1</v>
      </c>
      <c r="N1141" s="111"/>
    </row>
    <row r="1142" spans="2:14">
      <c r="B1142" s="183"/>
      <c r="C1142" s="25">
        <v>92984</v>
      </c>
      <c r="D1142" s="19" t="s">
        <v>12139</v>
      </c>
      <c r="E1142" s="128" t="s">
        <v>12672</v>
      </c>
      <c r="J1142" s="109"/>
      <c r="K1142" s="226">
        <v>0</v>
      </c>
      <c r="L1142" s="56" t="s">
        <v>1</v>
      </c>
      <c r="N1142" s="111"/>
    </row>
    <row r="1143" spans="2:14">
      <c r="B1143" s="183"/>
      <c r="C1143" s="25">
        <v>92986</v>
      </c>
      <c r="D1143" s="19" t="s">
        <v>12139</v>
      </c>
      <c r="E1143" s="128" t="s">
        <v>12673</v>
      </c>
      <c r="J1143" s="109"/>
      <c r="K1143" s="226">
        <v>0</v>
      </c>
      <c r="L1143" s="56" t="s">
        <v>1</v>
      </c>
      <c r="N1143" s="111"/>
    </row>
    <row r="1144" spans="2:14">
      <c r="B1144" s="183"/>
      <c r="C1144" s="25">
        <v>92990</v>
      </c>
      <c r="D1144" s="19" t="s">
        <v>12139</v>
      </c>
      <c r="E1144" s="128" t="s">
        <v>12674</v>
      </c>
      <c r="J1144" s="109"/>
      <c r="K1144" s="226">
        <v>0</v>
      </c>
      <c r="L1144" s="56" t="s">
        <v>1</v>
      </c>
      <c r="N1144" s="111"/>
    </row>
    <row r="1145" spans="2:14">
      <c r="B1145" s="183"/>
      <c r="E1145" s="128" t="s">
        <v>12675</v>
      </c>
      <c r="J1145" s="109"/>
      <c r="K1145" s="226"/>
      <c r="N1145" s="111"/>
    </row>
    <row r="1146" spans="2:14">
      <c r="B1146" s="183"/>
      <c r="C1146" s="25">
        <v>91931</v>
      </c>
      <c r="D1146" s="19" t="s">
        <v>12139</v>
      </c>
      <c r="E1146" s="128" t="s">
        <v>12676</v>
      </c>
      <c r="J1146" s="109"/>
      <c r="K1146" s="226">
        <v>0</v>
      </c>
      <c r="N1146" s="111"/>
    </row>
    <row r="1147" spans="2:14">
      <c r="B1147" s="183"/>
      <c r="E1147" s="128" t="s">
        <v>12677</v>
      </c>
      <c r="J1147" s="109"/>
      <c r="K1147" s="226"/>
      <c r="N1147" s="111"/>
    </row>
    <row r="1148" spans="2:14">
      <c r="B1148" s="183"/>
      <c r="C1148" s="25">
        <v>91927</v>
      </c>
      <c r="D1148" s="19" t="s">
        <v>12139</v>
      </c>
      <c r="E1148" s="128" t="s">
        <v>12678</v>
      </c>
      <c r="J1148" s="109"/>
      <c r="K1148" s="226">
        <v>0</v>
      </c>
      <c r="N1148" s="111"/>
    </row>
    <row r="1149" spans="2:14">
      <c r="B1149" s="183"/>
      <c r="E1149" s="128" t="s">
        <v>12679</v>
      </c>
      <c r="J1149" s="109"/>
      <c r="K1149" s="226">
        <v>0</v>
      </c>
      <c r="N1149" s="111"/>
    </row>
    <row r="1150" spans="2:14">
      <c r="B1150" s="183"/>
      <c r="C1150" s="25">
        <v>91926</v>
      </c>
      <c r="D1150" s="19" t="s">
        <v>12139</v>
      </c>
      <c r="E1150" s="128" t="s">
        <v>12678</v>
      </c>
      <c r="J1150" s="109"/>
      <c r="K1150" s="226">
        <v>67</v>
      </c>
      <c r="L1150" s="57" t="s">
        <v>1</v>
      </c>
      <c r="N1150" s="111"/>
    </row>
    <row r="1151" spans="2:14">
      <c r="B1151" s="183"/>
      <c r="C1151" s="25">
        <v>91928</v>
      </c>
      <c r="D1151" s="19" t="s">
        <v>12139</v>
      </c>
      <c r="E1151" s="128" t="s">
        <v>12680</v>
      </c>
      <c r="J1151" s="109"/>
      <c r="K1151" s="226">
        <v>0</v>
      </c>
      <c r="N1151" s="111"/>
    </row>
    <row r="1152" spans="2:14">
      <c r="B1152" s="183"/>
      <c r="C1152" s="25">
        <v>91930</v>
      </c>
      <c r="D1152" s="19" t="s">
        <v>12139</v>
      </c>
      <c r="E1152" s="128" t="s">
        <v>12676</v>
      </c>
      <c r="J1152" s="109"/>
      <c r="K1152" s="226">
        <v>300</v>
      </c>
      <c r="L1152" s="57" t="s">
        <v>1</v>
      </c>
      <c r="N1152" s="111"/>
    </row>
    <row r="1153" spans="2:14">
      <c r="B1153" s="183"/>
      <c r="E1153" s="128" t="s">
        <v>12681</v>
      </c>
      <c r="J1153" s="109"/>
      <c r="K1153" s="226"/>
      <c r="N1153" s="111"/>
    </row>
    <row r="1154" spans="2:14" s="146" customFormat="1">
      <c r="B1154" s="183"/>
      <c r="C1154" s="19">
        <v>83446</v>
      </c>
      <c r="D1154" s="19"/>
      <c r="E1154" s="119" t="s">
        <v>12682</v>
      </c>
      <c r="F1154" s="20"/>
      <c r="G1154" s="20"/>
      <c r="H1154" s="20"/>
      <c r="I1154" s="20"/>
      <c r="J1154" s="89"/>
      <c r="K1154" s="226">
        <v>0</v>
      </c>
      <c r="L1154" s="57" t="s">
        <v>12479</v>
      </c>
      <c r="M1154" s="110"/>
      <c r="N1154" s="116"/>
    </row>
    <row r="1155" spans="2:14">
      <c r="B1155" s="183"/>
      <c r="E1155" s="128" t="s">
        <v>12683</v>
      </c>
      <c r="J1155" s="109"/>
      <c r="K1155" s="226"/>
      <c r="N1155" s="111"/>
    </row>
    <row r="1156" spans="2:14">
      <c r="B1156" s="183"/>
      <c r="C1156" s="99" t="s">
        <v>12684</v>
      </c>
      <c r="D1156" s="19" t="s">
        <v>12265</v>
      </c>
      <c r="E1156" s="128" t="s">
        <v>12685</v>
      </c>
      <c r="J1156" s="109"/>
      <c r="K1156" s="226">
        <v>0</v>
      </c>
      <c r="N1156" s="111"/>
    </row>
    <row r="1157" spans="2:14">
      <c r="B1157" s="183"/>
      <c r="E1157" s="128" t="s">
        <v>12686</v>
      </c>
      <c r="J1157" s="109"/>
      <c r="K1157" s="226"/>
      <c r="N1157" s="111"/>
    </row>
    <row r="1158" spans="2:14">
      <c r="B1158" s="183"/>
      <c r="C1158" s="25">
        <v>91959</v>
      </c>
      <c r="D1158" s="19" t="s">
        <v>12139</v>
      </c>
      <c r="E1158" s="128" t="s">
        <v>12687</v>
      </c>
      <c r="J1158" s="109"/>
      <c r="K1158" s="226">
        <v>0</v>
      </c>
      <c r="N1158" s="111"/>
    </row>
    <row r="1159" spans="2:14">
      <c r="B1159" s="183"/>
      <c r="C1159" s="25">
        <v>91953</v>
      </c>
      <c r="D1159" s="19" t="s">
        <v>12139</v>
      </c>
      <c r="E1159" s="119" t="s">
        <v>12688</v>
      </c>
      <c r="J1159" s="109"/>
      <c r="K1159" s="226">
        <v>4</v>
      </c>
      <c r="N1159" s="111"/>
    </row>
    <row r="1160" spans="2:14">
      <c r="B1160" s="183"/>
      <c r="C1160" s="25">
        <v>91950</v>
      </c>
      <c r="D1160" s="19" t="s">
        <v>12139</v>
      </c>
      <c r="E1160" s="128" t="s">
        <v>12689</v>
      </c>
      <c r="J1160" s="109"/>
      <c r="K1160" s="226">
        <v>0</v>
      </c>
      <c r="N1160" s="111"/>
    </row>
    <row r="1161" spans="2:14">
      <c r="B1161" s="183"/>
      <c r="E1161" s="128" t="s">
        <v>12690</v>
      </c>
      <c r="J1161" s="109"/>
      <c r="K1161" s="226">
        <v>0</v>
      </c>
      <c r="N1161" s="111"/>
    </row>
    <row r="1162" spans="2:14">
      <c r="B1162" s="183"/>
      <c r="C1162" s="25">
        <v>91952</v>
      </c>
      <c r="D1162" s="19" t="s">
        <v>12139</v>
      </c>
      <c r="E1162" s="128" t="s">
        <v>12691</v>
      </c>
      <c r="J1162" s="109"/>
      <c r="K1162" s="226">
        <v>0</v>
      </c>
      <c r="N1162" s="111"/>
    </row>
    <row r="1163" spans="2:14">
      <c r="B1163" s="183"/>
      <c r="D1163" s="19"/>
      <c r="E1163" s="119" t="s">
        <v>12692</v>
      </c>
      <c r="J1163" s="109"/>
      <c r="K1163" s="226"/>
      <c r="N1163" s="111"/>
    </row>
    <row r="1164" spans="2:14">
      <c r="B1164" s="183"/>
      <c r="C1164" s="25">
        <v>91996</v>
      </c>
      <c r="D1164" s="19" t="s">
        <v>12139</v>
      </c>
      <c r="E1164" s="119" t="s">
        <v>12693</v>
      </c>
      <c r="J1164" s="109"/>
      <c r="K1164" s="226">
        <v>0</v>
      </c>
      <c r="N1164" s="111"/>
    </row>
    <row r="1165" spans="2:14">
      <c r="B1165" s="183"/>
      <c r="C1165" s="25">
        <v>91997</v>
      </c>
      <c r="D1165" s="19" t="s">
        <v>12139</v>
      </c>
      <c r="E1165" s="119" t="s">
        <v>12694</v>
      </c>
      <c r="J1165" s="109"/>
      <c r="K1165" s="226">
        <v>0</v>
      </c>
      <c r="N1165" s="111"/>
    </row>
    <row r="1166" spans="2:14">
      <c r="B1166" s="183"/>
      <c r="C1166" s="25">
        <v>92004</v>
      </c>
      <c r="D1166" s="19" t="s">
        <v>12139</v>
      </c>
      <c r="E1166" s="119" t="s">
        <v>12695</v>
      </c>
      <c r="J1166" s="109"/>
      <c r="K1166" s="226"/>
      <c r="N1166" s="111"/>
    </row>
    <row r="1167" spans="2:14">
      <c r="B1167" s="183"/>
      <c r="C1167" s="25">
        <v>92005</v>
      </c>
      <c r="D1167" s="19" t="s">
        <v>12139</v>
      </c>
      <c r="E1167" s="119" t="s">
        <v>12696</v>
      </c>
      <c r="J1167" s="109"/>
      <c r="K1167" s="226">
        <v>4</v>
      </c>
      <c r="N1167" s="111"/>
    </row>
    <row r="1168" spans="2:14">
      <c r="B1168" s="183"/>
      <c r="E1168" s="119" t="s">
        <v>12697</v>
      </c>
      <c r="F1168" s="140"/>
      <c r="G1168" s="140"/>
      <c r="H1168" s="140"/>
      <c r="I1168" s="140"/>
      <c r="J1168" s="115"/>
      <c r="K1168" s="226">
        <v>0</v>
      </c>
      <c r="N1168" s="111"/>
    </row>
    <row r="1169" spans="2:14">
      <c r="B1169" s="183"/>
      <c r="E1169" s="119" t="s">
        <v>12698</v>
      </c>
      <c r="F1169" s="140"/>
      <c r="G1169" s="140"/>
      <c r="H1169" s="140"/>
      <c r="I1169" s="140"/>
      <c r="J1169" s="115"/>
      <c r="K1169" s="235"/>
      <c r="N1169" s="111"/>
    </row>
    <row r="1170" spans="2:14">
      <c r="B1170" s="183"/>
      <c r="C1170" s="99" t="s">
        <v>12699</v>
      </c>
      <c r="D1170" s="19" t="s">
        <v>12265</v>
      </c>
      <c r="E1170" s="119" t="s">
        <v>12700</v>
      </c>
      <c r="F1170" s="140"/>
      <c r="G1170" s="140"/>
      <c r="H1170" s="140"/>
      <c r="I1170" s="140"/>
      <c r="J1170" s="115"/>
      <c r="K1170" s="226">
        <v>0</v>
      </c>
      <c r="N1170" s="111"/>
    </row>
    <row r="1171" spans="2:14">
      <c r="B1171" s="183"/>
      <c r="E1171" s="128" t="s">
        <v>12701</v>
      </c>
      <c r="J1171" s="109"/>
      <c r="K1171" s="226"/>
      <c r="N1171" s="111"/>
    </row>
    <row r="1172" spans="2:14">
      <c r="B1172" s="183"/>
      <c r="E1172" s="128" t="s">
        <v>12702</v>
      </c>
      <c r="J1172" s="109"/>
      <c r="K1172" s="226"/>
      <c r="N1172" s="111"/>
    </row>
    <row r="1173" spans="2:14">
      <c r="B1173" s="183"/>
      <c r="C1173" s="25">
        <v>93653</v>
      </c>
      <c r="D1173" s="19" t="s">
        <v>12139</v>
      </c>
      <c r="E1173" s="119" t="s">
        <v>12703</v>
      </c>
      <c r="J1173" s="109"/>
      <c r="K1173" s="226">
        <v>0</v>
      </c>
      <c r="N1173" s="111"/>
    </row>
    <row r="1174" spans="2:14">
      <c r="B1174" s="183"/>
      <c r="C1174" s="25">
        <v>93654</v>
      </c>
      <c r="D1174" s="19" t="s">
        <v>12139</v>
      </c>
      <c r="E1174" s="128" t="s">
        <v>12704</v>
      </c>
      <c r="J1174" s="109"/>
      <c r="K1174" s="226">
        <v>0</v>
      </c>
      <c r="N1174" s="111"/>
    </row>
    <row r="1175" spans="2:14">
      <c r="B1175" s="183"/>
      <c r="C1175" s="25">
        <v>93655</v>
      </c>
      <c r="D1175" s="19" t="s">
        <v>12139</v>
      </c>
      <c r="E1175" s="128" t="s">
        <v>12705</v>
      </c>
      <c r="J1175" s="109"/>
      <c r="K1175" s="226">
        <v>0</v>
      </c>
      <c r="N1175" s="111"/>
    </row>
    <row r="1176" spans="2:14">
      <c r="B1176" s="183"/>
      <c r="C1176" s="25">
        <v>93656</v>
      </c>
      <c r="D1176" s="19" t="s">
        <v>12139</v>
      </c>
      <c r="E1176" s="128" t="s">
        <v>12706</v>
      </c>
      <c r="J1176" s="109"/>
      <c r="K1176" s="226">
        <v>3</v>
      </c>
      <c r="N1176" s="111"/>
    </row>
    <row r="1177" spans="2:14">
      <c r="B1177" s="183"/>
      <c r="D1177" s="19"/>
      <c r="E1177" s="119" t="s">
        <v>12707</v>
      </c>
      <c r="J1177" s="109"/>
      <c r="K1177" s="226"/>
      <c r="N1177" s="111"/>
    </row>
    <row r="1178" spans="2:14">
      <c r="B1178" s="183"/>
      <c r="C1178" s="25">
        <v>93660</v>
      </c>
      <c r="D1178" s="19" t="s">
        <v>12139</v>
      </c>
      <c r="E1178" s="334" t="s">
        <v>12708</v>
      </c>
      <c r="J1178" s="109"/>
      <c r="K1178" s="226">
        <v>0</v>
      </c>
      <c r="N1178" s="111"/>
    </row>
    <row r="1179" spans="2:14">
      <c r="B1179" s="183"/>
      <c r="C1179" s="25">
        <v>93661</v>
      </c>
      <c r="D1179" s="19" t="s">
        <v>12139</v>
      </c>
      <c r="E1179" s="334" t="s">
        <v>12704</v>
      </c>
      <c r="J1179" s="109"/>
      <c r="K1179" s="226">
        <v>0</v>
      </c>
      <c r="N1179" s="111"/>
    </row>
    <row r="1180" spans="2:14">
      <c r="B1180" s="183"/>
      <c r="C1180" s="25">
        <v>93662</v>
      </c>
      <c r="D1180" s="19" t="s">
        <v>12139</v>
      </c>
      <c r="E1180" s="334" t="s">
        <v>12705</v>
      </c>
      <c r="J1180" s="109"/>
      <c r="K1180" s="226">
        <v>0</v>
      </c>
      <c r="N1180" s="111"/>
    </row>
    <row r="1181" spans="2:14">
      <c r="B1181" s="183"/>
      <c r="C1181" s="25">
        <v>93663</v>
      </c>
      <c r="D1181" s="19" t="s">
        <v>12139</v>
      </c>
      <c r="E1181" s="334" t="s">
        <v>12706</v>
      </c>
      <c r="J1181" s="109"/>
      <c r="K1181" s="226">
        <v>0</v>
      </c>
      <c r="N1181" s="111"/>
    </row>
    <row r="1182" spans="2:14">
      <c r="B1182" s="183"/>
      <c r="C1182" s="25">
        <v>93664</v>
      </c>
      <c r="D1182" s="19" t="s">
        <v>12139</v>
      </c>
      <c r="E1182" s="334" t="s">
        <v>12709</v>
      </c>
      <c r="J1182" s="109"/>
      <c r="K1182" s="226">
        <v>3</v>
      </c>
      <c r="N1182" s="111"/>
    </row>
    <row r="1183" spans="2:14">
      <c r="B1183" s="183"/>
      <c r="C1183" s="25">
        <v>93665</v>
      </c>
      <c r="D1183" s="19" t="s">
        <v>12139</v>
      </c>
      <c r="E1183" s="334" t="s">
        <v>12710</v>
      </c>
      <c r="J1183" s="109"/>
      <c r="K1183" s="226">
        <v>0</v>
      </c>
      <c r="N1183" s="111"/>
    </row>
    <row r="1184" spans="2:14">
      <c r="B1184" s="183"/>
      <c r="E1184" s="128" t="s">
        <v>12711</v>
      </c>
      <c r="J1184" s="109"/>
      <c r="K1184" s="226"/>
      <c r="N1184" s="111"/>
    </row>
    <row r="1185" spans="2:14">
      <c r="B1185" s="183"/>
      <c r="C1185" s="25">
        <v>93667</v>
      </c>
      <c r="D1185" s="19" t="s">
        <v>12139</v>
      </c>
      <c r="E1185" s="119" t="s">
        <v>12703</v>
      </c>
      <c r="J1185" s="109"/>
      <c r="K1185" s="226">
        <v>0</v>
      </c>
      <c r="N1185" s="111"/>
    </row>
    <row r="1186" spans="2:14">
      <c r="B1186" s="183"/>
      <c r="C1186" s="25">
        <v>93668</v>
      </c>
      <c r="D1186" s="19" t="s">
        <v>12139</v>
      </c>
      <c r="E1186" s="119" t="s">
        <v>12712</v>
      </c>
      <c r="J1186" s="109"/>
      <c r="K1186" s="226">
        <v>0</v>
      </c>
      <c r="N1186" s="111"/>
    </row>
    <row r="1187" spans="2:14">
      <c r="B1187" s="183"/>
      <c r="C1187" s="25">
        <v>93669</v>
      </c>
      <c r="D1187" s="19" t="s">
        <v>12139</v>
      </c>
      <c r="E1187" s="119" t="s">
        <v>12713</v>
      </c>
      <c r="J1187" s="109"/>
      <c r="K1187" s="226">
        <v>0</v>
      </c>
      <c r="N1187" s="111"/>
    </row>
    <row r="1188" spans="2:14">
      <c r="B1188" s="183"/>
      <c r="C1188" s="25">
        <v>93670</v>
      </c>
      <c r="D1188" s="19" t="s">
        <v>12139</v>
      </c>
      <c r="E1188" s="119" t="s">
        <v>12714</v>
      </c>
      <c r="J1188" s="109"/>
      <c r="K1188" s="226">
        <v>0</v>
      </c>
      <c r="N1188" s="111"/>
    </row>
    <row r="1189" spans="2:14">
      <c r="B1189" s="183"/>
      <c r="C1189" s="25">
        <v>93671</v>
      </c>
      <c r="D1189" s="19" t="s">
        <v>12139</v>
      </c>
      <c r="E1189" s="119" t="s">
        <v>12715</v>
      </c>
      <c r="J1189" s="109"/>
      <c r="K1189" s="226">
        <v>0</v>
      </c>
      <c r="N1189" s="111"/>
    </row>
    <row r="1190" spans="2:14">
      <c r="B1190" s="183"/>
      <c r="C1190" s="25">
        <v>93672</v>
      </c>
      <c r="D1190" s="19" t="s">
        <v>12139</v>
      </c>
      <c r="E1190" s="119" t="s">
        <v>12716</v>
      </c>
      <c r="J1190" s="109"/>
      <c r="K1190" s="226">
        <v>0</v>
      </c>
      <c r="N1190" s="111"/>
    </row>
    <row r="1191" spans="2:14">
      <c r="B1191" s="183"/>
      <c r="C1191" s="25">
        <v>93673</v>
      </c>
      <c r="D1191" s="19" t="s">
        <v>12139</v>
      </c>
      <c r="E1191" s="119" t="s">
        <v>12717</v>
      </c>
      <c r="J1191" s="109"/>
      <c r="K1191" s="226">
        <v>0</v>
      </c>
      <c r="N1191" s="111"/>
    </row>
    <row r="1192" spans="2:14">
      <c r="B1192" s="183"/>
      <c r="C1192" s="25" t="s">
        <v>2796</v>
      </c>
      <c r="D1192" s="19" t="s">
        <v>12139</v>
      </c>
      <c r="E1192" s="128" t="s">
        <v>12718</v>
      </c>
      <c r="J1192" s="109"/>
      <c r="K1192" s="226">
        <v>1</v>
      </c>
      <c r="N1192" s="111"/>
    </row>
    <row r="1193" spans="2:14">
      <c r="B1193" s="183"/>
      <c r="C1193" s="25" t="s">
        <v>2798</v>
      </c>
      <c r="D1193" s="19" t="s">
        <v>12139</v>
      </c>
      <c r="E1193" s="128" t="s">
        <v>12719</v>
      </c>
      <c r="J1193" s="109"/>
      <c r="K1193" s="226">
        <v>0</v>
      </c>
      <c r="N1193" s="111"/>
    </row>
    <row r="1194" spans="2:14">
      <c r="B1194" s="183"/>
      <c r="C1194" s="25" t="s">
        <v>2806</v>
      </c>
      <c r="D1194" s="19" t="s">
        <v>12139</v>
      </c>
      <c r="E1194" s="128" t="s">
        <v>12720</v>
      </c>
      <c r="J1194" s="109"/>
      <c r="K1194" s="226">
        <v>0</v>
      </c>
      <c r="N1194" s="111"/>
    </row>
    <row r="1195" spans="2:14">
      <c r="B1195" s="183"/>
      <c r="E1195" s="128" t="s">
        <v>12721</v>
      </c>
      <c r="J1195" s="109"/>
      <c r="K1195" s="226"/>
      <c r="N1195" s="111"/>
    </row>
    <row r="1196" spans="2:14">
      <c r="B1196" s="183"/>
      <c r="C1196" s="99" t="s">
        <v>12722</v>
      </c>
      <c r="D1196" s="19" t="s">
        <v>12265</v>
      </c>
      <c r="E1196" s="128" t="s">
        <v>12723</v>
      </c>
      <c r="J1196" s="109"/>
      <c r="K1196" s="226">
        <v>0</v>
      </c>
      <c r="N1196" s="111"/>
    </row>
    <row r="1197" spans="2:14">
      <c r="B1197" s="183"/>
      <c r="E1197" s="128" t="s">
        <v>12724</v>
      </c>
      <c r="J1197" s="109"/>
      <c r="K1197" s="226"/>
      <c r="N1197" s="111"/>
    </row>
    <row r="1198" spans="2:14">
      <c r="B1198" s="183"/>
      <c r="E1198" s="128" t="s">
        <v>12725</v>
      </c>
      <c r="J1198" s="109"/>
      <c r="K1198" s="226"/>
      <c r="N1198" s="111"/>
    </row>
    <row r="1199" spans="2:14">
      <c r="B1199" s="183"/>
      <c r="C1199" s="25">
        <v>91836</v>
      </c>
      <c r="D1199" s="19" t="s">
        <v>12139</v>
      </c>
      <c r="E1199" s="128" t="s">
        <v>12606</v>
      </c>
      <c r="J1199" s="109"/>
      <c r="K1199" s="226">
        <v>80</v>
      </c>
      <c r="L1199" s="57" t="s">
        <v>1</v>
      </c>
      <c r="N1199" s="111"/>
    </row>
    <row r="1200" spans="2:14">
      <c r="B1200" s="183"/>
      <c r="C1200" s="25">
        <v>91854</v>
      </c>
      <c r="D1200" s="19" t="s">
        <v>12139</v>
      </c>
      <c r="E1200" s="128" t="s">
        <v>12478</v>
      </c>
      <c r="J1200" s="109"/>
      <c r="K1200" s="226">
        <v>18</v>
      </c>
      <c r="L1200" s="57" t="s">
        <v>1</v>
      </c>
      <c r="N1200" s="111"/>
    </row>
    <row r="1201" spans="2:14">
      <c r="B1201" s="183"/>
      <c r="E1201" s="128" t="s">
        <v>12726</v>
      </c>
      <c r="J1201" s="109"/>
      <c r="K1201" s="226"/>
      <c r="N1201" s="111"/>
    </row>
    <row r="1202" spans="2:14">
      <c r="B1202" s="183"/>
      <c r="C1202" s="99" t="s">
        <v>12727</v>
      </c>
      <c r="D1202" s="19" t="s">
        <v>12265</v>
      </c>
      <c r="E1202" s="128" t="s">
        <v>12508</v>
      </c>
      <c r="J1202" s="109"/>
      <c r="K1202" s="226">
        <v>0</v>
      </c>
      <c r="N1202" s="111"/>
    </row>
    <row r="1203" spans="2:14">
      <c r="B1203" s="183"/>
      <c r="C1203" s="99" t="s">
        <v>12728</v>
      </c>
      <c r="D1203" s="19" t="s">
        <v>12265</v>
      </c>
      <c r="E1203" s="128" t="s">
        <v>12506</v>
      </c>
      <c r="J1203" s="109"/>
      <c r="K1203" s="226">
        <v>0</v>
      </c>
      <c r="N1203" s="111"/>
    </row>
    <row r="1204" spans="2:14">
      <c r="B1204" s="183"/>
      <c r="C1204" s="99" t="s">
        <v>12729</v>
      </c>
      <c r="D1204" s="19" t="s">
        <v>12265</v>
      </c>
      <c r="E1204" s="128" t="s">
        <v>12730</v>
      </c>
      <c r="J1204" s="109"/>
      <c r="K1204" s="226">
        <v>0</v>
      </c>
      <c r="N1204" s="111"/>
    </row>
    <row r="1205" spans="2:14">
      <c r="B1205" s="183"/>
      <c r="C1205" s="99" t="s">
        <v>12731</v>
      </c>
      <c r="D1205" s="19" t="s">
        <v>12265</v>
      </c>
      <c r="E1205" s="128" t="s">
        <v>12732</v>
      </c>
      <c r="J1205" s="109"/>
      <c r="K1205" s="226">
        <v>0</v>
      </c>
      <c r="N1205" s="111"/>
    </row>
    <row r="1206" spans="2:14">
      <c r="B1206" s="183"/>
      <c r="E1206" s="128" t="s">
        <v>12733</v>
      </c>
      <c r="J1206" s="109"/>
      <c r="K1206" s="226"/>
      <c r="N1206" s="111"/>
    </row>
    <row r="1207" spans="2:14">
      <c r="B1207" s="183"/>
      <c r="C1207" s="25">
        <v>93009</v>
      </c>
      <c r="D1207" s="19" t="s">
        <v>12139</v>
      </c>
      <c r="E1207" s="128" t="s">
        <v>12506</v>
      </c>
      <c r="J1207" s="109"/>
      <c r="K1207" s="226">
        <v>0</v>
      </c>
      <c r="N1207" s="111"/>
    </row>
    <row r="1208" spans="2:14">
      <c r="B1208" s="183"/>
      <c r="C1208" s="25">
        <v>91871</v>
      </c>
      <c r="D1208" s="19" t="s">
        <v>12139</v>
      </c>
      <c r="E1208" s="128" t="s">
        <v>12478</v>
      </c>
      <c r="J1208" s="109"/>
      <c r="K1208" s="226">
        <v>0</v>
      </c>
      <c r="N1208" s="111"/>
    </row>
    <row r="1209" spans="2:14">
      <c r="B1209" s="183"/>
      <c r="E1209" s="128" t="s">
        <v>12734</v>
      </c>
      <c r="J1209" s="109"/>
      <c r="K1209" s="226"/>
      <c r="N1209" s="111"/>
    </row>
    <row r="1210" spans="2:14">
      <c r="B1210" s="183"/>
      <c r="E1210" s="128" t="s">
        <v>12735</v>
      </c>
      <c r="J1210" s="109"/>
      <c r="K1210" s="226"/>
      <c r="N1210" s="111"/>
    </row>
    <row r="1211" spans="2:14">
      <c r="B1211" s="183"/>
      <c r="C1211" s="25" t="s">
        <v>3064</v>
      </c>
      <c r="D1211" s="19" t="s">
        <v>12139</v>
      </c>
      <c r="E1211" s="119" t="s">
        <v>12736</v>
      </c>
      <c r="F1211" s="140"/>
      <c r="G1211" s="140"/>
      <c r="H1211" s="140"/>
      <c r="I1211" s="140"/>
      <c r="J1211" s="115"/>
      <c r="K1211" s="226">
        <v>18</v>
      </c>
      <c r="L1211" s="57" t="s">
        <v>12147</v>
      </c>
      <c r="N1211" s="111"/>
    </row>
    <row r="1212" spans="2:14">
      <c r="B1212" s="183"/>
      <c r="C1212" s="25">
        <v>72281</v>
      </c>
      <c r="D1212" s="19" t="s">
        <v>12139</v>
      </c>
      <c r="E1212" s="119" t="s">
        <v>12737</v>
      </c>
      <c r="F1212" s="140"/>
      <c r="G1212" s="140"/>
      <c r="H1212" s="140"/>
      <c r="I1212" s="140"/>
      <c r="J1212" s="115"/>
      <c r="K1212" s="226">
        <v>18</v>
      </c>
      <c r="N1212" s="111"/>
    </row>
    <row r="1213" spans="2:14">
      <c r="B1213" s="183"/>
      <c r="E1213" s="128" t="s">
        <v>12738</v>
      </c>
      <c r="J1213" s="109"/>
      <c r="K1213" s="226"/>
      <c r="N1213" s="111"/>
    </row>
    <row r="1214" spans="2:14">
      <c r="B1214" s="183"/>
      <c r="C1214" s="99" t="s">
        <v>12173</v>
      </c>
      <c r="D1214" s="19" t="s">
        <v>12265</v>
      </c>
      <c r="E1214" s="128" t="s">
        <v>12739</v>
      </c>
      <c r="J1214" s="109"/>
      <c r="K1214" s="226"/>
      <c r="N1214" s="111"/>
    </row>
    <row r="1215" spans="2:14">
      <c r="B1215" s="183"/>
      <c r="E1215" s="128" t="s">
        <v>12740</v>
      </c>
      <c r="J1215" s="109"/>
      <c r="K1215" s="226"/>
      <c r="N1215" s="111"/>
    </row>
    <row r="1216" spans="2:14">
      <c r="B1216" s="183"/>
      <c r="E1216" s="128" t="s">
        <v>12741</v>
      </c>
      <c r="J1216" s="109"/>
      <c r="K1216" s="226"/>
      <c r="N1216" s="111"/>
    </row>
    <row r="1217" spans="2:14">
      <c r="B1217" s="183"/>
      <c r="C1217" s="25">
        <v>83447</v>
      </c>
      <c r="D1217" s="19" t="s">
        <v>12139</v>
      </c>
      <c r="E1217" s="128" t="s">
        <v>12742</v>
      </c>
      <c r="J1217" s="109"/>
      <c r="K1217" s="226">
        <v>0</v>
      </c>
      <c r="N1217" s="111"/>
    </row>
    <row r="1218" spans="2:14">
      <c r="B1218" s="183"/>
      <c r="C1218" s="25">
        <v>83449</v>
      </c>
      <c r="D1218" s="19" t="s">
        <v>12139</v>
      </c>
      <c r="E1218" s="128" t="s">
        <v>12743</v>
      </c>
      <c r="J1218" s="109"/>
      <c r="K1218" s="226">
        <v>0</v>
      </c>
      <c r="N1218" s="111"/>
    </row>
    <row r="1219" spans="2:14">
      <c r="B1219" s="183"/>
      <c r="E1219" s="128" t="s">
        <v>12744</v>
      </c>
      <c r="J1219" s="109"/>
      <c r="K1219" s="226"/>
      <c r="N1219" s="111"/>
    </row>
    <row r="1220" spans="2:14">
      <c r="B1220" s="183"/>
      <c r="C1220" s="99" t="s">
        <v>12745</v>
      </c>
      <c r="D1220" s="19" t="s">
        <v>12265</v>
      </c>
      <c r="E1220" s="128" t="s">
        <v>12746</v>
      </c>
      <c r="J1220" s="109"/>
      <c r="K1220" s="226">
        <v>0</v>
      </c>
      <c r="N1220" s="111"/>
    </row>
    <row r="1221" spans="2:14">
      <c r="B1221" s="183"/>
      <c r="E1221" s="128" t="s">
        <v>12747</v>
      </c>
      <c r="J1221" s="109"/>
      <c r="K1221" s="226"/>
      <c r="N1221" s="111"/>
    </row>
    <row r="1222" spans="2:14">
      <c r="B1222" s="183"/>
      <c r="C1222" s="25">
        <v>83484</v>
      </c>
      <c r="D1222" s="19" t="s">
        <v>12139</v>
      </c>
      <c r="E1222" s="128" t="s">
        <v>12748</v>
      </c>
      <c r="J1222" s="109"/>
      <c r="K1222" s="226">
        <v>0</v>
      </c>
      <c r="N1222" s="111"/>
    </row>
    <row r="1223" spans="2:14">
      <c r="B1223" s="183"/>
      <c r="E1223" s="128" t="s">
        <v>12749</v>
      </c>
      <c r="J1223" s="109"/>
      <c r="K1223" s="226"/>
      <c r="N1223" s="111"/>
    </row>
    <row r="1224" spans="2:14">
      <c r="B1224" s="183"/>
      <c r="C1224" s="99" t="s">
        <v>12750</v>
      </c>
      <c r="D1224" s="19" t="s">
        <v>12265</v>
      </c>
      <c r="E1224" s="128" t="s">
        <v>12751</v>
      </c>
      <c r="J1224" s="109"/>
      <c r="K1224" s="226">
        <v>0</v>
      </c>
      <c r="N1224" s="111"/>
    </row>
    <row r="1225" spans="2:14">
      <c r="B1225" s="183"/>
      <c r="E1225" s="128" t="s">
        <v>12752</v>
      </c>
      <c r="J1225" s="109"/>
      <c r="K1225" s="226"/>
      <c r="N1225" s="111"/>
    </row>
    <row r="1226" spans="2:14">
      <c r="B1226" s="183"/>
      <c r="C1226" s="99" t="s">
        <v>12753</v>
      </c>
      <c r="D1226" s="19" t="s">
        <v>12265</v>
      </c>
      <c r="E1226" s="128" t="s">
        <v>12503</v>
      </c>
      <c r="J1226" s="109"/>
      <c r="K1226" s="226">
        <v>0</v>
      </c>
      <c r="N1226" s="111"/>
    </row>
    <row r="1227" spans="2:14">
      <c r="B1227" s="183"/>
      <c r="E1227" s="128" t="s">
        <v>12754</v>
      </c>
      <c r="J1227" s="109"/>
      <c r="K1227" s="226"/>
      <c r="N1227" s="111"/>
    </row>
    <row r="1228" spans="2:14">
      <c r="B1228" s="183"/>
      <c r="E1228" s="128" t="s">
        <v>12755</v>
      </c>
      <c r="J1228" s="109"/>
      <c r="K1228" s="226"/>
      <c r="N1228" s="111"/>
    </row>
    <row r="1229" spans="2:14">
      <c r="B1229" s="183"/>
      <c r="C1229" s="25">
        <v>83372</v>
      </c>
      <c r="D1229" s="19" t="s">
        <v>12139</v>
      </c>
      <c r="E1229" s="128" t="s">
        <v>12756</v>
      </c>
      <c r="J1229" s="109"/>
      <c r="K1229" s="226">
        <v>0</v>
      </c>
      <c r="N1229" s="111"/>
    </row>
    <row r="1230" spans="2:14">
      <c r="B1230" s="183"/>
      <c r="E1230" s="128" t="s">
        <v>12757</v>
      </c>
      <c r="J1230" s="109"/>
      <c r="K1230" s="226"/>
      <c r="N1230" s="111"/>
    </row>
    <row r="1231" spans="2:14">
      <c r="B1231" s="183"/>
      <c r="C1231" s="25">
        <v>83463</v>
      </c>
      <c r="D1231" s="19" t="s">
        <v>12139</v>
      </c>
      <c r="E1231" s="128" t="s">
        <v>12758</v>
      </c>
      <c r="J1231" s="109"/>
      <c r="K1231" s="226">
        <v>0</v>
      </c>
      <c r="N1231" s="111"/>
    </row>
    <row r="1232" spans="2:14">
      <c r="B1232" s="183"/>
      <c r="C1232" s="25" t="s">
        <v>2814</v>
      </c>
      <c r="D1232" s="19" t="s">
        <v>12139</v>
      </c>
      <c r="E1232" s="128" t="s">
        <v>12759</v>
      </c>
      <c r="J1232" s="109"/>
      <c r="K1232" s="226">
        <v>0</v>
      </c>
      <c r="N1232" s="111"/>
    </row>
    <row r="1233" spans="2:14">
      <c r="B1233" s="183"/>
      <c r="E1233" s="128" t="s">
        <v>12760</v>
      </c>
      <c r="J1233" s="109"/>
      <c r="K1233" s="226"/>
      <c r="N1233" s="111"/>
    </row>
    <row r="1234" spans="2:14">
      <c r="B1234" s="183"/>
      <c r="C1234" s="99" t="s">
        <v>12761</v>
      </c>
      <c r="D1234" s="19" t="s">
        <v>12265</v>
      </c>
      <c r="E1234" s="128" t="s">
        <v>12762</v>
      </c>
      <c r="J1234" s="109"/>
      <c r="K1234" s="226">
        <v>0</v>
      </c>
      <c r="N1234" s="111"/>
    </row>
    <row r="1235" spans="2:14">
      <c r="B1235" s="183"/>
      <c r="C1235" s="99"/>
      <c r="D1235" s="19"/>
      <c r="E1235" s="128"/>
      <c r="J1235" s="109"/>
      <c r="K1235" s="226"/>
      <c r="N1235" s="111"/>
    </row>
    <row r="1236" spans="2:14">
      <c r="B1236" s="183"/>
      <c r="C1236" s="99">
        <v>9540</v>
      </c>
      <c r="D1236" s="25" t="s">
        <v>12139</v>
      </c>
      <c r="E1236" s="463" t="str">
        <f>IFERROR(VLOOKUP($C1236,'SINAPI M A I O 2018'!$1:$1048576,2,0),IFERROR(VLOOKUP($C1236,'COMP. PROPRIA'!$B$12:$I$453,4,0),""))</f>
        <v>ENTRADA DE ENERGIA ELÉTRICA AÉREA MONOFÁSICA 50A COM POSTE DE CONCRETO, INCLUSIVE CABEAMENTO, CAIXA DE PROTEÇÃO PARA MEDIDOR E ATERRAMENTO.</v>
      </c>
      <c r="F1236" s="464"/>
      <c r="G1236" s="464"/>
      <c r="H1236" s="464"/>
      <c r="I1236" s="464"/>
      <c r="J1236" s="465"/>
      <c r="K1236" s="226">
        <f>G1238</f>
        <v>1</v>
      </c>
      <c r="L1236" s="55" t="s">
        <v>12230</v>
      </c>
      <c r="N1236" s="111"/>
    </row>
    <row r="1237" spans="2:14">
      <c r="B1237" s="183"/>
      <c r="C1237" s="99"/>
      <c r="D1237" s="95"/>
      <c r="E1237" s="79"/>
      <c r="F1237" s="65"/>
      <c r="G1237" s="65" t="s">
        <v>12417</v>
      </c>
      <c r="H1237" s="74"/>
      <c r="I1237" s="74"/>
      <c r="J1237" s="93"/>
      <c r="K1237" s="226"/>
      <c r="L1237" s="55"/>
      <c r="N1237" s="111"/>
    </row>
    <row r="1238" spans="2:14">
      <c r="B1238" s="183"/>
      <c r="C1238" s="99"/>
      <c r="D1238" s="95"/>
      <c r="E1238" s="128"/>
      <c r="G1238" s="73">
        <v>1</v>
      </c>
      <c r="I1238" s="53"/>
      <c r="J1238" s="127"/>
      <c r="K1238" s="226"/>
      <c r="L1238" s="55"/>
      <c r="N1238" s="111"/>
    </row>
    <row r="1239" spans="2:14" ht="13.5" thickBot="1">
      <c r="B1239" s="183"/>
      <c r="C1239" s="99"/>
      <c r="D1239" s="95"/>
      <c r="E1239" s="128"/>
      <c r="G1239" s="20"/>
      <c r="I1239" s="53"/>
      <c r="J1239" s="127"/>
      <c r="K1239" s="226"/>
      <c r="L1239" s="55"/>
      <c r="N1239" s="111"/>
    </row>
    <row r="1240" spans="2:14" ht="13.5" thickBot="1">
      <c r="B1240" s="183"/>
      <c r="E1240" s="484" t="s">
        <v>12763</v>
      </c>
      <c r="F1240" s="485"/>
      <c r="G1240" s="485"/>
      <c r="H1240" s="485"/>
      <c r="I1240" s="485"/>
      <c r="J1240" s="486"/>
      <c r="K1240" s="226"/>
      <c r="N1240" s="111"/>
    </row>
    <row r="1241" spans="2:14">
      <c r="B1241" s="183"/>
      <c r="E1241" s="128"/>
      <c r="J1241" s="109"/>
      <c r="K1241" s="226"/>
      <c r="N1241" s="111"/>
    </row>
    <row r="1242" spans="2:14">
      <c r="B1242" s="183"/>
      <c r="C1242" s="99" t="s">
        <v>12764</v>
      </c>
      <c r="D1242" s="25" t="s">
        <v>12265</v>
      </c>
      <c r="E1242" s="463" t="str">
        <f>IFERROR(VLOOKUP($C1242,'SINAPI M A I O 2018'!$1:$1048576,2,0),IFERROR(VLOOKUP($C1242,'COMP. PROPRIA'!$B$12:$I$453,4,0),""))</f>
        <v/>
      </c>
      <c r="F1242" s="464"/>
      <c r="G1242" s="464"/>
      <c r="H1242" s="464"/>
      <c r="I1242" s="464"/>
      <c r="J1242" s="465"/>
      <c r="K1242" s="226">
        <v>0</v>
      </c>
      <c r="N1242" s="111"/>
    </row>
    <row r="1243" spans="2:14">
      <c r="B1243" s="183"/>
      <c r="C1243" s="99" t="s">
        <v>12765</v>
      </c>
      <c r="D1243" s="25" t="s">
        <v>12265</v>
      </c>
      <c r="E1243" s="463" t="str">
        <f>IFERROR(VLOOKUP($C1243,'SINAPI M A I O 2018'!$1:$1048576,2,0),IFERROR(VLOOKUP($C1243,'COMP. PROPRIA'!$B$12:$I$453,4,0),""))</f>
        <v/>
      </c>
      <c r="F1243" s="464"/>
      <c r="G1243" s="464"/>
      <c r="H1243" s="464"/>
      <c r="I1243" s="464"/>
      <c r="J1243" s="465"/>
      <c r="K1243" s="226">
        <v>0</v>
      </c>
      <c r="N1243" s="111"/>
    </row>
    <row r="1244" spans="2:14">
      <c r="B1244" s="183"/>
      <c r="C1244" s="99" t="s">
        <v>12766</v>
      </c>
      <c r="D1244" s="25" t="s">
        <v>12265</v>
      </c>
      <c r="E1244" s="463" t="str">
        <f>IFERROR(VLOOKUP($C1244,'SINAPI M A I O 2018'!$1:$1048576,2,0),IFERROR(VLOOKUP($C1244,'COMP. PROPRIA'!$B$12:$I$453,4,0),""))</f>
        <v/>
      </c>
      <c r="F1244" s="464"/>
      <c r="G1244" s="464"/>
      <c r="H1244" s="464"/>
      <c r="I1244" s="464"/>
      <c r="J1244" s="465"/>
      <c r="K1244" s="226">
        <v>0</v>
      </c>
      <c r="N1244" s="111"/>
    </row>
    <row r="1245" spans="2:14">
      <c r="B1245" s="183"/>
      <c r="C1245" s="99" t="s">
        <v>12767</v>
      </c>
      <c r="D1245" s="25" t="s">
        <v>12265</v>
      </c>
      <c r="E1245" s="463" t="str">
        <f>IFERROR(VLOOKUP($C1245,'SINAPI M A I O 2018'!$1:$1048576,2,0),IFERROR(VLOOKUP($C1245,'COMP. PROPRIA'!$B$12:$I$453,4,0),""))</f>
        <v/>
      </c>
      <c r="F1245" s="464"/>
      <c r="G1245" s="464"/>
      <c r="H1245" s="464"/>
      <c r="I1245" s="464"/>
      <c r="J1245" s="465"/>
      <c r="K1245" s="226">
        <v>0</v>
      </c>
      <c r="N1245" s="111"/>
    </row>
    <row r="1246" spans="2:14">
      <c r="B1246" s="183"/>
      <c r="C1246" s="99" t="s">
        <v>12768</v>
      </c>
      <c r="D1246" s="25" t="s">
        <v>12265</v>
      </c>
      <c r="E1246" s="463" t="str">
        <f>IFERROR(VLOOKUP($C1246,'SINAPI M A I O 2018'!$1:$1048576,2,0),IFERROR(VLOOKUP($C1246,'COMP. PROPRIA'!$B$12:$I$453,4,0),""))</f>
        <v/>
      </c>
      <c r="F1246" s="464"/>
      <c r="G1246" s="464"/>
      <c r="H1246" s="464"/>
      <c r="I1246" s="464"/>
      <c r="J1246" s="465"/>
      <c r="K1246" s="226">
        <v>0</v>
      </c>
      <c r="N1246" s="111"/>
    </row>
    <row r="1247" spans="2:14">
      <c r="B1247" s="183"/>
      <c r="C1247" s="99" t="s">
        <v>12769</v>
      </c>
      <c r="D1247" s="25" t="s">
        <v>12265</v>
      </c>
      <c r="E1247" s="463" t="str">
        <f>IFERROR(VLOOKUP($C1247,'SINAPI M A I O 2018'!$1:$1048576,2,0),IFERROR(VLOOKUP($C1247,'COMP. PROPRIA'!$B$12:$I$453,4,0),""))</f>
        <v/>
      </c>
      <c r="F1247" s="464"/>
      <c r="G1247" s="464"/>
      <c r="H1247" s="464"/>
      <c r="I1247" s="464"/>
      <c r="J1247" s="465"/>
      <c r="K1247" s="226">
        <v>0</v>
      </c>
      <c r="N1247" s="111"/>
    </row>
    <row r="1248" spans="2:14" ht="12.75" customHeight="1">
      <c r="B1248" s="183"/>
      <c r="C1248" s="99" t="s">
        <v>12770</v>
      </c>
      <c r="D1248" s="25" t="s">
        <v>12265</v>
      </c>
      <c r="E1248" s="463" t="str">
        <f>IFERROR(VLOOKUP($C1248,'SINAPI M A I O 2018'!$1:$1048576,2,0),IFERROR(VLOOKUP($C1248,'COMP. PROPRIA'!$B$12:$I$453,4,0),""))</f>
        <v/>
      </c>
      <c r="F1248" s="464"/>
      <c r="G1248" s="464"/>
      <c r="H1248" s="464"/>
      <c r="I1248" s="464"/>
      <c r="J1248" s="465"/>
      <c r="K1248" s="226">
        <v>0</v>
      </c>
      <c r="N1248" s="111"/>
    </row>
    <row r="1249" spans="2:14" ht="12.75" customHeight="1">
      <c r="B1249" s="183"/>
      <c r="C1249" s="99" t="s">
        <v>12771</v>
      </c>
      <c r="D1249" s="25" t="s">
        <v>12265</v>
      </c>
      <c r="E1249" s="463" t="str">
        <f>IFERROR(VLOOKUP($C1249,'SINAPI M A I O 2018'!$1:$1048576,2,0),IFERROR(VLOOKUP($C1249,'COMP. PROPRIA'!$B$12:$I$453,4,0),""))</f>
        <v/>
      </c>
      <c r="F1249" s="464"/>
      <c r="G1249" s="464"/>
      <c r="H1249" s="464"/>
      <c r="I1249" s="464"/>
      <c r="J1249" s="465"/>
      <c r="K1249" s="226">
        <v>0</v>
      </c>
      <c r="N1249" s="111"/>
    </row>
    <row r="1250" spans="2:14">
      <c r="B1250" s="183"/>
      <c r="C1250" s="99" t="s">
        <v>12772</v>
      </c>
      <c r="D1250" s="25" t="s">
        <v>12265</v>
      </c>
      <c r="E1250" s="463" t="str">
        <f>IFERROR(VLOOKUP($C1250,'SINAPI M A I O 2018'!$1:$1048576,2,0),IFERROR(VLOOKUP($C1250,'COMP. PROPRIA'!$B$12:$I$453,4,0),""))</f>
        <v/>
      </c>
      <c r="F1250" s="464"/>
      <c r="G1250" s="464"/>
      <c r="H1250" s="464"/>
      <c r="I1250" s="464"/>
      <c r="J1250" s="465"/>
      <c r="K1250" s="226">
        <v>0</v>
      </c>
      <c r="N1250" s="111"/>
    </row>
    <row r="1251" spans="2:14">
      <c r="B1251" s="183"/>
      <c r="C1251" s="99" t="s">
        <v>12773</v>
      </c>
      <c r="D1251" s="25" t="s">
        <v>12265</v>
      </c>
      <c r="E1251" s="463" t="str">
        <f>IFERROR(VLOOKUP($C1251,'SINAPI M A I O 2018'!$1:$1048576,2,0),IFERROR(VLOOKUP($C1251,'COMP. PROPRIA'!$B$12:$I$453,4,0),""))</f>
        <v/>
      </c>
      <c r="F1251" s="464"/>
      <c r="G1251" s="464"/>
      <c r="H1251" s="464"/>
      <c r="I1251" s="464"/>
      <c r="J1251" s="465"/>
      <c r="K1251" s="226">
        <v>0</v>
      </c>
      <c r="N1251" s="111"/>
    </row>
    <row r="1252" spans="2:14">
      <c r="B1252" s="183"/>
      <c r="C1252" s="99" t="s">
        <v>12774</v>
      </c>
      <c r="D1252" s="25" t="s">
        <v>12265</v>
      </c>
      <c r="E1252" s="463" t="str">
        <f>IFERROR(VLOOKUP($C1252,'SINAPI M A I O 2018'!$1:$1048576,2,0),IFERROR(VLOOKUP($C1252,'COMP. PROPRIA'!$B$12:$I$453,4,0),""))</f>
        <v/>
      </c>
      <c r="F1252" s="464"/>
      <c r="G1252" s="464"/>
      <c r="H1252" s="464"/>
      <c r="I1252" s="464"/>
      <c r="J1252" s="465"/>
      <c r="K1252" s="226">
        <v>0</v>
      </c>
      <c r="N1252" s="111"/>
    </row>
    <row r="1253" spans="2:14">
      <c r="B1253" s="183"/>
      <c r="C1253" s="99" t="s">
        <v>12775</v>
      </c>
      <c r="D1253" s="25" t="s">
        <v>12265</v>
      </c>
      <c r="E1253" s="463" t="str">
        <f>IFERROR(VLOOKUP($C1253,'SINAPI M A I O 2018'!$1:$1048576,2,0),IFERROR(VLOOKUP($C1253,'COMP. PROPRIA'!$B$12:$I$453,4,0),""))</f>
        <v/>
      </c>
      <c r="F1253" s="464"/>
      <c r="G1253" s="464"/>
      <c r="H1253" s="464"/>
      <c r="I1253" s="464"/>
      <c r="J1253" s="465"/>
      <c r="K1253" s="226">
        <v>0</v>
      </c>
      <c r="N1253" s="111"/>
    </row>
    <row r="1254" spans="2:14">
      <c r="B1254" s="183"/>
      <c r="C1254" s="99" t="s">
        <v>12776</v>
      </c>
      <c r="D1254" s="25" t="s">
        <v>12265</v>
      </c>
      <c r="E1254" s="463" t="str">
        <f>IFERROR(VLOOKUP($C1254,'SINAPI M A I O 2018'!$1:$1048576,2,0),IFERROR(VLOOKUP($C1254,'COMP. PROPRIA'!$B$12:$I$453,4,0),""))</f>
        <v/>
      </c>
      <c r="F1254" s="464"/>
      <c r="G1254" s="464"/>
      <c r="H1254" s="464"/>
      <c r="I1254" s="464"/>
      <c r="J1254" s="465"/>
      <c r="K1254" s="226">
        <v>0</v>
      </c>
      <c r="N1254" s="111"/>
    </row>
    <row r="1255" spans="2:14">
      <c r="B1255" s="183"/>
      <c r="C1255" s="99" t="s">
        <v>12777</v>
      </c>
      <c r="D1255" s="25" t="s">
        <v>12265</v>
      </c>
      <c r="E1255" s="463" t="str">
        <f>IFERROR(VLOOKUP($C1255,'SINAPI M A I O 2018'!$1:$1048576,2,0),IFERROR(VLOOKUP($C1255,'COMP. PROPRIA'!$B$12:$I$453,4,0),""))</f>
        <v/>
      </c>
      <c r="F1255" s="464"/>
      <c r="G1255" s="464"/>
      <c r="H1255" s="464"/>
      <c r="I1255" s="464"/>
      <c r="J1255" s="465"/>
      <c r="K1255" s="226">
        <v>0</v>
      </c>
      <c r="N1255" s="111"/>
    </row>
    <row r="1256" spans="2:14">
      <c r="B1256" s="183"/>
      <c r="C1256" s="99" t="s">
        <v>12778</v>
      </c>
      <c r="D1256" s="25" t="s">
        <v>12265</v>
      </c>
      <c r="E1256" s="463" t="str">
        <f>IFERROR(VLOOKUP($C1256,'SINAPI M A I O 2018'!$1:$1048576,2,0),IFERROR(VLOOKUP($C1256,'COMP. PROPRIA'!$B$12:$I$453,4,0),""))</f>
        <v/>
      </c>
      <c r="F1256" s="464"/>
      <c r="G1256" s="464"/>
      <c r="H1256" s="464"/>
      <c r="I1256" s="464"/>
      <c r="J1256" s="465"/>
      <c r="K1256" s="226">
        <v>0</v>
      </c>
      <c r="N1256" s="111"/>
    </row>
    <row r="1257" spans="2:14">
      <c r="B1257" s="183"/>
      <c r="C1257" s="99" t="s">
        <v>12779</v>
      </c>
      <c r="D1257" s="25" t="s">
        <v>12265</v>
      </c>
      <c r="E1257" s="463" t="str">
        <f>IFERROR(VLOOKUP($C1257,'SINAPI M A I O 2018'!$1:$1048576,2,0),IFERROR(VLOOKUP($C1257,'COMP. PROPRIA'!$B$12:$I$453,4,0),""))</f>
        <v/>
      </c>
      <c r="F1257" s="464"/>
      <c r="G1257" s="464"/>
      <c r="H1257" s="464"/>
      <c r="I1257" s="464"/>
      <c r="J1257" s="465"/>
      <c r="K1257" s="226">
        <v>0</v>
      </c>
      <c r="N1257" s="111"/>
    </row>
    <row r="1258" spans="2:14">
      <c r="B1258" s="183"/>
      <c r="C1258" s="99" t="s">
        <v>12780</v>
      </c>
      <c r="D1258" s="25" t="s">
        <v>12265</v>
      </c>
      <c r="E1258" s="463" t="str">
        <f>IFERROR(VLOOKUP($C1258,'SINAPI M A I O 2018'!$1:$1048576,2,0),IFERROR(VLOOKUP($C1258,'COMP. PROPRIA'!$B$12:$I$453,4,0),""))</f>
        <v/>
      </c>
      <c r="F1258" s="464"/>
      <c r="G1258" s="464"/>
      <c r="H1258" s="464"/>
      <c r="I1258" s="464"/>
      <c r="J1258" s="465"/>
      <c r="K1258" s="226">
        <v>0</v>
      </c>
      <c r="N1258" s="111"/>
    </row>
    <row r="1259" spans="2:14">
      <c r="B1259" s="183"/>
      <c r="C1259" s="99" t="s">
        <v>12781</v>
      </c>
      <c r="D1259" s="25" t="s">
        <v>12265</v>
      </c>
      <c r="E1259" s="463" t="str">
        <f>IFERROR(VLOOKUP($C1259,'SINAPI M A I O 2018'!$1:$1048576,2,0),IFERROR(VLOOKUP($C1259,'COMP. PROPRIA'!$B$12:$I$453,4,0),""))</f>
        <v/>
      </c>
      <c r="F1259" s="464"/>
      <c r="G1259" s="464"/>
      <c r="H1259" s="464"/>
      <c r="I1259" s="464"/>
      <c r="J1259" s="465"/>
      <c r="K1259" s="226">
        <v>0</v>
      </c>
      <c r="N1259" s="111"/>
    </row>
    <row r="1260" spans="2:14">
      <c r="B1260" s="183"/>
      <c r="C1260" s="99" t="s">
        <v>12782</v>
      </c>
      <c r="D1260" s="25" t="s">
        <v>12265</v>
      </c>
      <c r="E1260" s="463" t="str">
        <f>IFERROR(VLOOKUP($C1260,'SINAPI M A I O 2018'!$1:$1048576,2,0),IFERROR(VLOOKUP($C1260,'COMP. PROPRIA'!$B$12:$I$453,4,0),""))</f>
        <v/>
      </c>
      <c r="F1260" s="464"/>
      <c r="G1260" s="464"/>
      <c r="H1260" s="464"/>
      <c r="I1260" s="464"/>
      <c r="J1260" s="465"/>
      <c r="K1260" s="226">
        <v>0</v>
      </c>
      <c r="N1260" s="111"/>
    </row>
    <row r="1261" spans="2:14">
      <c r="B1261" s="183"/>
      <c r="C1261" s="99" t="s">
        <v>12783</v>
      </c>
      <c r="D1261" s="25" t="s">
        <v>12265</v>
      </c>
      <c r="E1261" s="463" t="str">
        <f>IFERROR(VLOOKUP($C1261,'SINAPI M A I O 2018'!$1:$1048576,2,0),IFERROR(VLOOKUP($C1261,'COMP. PROPRIA'!$B$12:$I$453,4,0),""))</f>
        <v/>
      </c>
      <c r="F1261" s="464"/>
      <c r="G1261" s="464"/>
      <c r="H1261" s="464"/>
      <c r="I1261" s="464"/>
      <c r="J1261" s="465"/>
      <c r="K1261" s="226">
        <v>0</v>
      </c>
      <c r="N1261" s="111"/>
    </row>
    <row r="1262" spans="2:14" ht="12.75" customHeight="1">
      <c r="B1262" s="183"/>
      <c r="C1262" s="99" t="s">
        <v>12784</v>
      </c>
      <c r="D1262" s="25" t="s">
        <v>12265</v>
      </c>
      <c r="E1262" s="463" t="str">
        <f>IFERROR(VLOOKUP($C1262,'SINAPI M A I O 2018'!$1:$1048576,2,0),IFERROR(VLOOKUP($C1262,'COMP. PROPRIA'!$B$12:$I$453,4,0),""))</f>
        <v/>
      </c>
      <c r="F1262" s="464"/>
      <c r="G1262" s="464"/>
      <c r="H1262" s="464"/>
      <c r="I1262" s="464"/>
      <c r="J1262" s="465"/>
      <c r="K1262" s="226">
        <v>0</v>
      </c>
      <c r="N1262" s="111"/>
    </row>
    <row r="1263" spans="2:14" ht="12.75" customHeight="1">
      <c r="B1263" s="183"/>
      <c r="C1263" s="99" t="s">
        <v>12785</v>
      </c>
      <c r="D1263" s="25" t="s">
        <v>12265</v>
      </c>
      <c r="E1263" s="463" t="str">
        <f>IFERROR(VLOOKUP($C1263,'SINAPI M A I O 2018'!$1:$1048576,2,0),IFERROR(VLOOKUP($C1263,'COMP. PROPRIA'!$B$12:$I$453,4,0),""))</f>
        <v/>
      </c>
      <c r="F1263" s="464"/>
      <c r="G1263" s="464"/>
      <c r="H1263" s="464"/>
      <c r="I1263" s="464"/>
      <c r="J1263" s="465"/>
      <c r="K1263" s="226">
        <v>0</v>
      </c>
      <c r="N1263" s="111"/>
    </row>
    <row r="1264" spans="2:14" ht="12.75" customHeight="1">
      <c r="B1264" s="183"/>
      <c r="C1264" s="99" t="s">
        <v>12786</v>
      </c>
      <c r="D1264" s="25" t="s">
        <v>12265</v>
      </c>
      <c r="E1264" s="463" t="str">
        <f>IFERROR(VLOOKUP($C1264,'SINAPI M A I O 2018'!$1:$1048576,2,0),IFERROR(VLOOKUP($C1264,'COMP. PROPRIA'!$B$12:$I$453,4,0),""))</f>
        <v/>
      </c>
      <c r="F1264" s="464"/>
      <c r="G1264" s="464"/>
      <c r="H1264" s="464"/>
      <c r="I1264" s="464"/>
      <c r="J1264" s="465"/>
      <c r="K1264" s="226">
        <v>0</v>
      </c>
      <c r="N1264" s="111"/>
    </row>
    <row r="1265" spans="2:14" ht="12.75" customHeight="1">
      <c r="B1265" s="183"/>
      <c r="C1265" s="99" t="s">
        <v>12787</v>
      </c>
      <c r="D1265" s="25" t="s">
        <v>12265</v>
      </c>
      <c r="E1265" s="463" t="str">
        <f>IFERROR(VLOOKUP($C1265,'SINAPI M A I O 2018'!$1:$1048576,2,0),IFERROR(VLOOKUP($C1265,'COMP. PROPRIA'!$B$12:$I$453,4,0),""))</f>
        <v/>
      </c>
      <c r="F1265" s="464"/>
      <c r="G1265" s="464"/>
      <c r="H1265" s="464"/>
      <c r="I1265" s="464"/>
      <c r="J1265" s="465"/>
      <c r="K1265" s="226">
        <v>0</v>
      </c>
      <c r="N1265" s="111"/>
    </row>
    <row r="1266" spans="2:14">
      <c r="B1266" s="183"/>
      <c r="C1266" s="99" t="s">
        <v>12788</v>
      </c>
      <c r="D1266" s="25" t="s">
        <v>12265</v>
      </c>
      <c r="E1266" s="463" t="str">
        <f>IFERROR(VLOOKUP($C1266,'SINAPI M A I O 2018'!$1:$1048576,2,0),IFERROR(VLOOKUP($C1266,'COMP. PROPRIA'!$B$12:$I$453,4,0),""))</f>
        <v/>
      </c>
      <c r="F1266" s="464"/>
      <c r="G1266" s="464"/>
      <c r="H1266" s="464"/>
      <c r="I1266" s="464"/>
      <c r="J1266" s="465"/>
      <c r="K1266" s="226">
        <v>0</v>
      </c>
      <c r="N1266" s="111"/>
    </row>
    <row r="1267" spans="2:14">
      <c r="B1267" s="183"/>
      <c r="C1267" s="99" t="s">
        <v>12789</v>
      </c>
      <c r="D1267" s="25" t="s">
        <v>12265</v>
      </c>
      <c r="E1267" s="463" t="str">
        <f>IFERROR(VLOOKUP($C1267,'SINAPI M A I O 2018'!$1:$1048576,2,0),IFERROR(VLOOKUP($C1267,'COMP. PROPRIA'!$B$12:$I$453,4,0),""))</f>
        <v/>
      </c>
      <c r="F1267" s="464"/>
      <c r="G1267" s="464"/>
      <c r="H1267" s="464"/>
      <c r="I1267" s="464"/>
      <c r="J1267" s="465"/>
      <c r="K1267" s="226">
        <v>0</v>
      </c>
      <c r="N1267" s="111"/>
    </row>
    <row r="1268" spans="2:14">
      <c r="B1268" s="183"/>
      <c r="C1268" s="99" t="s">
        <v>12790</v>
      </c>
      <c r="D1268" s="25" t="s">
        <v>12265</v>
      </c>
      <c r="E1268" s="463" t="str">
        <f>IFERROR(VLOOKUP($C1268,'SINAPI M A I O 2018'!$1:$1048576,2,0),IFERROR(VLOOKUP($C1268,'COMP. PROPRIA'!$B$12:$I$453,4,0),""))</f>
        <v/>
      </c>
      <c r="F1268" s="464"/>
      <c r="G1268" s="464"/>
      <c r="H1268" s="464"/>
      <c r="I1268" s="464"/>
      <c r="J1268" s="465"/>
      <c r="K1268" s="226">
        <v>0</v>
      </c>
      <c r="N1268" s="111"/>
    </row>
    <row r="1269" spans="2:14">
      <c r="B1269" s="183"/>
      <c r="C1269" s="99" t="s">
        <v>12791</v>
      </c>
      <c r="D1269" s="25" t="s">
        <v>12265</v>
      </c>
      <c r="E1269" s="463" t="str">
        <f>IFERROR(VLOOKUP($C1269,'SINAPI M A I O 2018'!$1:$1048576,2,0),IFERROR(VLOOKUP($C1269,'COMP. PROPRIA'!$B$12:$I$453,4,0),""))</f>
        <v/>
      </c>
      <c r="F1269" s="464"/>
      <c r="G1269" s="464"/>
      <c r="H1269" s="464"/>
      <c r="I1269" s="464"/>
      <c r="J1269" s="465"/>
      <c r="K1269" s="226">
        <v>0</v>
      </c>
      <c r="N1269" s="111"/>
    </row>
    <row r="1270" spans="2:14">
      <c r="B1270" s="183"/>
      <c r="C1270" s="99" t="s">
        <v>12792</v>
      </c>
      <c r="D1270" s="25" t="s">
        <v>12265</v>
      </c>
      <c r="E1270" s="463" t="str">
        <f>IFERROR(VLOOKUP($C1270,'SINAPI M A I O 2018'!$1:$1048576,2,0),IFERROR(VLOOKUP($C1270,'COMP. PROPRIA'!$B$12:$I$453,4,0),""))</f>
        <v/>
      </c>
      <c r="F1270" s="464"/>
      <c r="G1270" s="464"/>
      <c r="H1270" s="464"/>
      <c r="I1270" s="464"/>
      <c r="J1270" s="465"/>
      <c r="K1270" s="226">
        <v>0</v>
      </c>
      <c r="N1270" s="111"/>
    </row>
    <row r="1271" spans="2:14">
      <c r="B1271" s="183"/>
      <c r="C1271" s="99" t="s">
        <v>12793</v>
      </c>
      <c r="D1271" s="25" t="s">
        <v>12265</v>
      </c>
      <c r="E1271" s="463" t="str">
        <f>IFERROR(VLOOKUP($C1271,'SINAPI M A I O 2018'!$1:$1048576,2,0),IFERROR(VLOOKUP($C1271,'COMP. PROPRIA'!$B$12:$I$453,4,0),""))</f>
        <v/>
      </c>
      <c r="F1271" s="464"/>
      <c r="G1271" s="464"/>
      <c r="H1271" s="464"/>
      <c r="I1271" s="464"/>
      <c r="J1271" s="465"/>
      <c r="K1271" s="226">
        <v>0</v>
      </c>
      <c r="N1271" s="111"/>
    </row>
    <row r="1272" spans="2:14">
      <c r="B1272" s="183"/>
      <c r="C1272" s="99" t="s">
        <v>12794</v>
      </c>
      <c r="D1272" s="25" t="s">
        <v>12265</v>
      </c>
      <c r="E1272" s="463" t="str">
        <f>IFERROR(VLOOKUP($C1272,'SINAPI M A I O 2018'!$1:$1048576,2,0),IFERROR(VLOOKUP($C1272,'COMP. PROPRIA'!$B$12:$I$453,4,0),""))</f>
        <v/>
      </c>
      <c r="F1272" s="464"/>
      <c r="G1272" s="464"/>
      <c r="H1272" s="464"/>
      <c r="I1272" s="464"/>
      <c r="J1272" s="465"/>
      <c r="K1272" s="226">
        <v>0</v>
      </c>
      <c r="N1272" s="111"/>
    </row>
    <row r="1273" spans="2:14">
      <c r="B1273" s="183"/>
      <c r="C1273" s="99" t="s">
        <v>12795</v>
      </c>
      <c r="D1273" s="25" t="s">
        <v>12265</v>
      </c>
      <c r="E1273" s="463" t="str">
        <f>IFERROR(VLOOKUP($C1273,'SINAPI M A I O 2018'!$1:$1048576,2,0),IFERROR(VLOOKUP($C1273,'COMP. PROPRIA'!$B$12:$I$453,4,0),""))</f>
        <v/>
      </c>
      <c r="F1273" s="464"/>
      <c r="G1273" s="464"/>
      <c r="H1273" s="464"/>
      <c r="I1273" s="464"/>
      <c r="J1273" s="465"/>
      <c r="K1273" s="226">
        <v>0</v>
      </c>
      <c r="N1273" s="111"/>
    </row>
    <row r="1274" spans="2:14">
      <c r="B1274" s="183"/>
      <c r="C1274" s="99" t="s">
        <v>12796</v>
      </c>
      <c r="D1274" s="25" t="s">
        <v>12265</v>
      </c>
      <c r="E1274" s="463" t="str">
        <f>IFERROR(VLOOKUP($C1274,'SINAPI M A I O 2018'!$1:$1048576,2,0),IFERROR(VLOOKUP($C1274,'COMP. PROPRIA'!$B$12:$I$453,4,0),""))</f>
        <v/>
      </c>
      <c r="F1274" s="464"/>
      <c r="G1274" s="464"/>
      <c r="H1274" s="464"/>
      <c r="I1274" s="464"/>
      <c r="J1274" s="465"/>
      <c r="K1274" s="226">
        <v>0</v>
      </c>
      <c r="N1274" s="111"/>
    </row>
    <row r="1275" spans="2:14">
      <c r="B1275" s="183"/>
      <c r="C1275" s="99" t="s">
        <v>12797</v>
      </c>
      <c r="D1275" s="25" t="s">
        <v>12265</v>
      </c>
      <c r="E1275" s="463" t="str">
        <f>IFERROR(VLOOKUP($C1275,'SINAPI M A I O 2018'!$1:$1048576,2,0),IFERROR(VLOOKUP($C1275,'COMP. PROPRIA'!$B$12:$I$453,4,0),""))</f>
        <v/>
      </c>
      <c r="F1275" s="464"/>
      <c r="G1275" s="464"/>
      <c r="H1275" s="464"/>
      <c r="I1275" s="464"/>
      <c r="J1275" s="465"/>
      <c r="K1275" s="226">
        <v>0</v>
      </c>
      <c r="N1275" s="111"/>
    </row>
    <row r="1276" spans="2:14">
      <c r="B1276" s="183"/>
      <c r="C1276" s="99" t="s">
        <v>12798</v>
      </c>
      <c r="D1276" s="25" t="s">
        <v>12265</v>
      </c>
      <c r="E1276" s="463" t="str">
        <f>IFERROR(VLOOKUP($C1276,'SINAPI M A I O 2018'!$1:$1048576,2,0),IFERROR(VLOOKUP($C1276,'COMP. PROPRIA'!$B$12:$I$453,4,0),""))</f>
        <v/>
      </c>
      <c r="F1276" s="464"/>
      <c r="G1276" s="464"/>
      <c r="H1276" s="464"/>
      <c r="I1276" s="464"/>
      <c r="J1276" s="465"/>
      <c r="K1276" s="226">
        <v>0</v>
      </c>
      <c r="N1276" s="111"/>
    </row>
    <row r="1277" spans="2:14">
      <c r="B1277" s="183"/>
      <c r="C1277" s="99" t="s">
        <v>12799</v>
      </c>
      <c r="D1277" s="25" t="s">
        <v>12265</v>
      </c>
      <c r="E1277" s="463" t="str">
        <f>IFERROR(VLOOKUP($C1277,'SINAPI M A I O 2018'!$1:$1048576,2,0),IFERROR(VLOOKUP($C1277,'COMP. PROPRIA'!$B$12:$I$453,4,0),""))</f>
        <v/>
      </c>
      <c r="F1277" s="464"/>
      <c r="G1277" s="464"/>
      <c r="H1277" s="464"/>
      <c r="I1277" s="464"/>
      <c r="J1277" s="465"/>
      <c r="K1277" s="226">
        <v>0</v>
      </c>
      <c r="N1277" s="111"/>
    </row>
    <row r="1278" spans="2:14">
      <c r="B1278" s="183"/>
      <c r="C1278" s="99" t="s">
        <v>12800</v>
      </c>
      <c r="D1278" s="25" t="s">
        <v>12265</v>
      </c>
      <c r="E1278" s="463" t="str">
        <f>IFERROR(VLOOKUP($C1278,'SINAPI M A I O 2018'!$1:$1048576,2,0),IFERROR(VLOOKUP($C1278,'COMP. PROPRIA'!$B$12:$I$453,4,0),""))</f>
        <v/>
      </c>
      <c r="F1278" s="464"/>
      <c r="G1278" s="464"/>
      <c r="H1278" s="464"/>
      <c r="I1278" s="464"/>
      <c r="J1278" s="465"/>
      <c r="K1278" s="226">
        <v>0</v>
      </c>
      <c r="N1278" s="111"/>
    </row>
    <row r="1279" spans="2:14">
      <c r="B1279" s="183"/>
      <c r="C1279" s="99" t="s">
        <v>12801</v>
      </c>
      <c r="D1279" s="25" t="s">
        <v>12265</v>
      </c>
      <c r="E1279" s="463" t="str">
        <f>IFERROR(VLOOKUP($C1279,'SINAPI M A I O 2018'!$1:$1048576,2,0),IFERROR(VLOOKUP($C1279,'COMP. PROPRIA'!$B$12:$I$453,4,0),""))</f>
        <v/>
      </c>
      <c r="F1279" s="464"/>
      <c r="G1279" s="464"/>
      <c r="H1279" s="464"/>
      <c r="I1279" s="464"/>
      <c r="J1279" s="465"/>
      <c r="K1279" s="226">
        <v>0</v>
      </c>
      <c r="N1279" s="111"/>
    </row>
    <row r="1280" spans="2:14">
      <c r="B1280" s="183"/>
      <c r="C1280" s="99" t="s">
        <v>12802</v>
      </c>
      <c r="D1280" s="25" t="s">
        <v>12265</v>
      </c>
      <c r="E1280" s="463" t="str">
        <f>IFERROR(VLOOKUP($C1280,'SINAPI M A I O 2018'!$1:$1048576,2,0),IFERROR(VLOOKUP($C1280,'COMP. PROPRIA'!$B$12:$I$453,4,0),""))</f>
        <v/>
      </c>
      <c r="F1280" s="464"/>
      <c r="G1280" s="464"/>
      <c r="H1280" s="464"/>
      <c r="I1280" s="464"/>
      <c r="J1280" s="465"/>
      <c r="K1280" s="226">
        <v>0</v>
      </c>
      <c r="N1280" s="111"/>
    </row>
    <row r="1281" spans="2:14">
      <c r="B1281" s="183"/>
      <c r="C1281" s="99" t="s">
        <v>12803</v>
      </c>
      <c r="D1281" s="25" t="s">
        <v>12265</v>
      </c>
      <c r="E1281" s="463" t="str">
        <f>IFERROR(VLOOKUP($C1281,'SINAPI M A I O 2018'!$1:$1048576,2,0),IFERROR(VLOOKUP($C1281,'COMP. PROPRIA'!$B$12:$I$453,4,0),""))</f>
        <v/>
      </c>
      <c r="F1281" s="464"/>
      <c r="G1281" s="464"/>
      <c r="H1281" s="464"/>
      <c r="I1281" s="464"/>
      <c r="J1281" s="465"/>
      <c r="K1281" s="226">
        <v>0</v>
      </c>
      <c r="N1281" s="111"/>
    </row>
    <row r="1282" spans="2:14">
      <c r="B1282" s="183"/>
      <c r="C1282" s="99" t="s">
        <v>12804</v>
      </c>
      <c r="D1282" s="25" t="s">
        <v>12265</v>
      </c>
      <c r="E1282" s="463" t="str">
        <f>IFERROR(VLOOKUP($C1282,'SINAPI M A I O 2018'!$1:$1048576,2,0),IFERROR(VLOOKUP($C1282,'COMP. PROPRIA'!$B$12:$I$453,4,0),""))</f>
        <v/>
      </c>
      <c r="F1282" s="464"/>
      <c r="G1282" s="464"/>
      <c r="H1282" s="464"/>
      <c r="I1282" s="464"/>
      <c r="J1282" s="465"/>
      <c r="K1282" s="226">
        <v>0</v>
      </c>
      <c r="N1282" s="111"/>
    </row>
    <row r="1283" spans="2:14">
      <c r="B1283" s="183"/>
      <c r="C1283" s="99" t="s">
        <v>12805</v>
      </c>
      <c r="D1283" s="25" t="s">
        <v>12265</v>
      </c>
      <c r="E1283" s="463" t="str">
        <f>IFERROR(VLOOKUP($C1283,'SINAPI M A I O 2018'!$1:$1048576,2,0),IFERROR(VLOOKUP($C1283,'COMP. PROPRIA'!$B$12:$I$453,4,0),""))</f>
        <v/>
      </c>
      <c r="F1283" s="464"/>
      <c r="G1283" s="464"/>
      <c r="H1283" s="464"/>
      <c r="I1283" s="464"/>
      <c r="J1283" s="465"/>
      <c r="K1283" s="226">
        <v>0</v>
      </c>
      <c r="N1283" s="111"/>
    </row>
    <row r="1284" spans="2:14">
      <c r="B1284" s="183"/>
      <c r="C1284" s="99" t="s">
        <v>12806</v>
      </c>
      <c r="D1284" s="25" t="s">
        <v>12265</v>
      </c>
      <c r="E1284" s="463" t="str">
        <f>IFERROR(VLOOKUP($C1284,'SINAPI M A I O 2018'!$1:$1048576,2,0),IFERROR(VLOOKUP($C1284,'COMP. PROPRIA'!$B$12:$I$453,4,0),""))</f>
        <v/>
      </c>
      <c r="F1284" s="464"/>
      <c r="G1284" s="464"/>
      <c r="H1284" s="464"/>
      <c r="I1284" s="464"/>
      <c r="J1284" s="465"/>
      <c r="K1284" s="226">
        <v>0</v>
      </c>
      <c r="N1284" s="111"/>
    </row>
    <row r="1285" spans="2:14">
      <c r="B1285" s="183"/>
      <c r="C1285" s="99" t="s">
        <v>12807</v>
      </c>
      <c r="D1285" s="25" t="s">
        <v>12265</v>
      </c>
      <c r="E1285" s="463" t="str">
        <f>IFERROR(VLOOKUP($C1285,'SINAPI M A I O 2018'!$1:$1048576,2,0),IFERROR(VLOOKUP($C1285,'COMP. PROPRIA'!$B$12:$I$453,4,0),""))</f>
        <v/>
      </c>
      <c r="F1285" s="464"/>
      <c r="G1285" s="464"/>
      <c r="H1285" s="464"/>
      <c r="I1285" s="464"/>
      <c r="J1285" s="465"/>
      <c r="K1285" s="226">
        <v>0</v>
      </c>
      <c r="N1285" s="111"/>
    </row>
    <row r="1286" spans="2:14">
      <c r="B1286" s="183"/>
      <c r="C1286" s="99" t="s">
        <v>12808</v>
      </c>
      <c r="D1286" s="25" t="s">
        <v>12265</v>
      </c>
      <c r="E1286" s="463" t="str">
        <f>IFERROR(VLOOKUP($C1286,'SINAPI M A I O 2018'!$1:$1048576,2,0),IFERROR(VLOOKUP($C1286,'COMP. PROPRIA'!$B$12:$I$453,4,0),""))</f>
        <v/>
      </c>
      <c r="F1286" s="464"/>
      <c r="G1286" s="464"/>
      <c r="H1286" s="464"/>
      <c r="I1286" s="464"/>
      <c r="J1286" s="465"/>
      <c r="K1286" s="226">
        <v>0</v>
      </c>
      <c r="N1286" s="111"/>
    </row>
    <row r="1287" spans="2:14">
      <c r="B1287" s="183"/>
      <c r="C1287" s="99" t="s">
        <v>12809</v>
      </c>
      <c r="D1287" s="25" t="s">
        <v>12265</v>
      </c>
      <c r="E1287" s="463" t="str">
        <f>IFERROR(VLOOKUP($C1287,'SINAPI M A I O 2018'!$1:$1048576,2,0),IFERROR(VLOOKUP($C1287,'COMP. PROPRIA'!$B$12:$I$453,4,0),""))</f>
        <v/>
      </c>
      <c r="F1287" s="464"/>
      <c r="G1287" s="464"/>
      <c r="H1287" s="464"/>
      <c r="I1287" s="464"/>
      <c r="J1287" s="465"/>
      <c r="K1287" s="226">
        <v>0</v>
      </c>
      <c r="N1287" s="111"/>
    </row>
    <row r="1288" spans="2:14">
      <c r="B1288" s="183"/>
      <c r="C1288" s="99" t="s">
        <v>12810</v>
      </c>
      <c r="D1288" s="25" t="s">
        <v>12265</v>
      </c>
      <c r="E1288" s="463" t="str">
        <f>IFERROR(VLOOKUP($C1288,'SINAPI M A I O 2018'!$1:$1048576,2,0),IFERROR(VLOOKUP($C1288,'COMP. PROPRIA'!$B$12:$I$453,4,0),""))</f>
        <v/>
      </c>
      <c r="F1288" s="464"/>
      <c r="G1288" s="464"/>
      <c r="H1288" s="464"/>
      <c r="I1288" s="464"/>
      <c r="J1288" s="465"/>
      <c r="K1288" s="226">
        <v>0</v>
      </c>
      <c r="N1288" s="111"/>
    </row>
    <row r="1289" spans="2:14" ht="12.75" customHeight="1">
      <c r="B1289" s="183"/>
      <c r="C1289" s="99" t="s">
        <v>12811</v>
      </c>
      <c r="D1289" s="25" t="s">
        <v>12265</v>
      </c>
      <c r="E1289" s="463" t="str">
        <f>IFERROR(VLOOKUP($C1289,'SINAPI M A I O 2018'!$1:$1048576,2,0),IFERROR(VLOOKUP($C1289,'COMP. PROPRIA'!$B$12:$I$453,4,0),""))</f>
        <v/>
      </c>
      <c r="F1289" s="464"/>
      <c r="G1289" s="464"/>
      <c r="H1289" s="464"/>
      <c r="I1289" s="464"/>
      <c r="J1289" s="465"/>
      <c r="K1289" s="226">
        <v>0</v>
      </c>
      <c r="N1289" s="111"/>
    </row>
    <row r="1290" spans="2:14" ht="12.75" customHeight="1">
      <c r="B1290" s="183"/>
      <c r="C1290" s="99" t="s">
        <v>12812</v>
      </c>
      <c r="D1290" s="25" t="s">
        <v>12265</v>
      </c>
      <c r="E1290" s="463" t="str">
        <f>IFERROR(VLOOKUP($C1290,'SINAPI M A I O 2018'!$1:$1048576,2,0),IFERROR(VLOOKUP($C1290,'COMP. PROPRIA'!$B$12:$I$453,4,0),""))</f>
        <v/>
      </c>
      <c r="F1290" s="464"/>
      <c r="G1290" s="464"/>
      <c r="H1290" s="464"/>
      <c r="I1290" s="464"/>
      <c r="J1290" s="465"/>
      <c r="K1290" s="226">
        <v>0</v>
      </c>
      <c r="N1290" s="111"/>
    </row>
    <row r="1291" spans="2:14" ht="12.75" customHeight="1">
      <c r="B1291" s="183"/>
      <c r="C1291" s="99" t="s">
        <v>12813</v>
      </c>
      <c r="D1291" s="25" t="s">
        <v>12265</v>
      </c>
      <c r="E1291" s="463" t="str">
        <f>IFERROR(VLOOKUP($C1291,'SINAPI M A I O 2018'!$1:$1048576,2,0),IFERROR(VLOOKUP($C1291,'COMP. PROPRIA'!$B$12:$I$453,4,0),""))</f>
        <v/>
      </c>
      <c r="F1291" s="464"/>
      <c r="G1291" s="464"/>
      <c r="H1291" s="464"/>
      <c r="I1291" s="464"/>
      <c r="J1291" s="465"/>
      <c r="K1291" s="226">
        <v>0</v>
      </c>
      <c r="N1291" s="111"/>
    </row>
    <row r="1292" spans="2:14" ht="12.75" customHeight="1">
      <c r="B1292" s="183"/>
      <c r="C1292" s="25">
        <v>83394</v>
      </c>
      <c r="D1292" s="25" t="s">
        <v>12139</v>
      </c>
      <c r="E1292" s="463" t="str">
        <f>IFERROR(VLOOKUP($C1292,'SINAPI M A I O 2018'!$1:$1048576,2,0),IFERROR(VLOOKUP($C1292,'COMP. PROPRIA'!$B$12:$I$453,4,0),""))</f>
        <v>POSTE DE CONCRETO DUPLO T H=11M E CARGA NOMINAL 200KG INCLUSIVE ESCAVACAO, EXCLUSIVE TRANSPORTE - FORNECIMENTO E INSTALACAO</v>
      </c>
      <c r="F1292" s="464"/>
      <c r="G1292" s="464"/>
      <c r="H1292" s="464"/>
      <c r="I1292" s="464"/>
      <c r="J1292" s="465"/>
      <c r="K1292" s="226">
        <v>0</v>
      </c>
      <c r="N1292" s="111"/>
    </row>
    <row r="1293" spans="2:14" ht="12.75" customHeight="1">
      <c r="B1293" s="183"/>
      <c r="C1293" s="19" t="s">
        <v>2987</v>
      </c>
      <c r="D1293" s="25" t="s">
        <v>12139</v>
      </c>
      <c r="E1293" s="463" t="str">
        <f>IFERROR(VLOOKUP($C1293,'SINAPI M A I O 2018'!$1:$1048576,2,0),IFERROR(VLOOKUP($C1293,'COMP. PROPRIA'!$B$12:$I$453,4,0),""))</f>
        <v>ALCA PRE-FORMADA DISTRIBUIÇÃO EM  ACO RECOBERTO COM ALUMINIO PARA CABO 25MM2, ENCAPADO. FORNECIMENTO E INSTALAÇÃO.</v>
      </c>
      <c r="F1293" s="464"/>
      <c r="G1293" s="464"/>
      <c r="H1293" s="464"/>
      <c r="I1293" s="464"/>
      <c r="J1293" s="465"/>
      <c r="K1293" s="226">
        <v>0</v>
      </c>
      <c r="N1293" s="111"/>
    </row>
    <row r="1294" spans="2:14" ht="12.75" customHeight="1">
      <c r="B1294" s="183"/>
      <c r="C1294" s="19" t="s">
        <v>3083</v>
      </c>
      <c r="D1294" s="25" t="s">
        <v>12139</v>
      </c>
      <c r="E1294" s="463" t="str">
        <f>IFERROR(VLOOKUP($C1294,'SINAPI M A I O 2018'!$1:$1048576,2,0),IFERROR(VLOOKUP($C1294,'COMP. PROPRIA'!$B$12:$I$453,4,0),""))</f>
        <v>TRANSFORMADOR DISTRIBUICAO  112,5KVA TRIFASICO 60HZ CLASSE 15KV IMERSO EM ÓLEO MINERAL FORNECIMENTO E INSTALACAO</v>
      </c>
      <c r="F1294" s="464"/>
      <c r="G1294" s="464"/>
      <c r="H1294" s="464"/>
      <c r="I1294" s="464"/>
      <c r="J1294" s="465"/>
      <c r="K1294" s="226">
        <v>0</v>
      </c>
      <c r="N1294" s="111"/>
    </row>
    <row r="1295" spans="2:14" ht="24.75" customHeight="1">
      <c r="B1295" s="183"/>
      <c r="C1295" s="19" t="s">
        <v>2989</v>
      </c>
      <c r="D1295" s="25" t="s">
        <v>12139</v>
      </c>
      <c r="E1295" s="463" t="str">
        <f>IFERROR(VLOOKUP($C1295,'SINAPI M A I O 2018'!$1:$1048576,2,0),IFERROR(VLOOKUP($C1295,'COMP. PROPRIA'!$B$12:$I$453,4,0),""))</f>
        <v>LACO DE ROLDANA PRE-FORMADO ACO RECOBERTO DE ALUMINIO PARA CABO DE ALUMINIO NU BITOLA 25MM2 - FORNECIMENTO E COLOCACAO</v>
      </c>
      <c r="F1295" s="464"/>
      <c r="G1295" s="464"/>
      <c r="H1295" s="464"/>
      <c r="I1295" s="464"/>
      <c r="J1295" s="465"/>
      <c r="K1295" s="226">
        <v>0</v>
      </c>
      <c r="N1295" s="111"/>
    </row>
    <row r="1296" spans="2:14" ht="12.75" customHeight="1">
      <c r="B1296" s="183"/>
      <c r="C1296" s="25">
        <v>92980</v>
      </c>
      <c r="D1296" s="25" t="s">
        <v>12139</v>
      </c>
      <c r="E1296" s="463" t="str">
        <f>IFERROR(VLOOKUP($C1296,'SINAPI M A I O 2018'!$1:$1048576,2,0),IFERROR(VLOOKUP($C1296,'COMP. PROPRIA'!$B$12:$I$453,4,0),""))</f>
        <v>CABO DE COBRE FLEXÍVEL ISOLADO, 10 MM², ANTI-CHAMA 0,6/1,0 KV, PARA DISTRIBUIÇÃO - FORNECIMENTO E INSTALAÇÃO. AF_12/2015</v>
      </c>
      <c r="F1296" s="464"/>
      <c r="G1296" s="464"/>
      <c r="H1296" s="464"/>
      <c r="I1296" s="464"/>
      <c r="J1296" s="465"/>
      <c r="K1296" s="226">
        <v>0</v>
      </c>
      <c r="N1296" s="111"/>
    </row>
    <row r="1297" spans="2:14">
      <c r="B1297" s="183"/>
      <c r="C1297" s="25">
        <v>72254</v>
      </c>
      <c r="D1297" s="25" t="s">
        <v>12139</v>
      </c>
      <c r="E1297" s="463" t="str">
        <f>IFERROR(VLOOKUP($C1297,'SINAPI M A I O 2018'!$1:$1048576,2,0),IFERROR(VLOOKUP($C1297,'COMP. PROPRIA'!$B$12:$I$453,4,0),""))</f>
        <v>CABO DE COBRE NU 50MM2 - FORNECIMENTO E INSTALACAO</v>
      </c>
      <c r="F1297" s="464"/>
      <c r="G1297" s="464"/>
      <c r="H1297" s="464"/>
      <c r="I1297" s="464"/>
      <c r="J1297" s="465"/>
      <c r="K1297" s="226">
        <v>0</v>
      </c>
      <c r="N1297" s="111"/>
    </row>
    <row r="1298" spans="2:14">
      <c r="B1298" s="183"/>
      <c r="C1298" s="25">
        <v>96985</v>
      </c>
      <c r="D1298" s="25" t="s">
        <v>12139</v>
      </c>
      <c r="E1298" s="463" t="str">
        <f>IFERROR(VLOOKUP($C1298,'SINAPI M A I O 2018'!$1:$1048576,2,0),IFERROR(VLOOKUP($C1298,'COMP. PROPRIA'!$B$12:$I$453,4,0),""))</f>
        <v>HASTE DE ATERRAMENTO 5/8  PARA SPDA - FORNECIMENTO E INSTALAÇÃO. AF_12/2017</v>
      </c>
      <c r="F1298" s="464"/>
      <c r="G1298" s="464"/>
      <c r="H1298" s="464"/>
      <c r="I1298" s="464"/>
      <c r="J1298" s="465"/>
      <c r="K1298" s="226">
        <v>0</v>
      </c>
      <c r="N1298" s="111"/>
    </row>
    <row r="1299" spans="2:14" ht="12.75" customHeight="1">
      <c r="B1299" s="183"/>
      <c r="C1299" s="25">
        <v>83450</v>
      </c>
      <c r="D1299" s="25" t="s">
        <v>12139</v>
      </c>
      <c r="E1299" s="463" t="str">
        <f>IFERROR(VLOOKUP($C1299,'SINAPI M A I O 2018'!$1:$1048576,2,0),IFERROR(VLOOKUP($C1299,'COMP. PROPRIA'!$B$12:$I$453,4,0),""))</f>
        <v>CAIXA DE PASSAGEM 80X80X62 FUNDO BRITA COM TAMPA</v>
      </c>
      <c r="F1299" s="464"/>
      <c r="G1299" s="464"/>
      <c r="H1299" s="464"/>
      <c r="I1299" s="464"/>
      <c r="J1299" s="465"/>
      <c r="K1299" s="226">
        <v>0</v>
      </c>
      <c r="N1299" s="111"/>
    </row>
    <row r="1300" spans="2:14" ht="12.75" customHeight="1">
      <c r="B1300" s="183"/>
      <c r="C1300" s="25">
        <v>91870</v>
      </c>
      <c r="D1300" s="25" t="s">
        <v>12139</v>
      </c>
      <c r="E1300" s="463" t="str">
        <f>IFERROR(VLOOKUP($C1300,'SINAPI M A I O 2018'!$1:$1048576,2,0),IFERROR(VLOOKUP($C1300,'COMP. PROPRIA'!$B$12:$I$453,4,0),""))</f>
        <v>ELETRODUTO RÍGIDO ROSCÁVEL, PVC, DN 20 MM (1/2"), PARA CIRCUITOS TERMINAIS, INSTALADO EM PAREDE - FORNECIMENTO E INSTALAÇÃO. AF_12/2015</v>
      </c>
      <c r="F1300" s="464"/>
      <c r="G1300" s="464"/>
      <c r="H1300" s="464"/>
      <c r="I1300" s="464"/>
      <c r="J1300" s="465"/>
      <c r="K1300" s="226">
        <v>0</v>
      </c>
      <c r="N1300" s="111"/>
    </row>
    <row r="1301" spans="2:14" ht="12.75" customHeight="1">
      <c r="B1301" s="183"/>
      <c r="C1301" s="25">
        <v>92998</v>
      </c>
      <c r="D1301" s="25" t="s">
        <v>12139</v>
      </c>
      <c r="E1301" s="463" t="str">
        <f>IFERROR(VLOOKUP($C1301,'SINAPI M A I O 2018'!$1:$1048576,2,0),IFERROR(VLOOKUP($C1301,'COMP. PROPRIA'!$B$12:$I$453,4,0),""))</f>
        <v>CABO DE COBRE FLEXÍVEL ISOLADO, 185 MM², ANTI-CHAMA 0,6/1,0 KV, PARA DISTRIBUIÇÃO - FORNECIMENTO E INSTALAÇÃO. AF_12/2015</v>
      </c>
      <c r="F1301" s="464"/>
      <c r="G1301" s="464"/>
      <c r="H1301" s="464"/>
      <c r="I1301" s="464"/>
      <c r="J1301" s="465"/>
      <c r="K1301" s="226">
        <v>0</v>
      </c>
      <c r="N1301" s="111"/>
    </row>
    <row r="1302" spans="2:14" ht="12.75" customHeight="1">
      <c r="B1302" s="183"/>
      <c r="C1302" s="25">
        <v>92992</v>
      </c>
      <c r="D1302" s="25" t="s">
        <v>12139</v>
      </c>
      <c r="E1302" s="463" t="str">
        <f>IFERROR(VLOOKUP($C1302,'SINAPI M A I O 2018'!$1:$1048576,2,0),IFERROR(VLOOKUP($C1302,'COMP. PROPRIA'!$B$12:$I$453,4,0),""))</f>
        <v>CABO DE COBRE FLEXÍVEL ISOLADO, 95 MM², ANTI-CHAMA 0,6/1,0 KV, PARA DISTRIBUIÇÃO - FORNECIMENTO E INSTALAÇÃO. AF_12/2015</v>
      </c>
      <c r="F1302" s="464"/>
      <c r="G1302" s="464"/>
      <c r="H1302" s="464"/>
      <c r="I1302" s="464"/>
      <c r="J1302" s="465"/>
      <c r="K1302" s="226">
        <v>0</v>
      </c>
      <c r="N1302" s="111"/>
    </row>
    <row r="1303" spans="2:14" ht="12.75" customHeight="1">
      <c r="B1303" s="183"/>
      <c r="C1303" s="25">
        <v>72268</v>
      </c>
      <c r="D1303" s="25" t="s">
        <v>12139</v>
      </c>
      <c r="E1303" s="463" t="str">
        <f>IFERROR(VLOOKUP($C1303,'SINAPI M A I O 2018'!$1:$1048576,2,0),IFERROR(VLOOKUP($C1303,'COMP. PROPRIA'!$B$12:$I$453,4,0),""))</f>
        <v>TERMINAL OU CONECTOR DE PRESSAO - PARA CABO 185MM2 - FORNECIMENTO E INSTALACAO</v>
      </c>
      <c r="F1303" s="464"/>
      <c r="G1303" s="464"/>
      <c r="H1303" s="464"/>
      <c r="I1303" s="464"/>
      <c r="J1303" s="465"/>
      <c r="K1303" s="226">
        <v>0</v>
      </c>
      <c r="N1303" s="111"/>
    </row>
    <row r="1304" spans="2:14" ht="12.75" customHeight="1">
      <c r="B1304" s="183"/>
      <c r="C1304" s="25">
        <v>72265</v>
      </c>
      <c r="D1304" s="25" t="s">
        <v>12139</v>
      </c>
      <c r="E1304" s="463" t="str">
        <f>IFERROR(VLOOKUP($C1304,'SINAPI M A I O 2018'!$1:$1048576,2,0),IFERROR(VLOOKUP($C1304,'COMP. PROPRIA'!$B$12:$I$453,4,0),""))</f>
        <v>TERMINAL OU CONECTOR DE PRESSAO - PARA CABO 95MM2 - FORNECIMENTO E INSTALACAO</v>
      </c>
      <c r="F1304" s="464"/>
      <c r="G1304" s="464"/>
      <c r="H1304" s="464"/>
      <c r="I1304" s="464"/>
      <c r="J1304" s="465"/>
      <c r="K1304" s="226">
        <v>0</v>
      </c>
      <c r="N1304" s="111"/>
    </row>
    <row r="1305" spans="2:14" ht="12.75" customHeight="1">
      <c r="B1305" s="183"/>
      <c r="C1305" s="25">
        <v>93012</v>
      </c>
      <c r="D1305" s="25" t="s">
        <v>12139</v>
      </c>
      <c r="E1305" s="463" t="str">
        <f>IFERROR(VLOOKUP($C1305,'SINAPI M A I O 2018'!$1:$1048576,2,0),IFERROR(VLOOKUP($C1305,'COMP. PROPRIA'!$B$12:$I$453,4,0),""))</f>
        <v>ELETRODUTO RÍGIDO ROSCÁVEL, PVC, DN 110 MM (4") - FORNECIMENTO E INSTALAÇÃO. AF_12/2015</v>
      </c>
      <c r="F1305" s="464"/>
      <c r="G1305" s="464"/>
      <c r="H1305" s="464"/>
      <c r="I1305" s="464"/>
      <c r="J1305" s="465"/>
      <c r="K1305" s="226">
        <v>0</v>
      </c>
      <c r="N1305" s="111"/>
    </row>
    <row r="1306" spans="2:14" ht="12.75" customHeight="1">
      <c r="B1306" s="183"/>
      <c r="C1306" s="19" t="s">
        <v>2802</v>
      </c>
      <c r="D1306" s="25" t="s">
        <v>12139</v>
      </c>
      <c r="E1306" s="463" t="str">
        <f>IFERROR(VLOOKUP($C1306,'SINAPI M A I O 2018'!$1:$1048576,2,0),IFERROR(VLOOKUP($C1306,'COMP. PROPRIA'!$B$12:$I$453,4,0),""))</f>
        <v>DISJUNTOR TERMOMAGNETICO TRIPOLAR EM CAIXA MOLDADA 300 A 400A 600V, FORNECIMENTO E INSTALACAO</v>
      </c>
      <c r="F1306" s="464"/>
      <c r="G1306" s="464"/>
      <c r="H1306" s="464"/>
      <c r="I1306" s="464"/>
      <c r="J1306" s="465"/>
      <c r="K1306" s="226">
        <v>0</v>
      </c>
      <c r="N1306" s="111"/>
    </row>
    <row r="1307" spans="2:14">
      <c r="B1307" s="183"/>
      <c r="C1307" s="25">
        <v>93358</v>
      </c>
      <c r="D1307" s="25" t="s">
        <v>12139</v>
      </c>
      <c r="E1307" s="463" t="str">
        <f>IFERROR(VLOOKUP($C1307,'SINAPI M A I O 2018'!$1:$1048576,2,0),IFERROR(VLOOKUP($C1307,'COMP. PROPRIA'!$B$12:$I$453,4,0),""))</f>
        <v>ESCAVAÇÃO MANUAL DE VALA COM PROFUNDIDADE MENOR OU IGUAL A 1,30 M. AF_03/2016</v>
      </c>
      <c r="F1307" s="464"/>
      <c r="G1307" s="464"/>
      <c r="H1307" s="464"/>
      <c r="I1307" s="464"/>
      <c r="J1307" s="465"/>
      <c r="K1307" s="226">
        <v>0</v>
      </c>
      <c r="N1307" s="111"/>
    </row>
    <row r="1308" spans="2:14">
      <c r="B1308" s="183"/>
      <c r="C1308" s="19">
        <v>93382</v>
      </c>
      <c r="D1308" s="25" t="s">
        <v>12139</v>
      </c>
      <c r="E1308" s="463" t="str">
        <f>IFERROR(VLOOKUP($C1308,'SINAPI M A I O 2018'!$1:$1048576,2,0),IFERROR(VLOOKUP($C1308,'COMP. PROPRIA'!$B$12:$I$453,4,0),""))</f>
        <v>REATERRO MANUAL DE VALAS COM COMPACTAÇÃO MECANIZADA. AF_04/2016</v>
      </c>
      <c r="F1308" s="464"/>
      <c r="G1308" s="464"/>
      <c r="H1308" s="464"/>
      <c r="I1308" s="464"/>
      <c r="J1308" s="465"/>
      <c r="K1308" s="226">
        <v>0</v>
      </c>
      <c r="N1308" s="111"/>
    </row>
    <row r="1309" spans="2:14">
      <c r="B1309" s="183"/>
      <c r="E1309" s="128"/>
      <c r="J1309" s="109"/>
      <c r="K1309" s="226">
        <v>0</v>
      </c>
      <c r="N1309" s="111"/>
    </row>
    <row r="1310" spans="2:14" ht="13.5" thickBot="1">
      <c r="B1310" s="183"/>
      <c r="E1310" s="128"/>
      <c r="J1310" s="109"/>
      <c r="N1310" s="111"/>
    </row>
    <row r="1311" spans="2:14" ht="13.5" thickBot="1">
      <c r="B1311" s="184"/>
      <c r="C1311" s="95"/>
      <c r="D1311" s="95"/>
      <c r="E1311" s="484" t="s">
        <v>12814</v>
      </c>
      <c r="F1311" s="485"/>
      <c r="G1311" s="485"/>
      <c r="H1311" s="485"/>
      <c r="I1311" s="485"/>
      <c r="J1311" s="486"/>
      <c r="K1311" s="226"/>
      <c r="L1311" s="55"/>
      <c r="M1311" s="98"/>
      <c r="N1311" s="114"/>
    </row>
    <row r="1312" spans="2:14">
      <c r="B1312" s="183"/>
      <c r="E1312" s="128"/>
      <c r="J1312" s="109"/>
      <c r="N1312" s="111"/>
    </row>
    <row r="1313" spans="2:14">
      <c r="B1313" s="184"/>
      <c r="C1313" s="19" t="s">
        <v>12815</v>
      </c>
      <c r="D1313" s="19" t="s">
        <v>12139</v>
      </c>
      <c r="E1313" s="463" t="str">
        <f>IFERROR(VLOOKUP($C1313,'SINAPI M A I O 2018'!$1:$1048576,2,0),IFERROR(VLOOKUP($C1313,'COMP. PROPRIA'!$B$12:$I$453,4,0),""))</f>
        <v/>
      </c>
      <c r="F1313" s="464"/>
      <c r="G1313" s="464"/>
      <c r="H1313" s="464"/>
      <c r="I1313" s="464"/>
      <c r="J1313" s="465"/>
      <c r="K1313" s="226">
        <v>0</v>
      </c>
      <c r="L1313" s="55"/>
      <c r="M1313" s="98"/>
      <c r="N1313" s="114"/>
    </row>
    <row r="1314" spans="2:14" ht="12.75" customHeight="1">
      <c r="B1314" s="184"/>
      <c r="C1314" s="19">
        <v>92884</v>
      </c>
      <c r="D1314" s="19" t="s">
        <v>12139</v>
      </c>
      <c r="E1314" s="463" t="str">
        <f>IFERROR(VLOOKUP($C1314,'SINAPI M A I O 2018'!$1:$1048576,2,0),IFERROR(VLOOKUP($C1314,'COMP. PROPRIA'!$B$12:$I$453,4,0),""))</f>
        <v>ARMAÇÃO UTILIZANDO AÇO CA-25 DE 10,0 MM - MONTAGEM. AF_12/2015</v>
      </c>
      <c r="F1314" s="464"/>
      <c r="G1314" s="464"/>
      <c r="H1314" s="464"/>
      <c r="I1314" s="464"/>
      <c r="J1314" s="465"/>
      <c r="K1314" s="226">
        <v>0</v>
      </c>
      <c r="L1314" s="55"/>
      <c r="M1314" s="98"/>
      <c r="N1314" s="114"/>
    </row>
    <row r="1315" spans="2:14" ht="12.75" customHeight="1">
      <c r="B1315" s="184"/>
      <c r="C1315" s="19">
        <v>72259</v>
      </c>
      <c r="D1315" s="19" t="s">
        <v>12139</v>
      </c>
      <c r="E1315" s="463" t="str">
        <f>IFERROR(VLOOKUP($C1315,'SINAPI M A I O 2018'!$1:$1048576,2,0),IFERROR(VLOOKUP($C1315,'COMP. PROPRIA'!$B$12:$I$453,4,0),""))</f>
        <v>TERMINAL OU CONECTOR DE PRESSAO - PARA CABO 10MM2 - FORNECIMENTO E INSTALACAO</v>
      </c>
      <c r="F1315" s="464"/>
      <c r="G1315" s="464"/>
      <c r="H1315" s="464"/>
      <c r="I1315" s="464"/>
      <c r="J1315" s="465"/>
      <c r="K1315" s="226">
        <v>0</v>
      </c>
      <c r="L1315" s="55"/>
      <c r="M1315" s="98"/>
      <c r="N1315" s="114"/>
    </row>
    <row r="1316" spans="2:14" ht="12.75" customHeight="1">
      <c r="B1316" s="184"/>
      <c r="C1316" s="161" t="s">
        <v>12816</v>
      </c>
      <c r="D1316" s="19" t="s">
        <v>12265</v>
      </c>
      <c r="E1316" s="463" t="str">
        <f>IFERROR(VLOOKUP($C1316,'SINAPI M A I O 2018'!$1:$1048576,2,0),IFERROR(VLOOKUP($C1316,'COMP. PROPRIA'!$B$12:$I$453,4,0),""))</f>
        <v/>
      </c>
      <c r="F1316" s="464"/>
      <c r="G1316" s="464"/>
      <c r="H1316" s="464"/>
      <c r="I1316" s="464"/>
      <c r="J1316" s="465"/>
      <c r="K1316" s="226">
        <v>0</v>
      </c>
      <c r="L1316" s="55"/>
      <c r="M1316" s="98"/>
      <c r="N1316" s="114"/>
    </row>
    <row r="1317" spans="2:14">
      <c r="B1317" s="184"/>
      <c r="C1317" s="19">
        <v>93358</v>
      </c>
      <c r="D1317" s="19" t="s">
        <v>12139</v>
      </c>
      <c r="E1317" s="463" t="str">
        <f>IFERROR(VLOOKUP($C1317,'SINAPI M A I O 2018'!$1:$1048576,2,0),IFERROR(VLOOKUP($C1317,'COMP. PROPRIA'!$B$12:$I$453,4,0),""))</f>
        <v>ESCAVAÇÃO MANUAL DE VALA COM PROFUNDIDADE MENOR OU IGUAL A 1,30 M. AF_03/2016</v>
      </c>
      <c r="F1317" s="464"/>
      <c r="G1317" s="464"/>
      <c r="H1317" s="464"/>
      <c r="I1317" s="464"/>
      <c r="J1317" s="465"/>
      <c r="K1317" s="226">
        <v>0</v>
      </c>
      <c r="L1317" s="55" t="s">
        <v>1353</v>
      </c>
      <c r="M1317" s="98"/>
      <c r="N1317" s="114"/>
    </row>
    <row r="1318" spans="2:14">
      <c r="B1318" s="184"/>
      <c r="C1318" s="19">
        <v>96985</v>
      </c>
      <c r="D1318" s="19" t="s">
        <v>12139</v>
      </c>
      <c r="E1318" s="463" t="str">
        <f>IFERROR(VLOOKUP($C1318,'SINAPI M A I O 2018'!$1:$1048576,2,0),IFERROR(VLOOKUP($C1318,'COMP. PROPRIA'!$B$12:$I$453,4,0),""))</f>
        <v>HASTE DE ATERRAMENTO 5/8  PARA SPDA - FORNECIMENTO E INSTALAÇÃO. AF_12/2017</v>
      </c>
      <c r="F1318" s="464"/>
      <c r="G1318" s="464"/>
      <c r="H1318" s="464"/>
      <c r="I1318" s="464"/>
      <c r="J1318" s="465"/>
      <c r="K1318" s="226">
        <v>0</v>
      </c>
      <c r="L1318" s="55"/>
      <c r="M1318" s="98"/>
      <c r="N1318" s="114"/>
    </row>
    <row r="1319" spans="2:14">
      <c r="B1319" s="184"/>
      <c r="C1319" s="19">
        <v>72251</v>
      </c>
      <c r="D1319" s="19" t="s">
        <v>12139</v>
      </c>
      <c r="E1319" s="463" t="str">
        <f>IFERROR(VLOOKUP($C1319,'SINAPI M A I O 2018'!$1:$1048576,2,0),IFERROR(VLOOKUP($C1319,'COMP. PROPRIA'!$B$12:$I$453,4,0),""))</f>
        <v>CABO DE COBRE NU 16MM2 - FORNECIMENTO E INSTALACAO</v>
      </c>
      <c r="F1319" s="464"/>
      <c r="G1319" s="464"/>
      <c r="H1319" s="464"/>
      <c r="I1319" s="464"/>
      <c r="J1319" s="465"/>
      <c r="K1319" s="226">
        <v>0</v>
      </c>
      <c r="L1319" s="55"/>
      <c r="M1319" s="98"/>
      <c r="N1319" s="114"/>
    </row>
    <row r="1320" spans="2:14">
      <c r="B1320" s="184"/>
      <c r="C1320" s="19">
        <v>72253</v>
      </c>
      <c r="D1320" s="19" t="s">
        <v>12139</v>
      </c>
      <c r="E1320" s="463" t="str">
        <f>IFERROR(VLOOKUP($C1320,'SINAPI M A I O 2018'!$1:$1048576,2,0),IFERROR(VLOOKUP($C1320,'COMP. PROPRIA'!$B$12:$I$453,4,0),""))</f>
        <v>CABO DE COBRE NU 35MM2 - FORNECIMENTO E INSTALACAO</v>
      </c>
      <c r="F1320" s="464"/>
      <c r="G1320" s="464"/>
      <c r="H1320" s="464"/>
      <c r="I1320" s="464"/>
      <c r="J1320" s="465"/>
      <c r="K1320" s="226">
        <v>0</v>
      </c>
      <c r="L1320" s="55"/>
      <c r="M1320" s="98"/>
      <c r="N1320" s="114"/>
    </row>
    <row r="1321" spans="2:14">
      <c r="B1321" s="184"/>
      <c r="C1321" s="19">
        <v>72254</v>
      </c>
      <c r="D1321" s="19" t="s">
        <v>12139</v>
      </c>
      <c r="E1321" s="463" t="str">
        <f>IFERROR(VLOOKUP($C1321,'SINAPI M A I O 2018'!$1:$1048576,2,0),IFERROR(VLOOKUP($C1321,'COMP. PROPRIA'!$B$12:$I$453,4,0),""))</f>
        <v>CABO DE COBRE NU 50MM2 - FORNECIMENTO E INSTALACAO</v>
      </c>
      <c r="F1321" s="464"/>
      <c r="G1321" s="464"/>
      <c r="H1321" s="464"/>
      <c r="I1321" s="464"/>
      <c r="J1321" s="465"/>
      <c r="K1321" s="226">
        <v>0</v>
      </c>
      <c r="L1321" s="55"/>
      <c r="M1321" s="98"/>
      <c r="N1321" s="114"/>
    </row>
    <row r="1322" spans="2:14">
      <c r="B1322" s="184"/>
      <c r="C1322" s="161" t="s">
        <v>12745</v>
      </c>
      <c r="D1322" s="19" t="s">
        <v>12265</v>
      </c>
      <c r="E1322" s="463" t="str">
        <f>IFERROR(VLOOKUP($C1322,'SINAPI M A I O 2018'!$1:$1048576,2,0),IFERROR(VLOOKUP($C1322,'COMP. PROPRIA'!$B$12:$I$453,4,0),""))</f>
        <v/>
      </c>
      <c r="F1322" s="464"/>
      <c r="G1322" s="464"/>
      <c r="H1322" s="464"/>
      <c r="I1322" s="464"/>
      <c r="J1322" s="465"/>
      <c r="K1322" s="226">
        <v>0</v>
      </c>
      <c r="L1322" s="55"/>
      <c r="M1322" s="98"/>
      <c r="N1322" s="114"/>
    </row>
    <row r="1323" spans="2:14" ht="13.5" thickBot="1">
      <c r="B1323" s="183"/>
      <c r="E1323" s="128"/>
      <c r="J1323" s="109"/>
      <c r="N1323" s="111"/>
    </row>
    <row r="1324" spans="2:14" ht="13.5" thickBot="1">
      <c r="B1324" s="183"/>
      <c r="E1324" s="484" t="s">
        <v>12175</v>
      </c>
      <c r="F1324" s="485"/>
      <c r="G1324" s="485"/>
      <c r="H1324" s="485"/>
      <c r="I1324" s="485"/>
      <c r="J1324" s="486"/>
      <c r="N1324" s="111"/>
    </row>
    <row r="1325" spans="2:14">
      <c r="B1325" s="183"/>
      <c r="E1325" s="120"/>
      <c r="F1325" s="55"/>
      <c r="G1325" s="55"/>
      <c r="H1325" s="55"/>
      <c r="I1325" s="55"/>
      <c r="J1325" s="143"/>
      <c r="N1325" s="111"/>
    </row>
    <row r="1326" spans="2:14" ht="15">
      <c r="B1326" s="183"/>
      <c r="E1326" s="505" t="s">
        <v>12817</v>
      </c>
      <c r="F1326" s="506"/>
      <c r="G1326" s="506"/>
      <c r="H1326" s="506"/>
      <c r="I1326" s="506"/>
      <c r="J1326" s="507"/>
      <c r="N1326" s="111"/>
    </row>
    <row r="1327" spans="2:14" ht="15" customHeight="1">
      <c r="B1327" s="183"/>
      <c r="E1327" s="120"/>
      <c r="F1327" s="55"/>
      <c r="G1327" s="55"/>
      <c r="H1327" s="55"/>
      <c r="I1327" s="55"/>
      <c r="J1327" s="143"/>
      <c r="N1327" s="111"/>
    </row>
    <row r="1328" spans="2:14" ht="20.25" customHeight="1">
      <c r="B1328" s="183"/>
      <c r="C1328" s="25">
        <v>84656</v>
      </c>
      <c r="D1328" s="25" t="s">
        <v>12139</v>
      </c>
      <c r="E1328" s="463" t="str">
        <f>IFERROR(VLOOKUP($C1328,'SINAPI M A I O 2018'!$1:$1048576,2,0),IFERROR(VLOOKUP($C1328,'COMP. PROPRIA'!$B$12:$I$453,4,0),""))</f>
        <v>TRATAMENTO EM  CONCRETO COM ESTUQUE E LIXAMENTO</v>
      </c>
      <c r="F1328" s="464"/>
      <c r="G1328" s="464"/>
      <c r="H1328" s="464"/>
      <c r="I1328" s="464"/>
      <c r="J1328" s="465"/>
      <c r="K1328" s="227">
        <f>K1330</f>
        <v>603</v>
      </c>
      <c r="L1328" s="56" t="s">
        <v>308</v>
      </c>
      <c r="N1328" s="111"/>
    </row>
    <row r="1329" spans="2:14" ht="15" customHeight="1">
      <c r="B1329" s="183"/>
      <c r="E1329" s="79" t="s">
        <v>12289</v>
      </c>
      <c r="F1329" s="65" t="s">
        <v>12325</v>
      </c>
      <c r="J1329" s="109"/>
      <c r="L1329" s="56"/>
      <c r="N1329" s="111"/>
    </row>
    <row r="1330" spans="2:14">
      <c r="B1330" s="183"/>
      <c r="E1330" s="108">
        <v>603</v>
      </c>
      <c r="F1330" s="141">
        <v>1</v>
      </c>
      <c r="J1330" s="109"/>
      <c r="K1330" s="223">
        <f>E1330*F1330</f>
        <v>603</v>
      </c>
      <c r="L1330" s="56"/>
      <c r="N1330" s="111"/>
    </row>
    <row r="1331" spans="2:14">
      <c r="B1331" s="183"/>
      <c r="E1331" s="108">
        <v>0</v>
      </c>
      <c r="F1331" s="141">
        <v>0</v>
      </c>
      <c r="J1331" s="109"/>
      <c r="K1331" s="223">
        <f>E1331*F1331</f>
        <v>0</v>
      </c>
      <c r="L1331" s="56"/>
      <c r="N1331" s="111"/>
    </row>
    <row r="1332" spans="2:14" ht="15" customHeight="1">
      <c r="B1332" s="183"/>
      <c r="E1332" s="128"/>
      <c r="F1332" s="57"/>
      <c r="J1332" s="109"/>
      <c r="L1332" s="56"/>
      <c r="N1332" s="111"/>
    </row>
    <row r="1333" spans="2:14" ht="27" customHeight="1">
      <c r="B1333" s="183"/>
      <c r="C1333" s="25" t="s">
        <v>2550</v>
      </c>
      <c r="D1333" s="25" t="s">
        <v>12139</v>
      </c>
      <c r="E1333" s="463" t="str">
        <f>IFERROR(VLOOKUP($C1333,'SINAPI M A I O 2018'!$1:$1048576,2,0),IFERROR(VLOOKUP($C1333,'COMP. PROPRIA'!$B$12:$I$453,4,0),""))</f>
        <v>IMPERMEABILIZACAO COM PINTURA A BASE DE RESINA EPOXI ALCATRAO, UMA DEMAO.</v>
      </c>
      <c r="F1333" s="464"/>
      <c r="G1333" s="464"/>
      <c r="H1333" s="464"/>
      <c r="I1333" s="464"/>
      <c r="J1333" s="465"/>
      <c r="K1333" s="227">
        <f>K1328</f>
        <v>603</v>
      </c>
      <c r="L1333" s="56" t="s">
        <v>308</v>
      </c>
      <c r="N1333" s="111"/>
    </row>
    <row r="1334" spans="2:14">
      <c r="B1334" s="183"/>
      <c r="E1334" s="79" t="s">
        <v>12289</v>
      </c>
      <c r="F1334" s="65" t="s">
        <v>12325</v>
      </c>
      <c r="J1334" s="109"/>
      <c r="L1334" s="56"/>
      <c r="N1334" s="111"/>
    </row>
    <row r="1335" spans="2:14">
      <c r="B1335" s="183"/>
      <c r="E1335" s="108">
        <v>0</v>
      </c>
      <c r="F1335" s="141">
        <v>0</v>
      </c>
      <c r="J1335" s="109"/>
      <c r="K1335" s="223">
        <f>E1335*F1335</f>
        <v>0</v>
      </c>
      <c r="L1335" s="56"/>
      <c r="N1335" s="111"/>
    </row>
    <row r="1336" spans="2:14">
      <c r="B1336" s="183"/>
      <c r="E1336" s="108">
        <v>0</v>
      </c>
      <c r="F1336" s="141">
        <v>0</v>
      </c>
      <c r="J1336" s="109"/>
      <c r="K1336" s="223">
        <f>E1336*F1336</f>
        <v>0</v>
      </c>
      <c r="L1336" s="56"/>
      <c r="N1336" s="111"/>
    </row>
    <row r="1337" spans="2:14">
      <c r="B1337" s="183"/>
      <c r="E1337" s="119"/>
      <c r="J1337" s="109"/>
      <c r="K1337" s="226"/>
      <c r="L1337" s="56"/>
      <c r="N1337" s="111"/>
    </row>
    <row r="1338" spans="2:14" ht="15">
      <c r="B1338" s="183"/>
      <c r="C1338" s="25" t="s">
        <v>5459</v>
      </c>
      <c r="D1338" s="25" t="s">
        <v>12139</v>
      </c>
      <c r="E1338" s="463" t="str">
        <f>IFERROR(VLOOKUP($C1338,'SINAPI M A I O 2018'!$1:$1048576,2,0),IFERROR(VLOOKUP($C1338,'COMP. PROPRIA'!$B$12:$I$453,4,0),""))</f>
        <v>PINTURA ACRILICA EM PISO CIMENTADO DUAS DEMAOS</v>
      </c>
      <c r="F1338" s="464"/>
      <c r="G1338" s="464"/>
      <c r="H1338" s="464"/>
      <c r="I1338" s="464"/>
      <c r="J1338" s="465"/>
      <c r="K1338" s="227">
        <f>SUM(K1340:K1341)</f>
        <v>603</v>
      </c>
      <c r="L1338" s="56" t="s">
        <v>308</v>
      </c>
      <c r="N1338" s="111"/>
    </row>
    <row r="1339" spans="2:14" ht="15" customHeight="1">
      <c r="B1339" s="183"/>
      <c r="E1339" s="79" t="s">
        <v>12289</v>
      </c>
      <c r="F1339" s="65" t="s">
        <v>12325</v>
      </c>
      <c r="J1339" s="109"/>
      <c r="L1339" s="56"/>
      <c r="N1339" s="111"/>
    </row>
    <row r="1340" spans="2:14">
      <c r="B1340" s="183"/>
      <c r="E1340" s="108">
        <v>603</v>
      </c>
      <c r="F1340" s="141">
        <v>1</v>
      </c>
      <c r="J1340" s="109"/>
      <c r="K1340" s="223">
        <f>E1340*F1340</f>
        <v>603</v>
      </c>
      <c r="L1340" s="56"/>
      <c r="N1340" s="111"/>
    </row>
    <row r="1341" spans="2:14">
      <c r="B1341" s="183"/>
      <c r="E1341" s="108">
        <v>0</v>
      </c>
      <c r="F1341" s="141">
        <v>0</v>
      </c>
      <c r="J1341" s="109"/>
      <c r="K1341" s="223">
        <f>E1341*F1341</f>
        <v>0</v>
      </c>
      <c r="L1341" s="56"/>
      <c r="N1341" s="111"/>
    </row>
    <row r="1342" spans="2:14" ht="15" customHeight="1">
      <c r="B1342" s="183"/>
      <c r="E1342" s="119"/>
      <c r="J1342" s="109"/>
      <c r="K1342" s="226"/>
      <c r="L1342" s="56"/>
      <c r="N1342" s="111"/>
    </row>
    <row r="1343" spans="2:14" ht="30" customHeight="1">
      <c r="B1343" s="183"/>
      <c r="C1343" s="25">
        <v>41595</v>
      </c>
      <c r="D1343" s="19" t="s">
        <v>12139</v>
      </c>
      <c r="E1343" s="463" t="str">
        <f>IFERROR(VLOOKUP($C1343,'SINAPI M A I O 2018'!$1:$1048576,2,0),IFERROR(VLOOKUP($C1343,'COMP. PROPRIA'!$B$12:$I$453,4,0),""))</f>
        <v>PINTURA ACRILICA DE FAIXAS DE DEMARCACAO EM QUADRA POLIESPORTIVA, 5 CM DE LARGURA</v>
      </c>
      <c r="F1343" s="464"/>
      <c r="G1343" s="464"/>
      <c r="H1343" s="464"/>
      <c r="I1343" s="464"/>
      <c r="J1343" s="465"/>
      <c r="K1343" s="227">
        <f>SUM(K1345:K1346)</f>
        <v>175</v>
      </c>
      <c r="L1343" s="56" t="s">
        <v>1</v>
      </c>
      <c r="N1343" s="111"/>
    </row>
    <row r="1344" spans="2:14" ht="15" customHeight="1">
      <c r="B1344" s="183"/>
      <c r="E1344" s="79" t="s">
        <v>12289</v>
      </c>
      <c r="F1344" s="65" t="s">
        <v>12325</v>
      </c>
      <c r="J1344" s="109"/>
      <c r="L1344" s="56"/>
      <c r="N1344" s="111"/>
    </row>
    <row r="1345" spans="2:14">
      <c r="B1345" s="183"/>
      <c r="E1345" s="108">
        <v>175</v>
      </c>
      <c r="F1345" s="141">
        <v>1</v>
      </c>
      <c r="J1345" s="109"/>
      <c r="K1345" s="223">
        <f>E1345*F1345</f>
        <v>175</v>
      </c>
      <c r="L1345" s="56"/>
      <c r="N1345" s="111"/>
    </row>
    <row r="1346" spans="2:14">
      <c r="B1346" s="183"/>
      <c r="E1346" s="108">
        <v>0</v>
      </c>
      <c r="F1346" s="141">
        <v>0</v>
      </c>
      <c r="J1346" s="109"/>
      <c r="K1346" s="223">
        <f>E1346*F1346</f>
        <v>0</v>
      </c>
      <c r="L1346" s="56"/>
      <c r="N1346" s="111"/>
    </row>
    <row r="1347" spans="2:14" ht="15" customHeight="1">
      <c r="B1347" s="183"/>
      <c r="E1347" s="119"/>
      <c r="J1347" s="109"/>
      <c r="K1347" s="226"/>
      <c r="L1347" s="56"/>
      <c r="N1347" s="111"/>
    </row>
    <row r="1348" spans="2:14" ht="36.75" customHeight="1">
      <c r="B1348" s="183"/>
      <c r="C1348" s="25" t="s">
        <v>5444</v>
      </c>
      <c r="D1348" s="19" t="s">
        <v>12139</v>
      </c>
      <c r="E1348" s="463" t="str">
        <f>IFERROR(VLOOKUP($C1348,'SINAPI M A I O 2018'!$1:$1048576,2,0),IFERROR(VLOOKUP($C1348,'COMP. PROPRIA'!$B$12:$I$453,4,0),""))</f>
        <v>PINTURA ESMALTE FOSCO, DUAS DEMAOS, SOBRE SUPERFICIE METALICA, INCLUSO UMA DEMAO DE FUNDO ANTICORROSIVO. UTILIZACAO DE REVOLVER ( AR-COMPRIMIDO).</v>
      </c>
      <c r="F1348" s="464"/>
      <c r="G1348" s="464"/>
      <c r="H1348" s="464"/>
      <c r="I1348" s="464"/>
      <c r="J1348" s="465"/>
      <c r="K1348" s="227">
        <f>SUM(K1350:K1351)</f>
        <v>0</v>
      </c>
      <c r="L1348" s="56" t="s">
        <v>12221</v>
      </c>
      <c r="N1348" s="111"/>
    </row>
    <row r="1349" spans="2:14">
      <c r="B1349" s="183"/>
      <c r="E1349" s="79" t="s">
        <v>12289</v>
      </c>
      <c r="F1349" s="65" t="s">
        <v>12325</v>
      </c>
      <c r="J1349" s="109"/>
      <c r="N1349" s="111"/>
    </row>
    <row r="1350" spans="2:14">
      <c r="B1350" s="183" t="s">
        <v>12818</v>
      </c>
      <c r="E1350" s="108">
        <v>0</v>
      </c>
      <c r="F1350" s="141">
        <v>0</v>
      </c>
      <c r="J1350" s="109"/>
      <c r="K1350" s="223">
        <f>E1350*F1350</f>
        <v>0</v>
      </c>
      <c r="N1350" s="111"/>
    </row>
    <row r="1351" spans="2:14">
      <c r="B1351" s="183"/>
      <c r="E1351" s="108">
        <v>0</v>
      </c>
      <c r="F1351" s="141">
        <v>0</v>
      </c>
      <c r="J1351" s="109"/>
      <c r="K1351" s="223">
        <f>E1351*F1351</f>
        <v>0</v>
      </c>
      <c r="N1351" s="111"/>
    </row>
    <row r="1352" spans="2:14" ht="15" customHeight="1">
      <c r="B1352" s="183"/>
      <c r="E1352" s="128"/>
      <c r="F1352" s="57"/>
      <c r="J1352" s="109"/>
      <c r="N1352" s="111"/>
    </row>
    <row r="1353" spans="2:14" ht="29.25" customHeight="1">
      <c r="B1353" s="183"/>
      <c r="C1353" s="25">
        <v>94213</v>
      </c>
      <c r="D1353" s="19" t="s">
        <v>12139</v>
      </c>
      <c r="E1353" s="463" t="str">
        <f>IFERROR(VLOOKUP($C1353,'SINAPI M A I O 2018'!$1:$1048576,2,0),IFERROR(VLOOKUP($C1353,'COMP. PROPRIA'!$B$12:$I$453,4,0),""))</f>
        <v>TELHAMENTO COM TELHA DE AÇO/ALUMÍNIO E = 0,5 MM, COM ATÉ 2 ÁGUAS, INCLUSO IÇAMENTO. AF_06/2016</v>
      </c>
      <c r="F1353" s="464"/>
      <c r="G1353" s="464"/>
      <c r="H1353" s="464"/>
      <c r="I1353" s="464"/>
      <c r="J1353" s="465"/>
      <c r="K1353" s="227">
        <f>SUM(K1355:K1356)</f>
        <v>0</v>
      </c>
      <c r="L1353" s="56" t="s">
        <v>308</v>
      </c>
      <c r="N1353" s="111"/>
    </row>
    <row r="1354" spans="2:14">
      <c r="B1354" s="183"/>
      <c r="D1354" s="19"/>
      <c r="E1354" s="79" t="s">
        <v>12289</v>
      </c>
      <c r="F1354" s="65" t="s">
        <v>12325</v>
      </c>
      <c r="J1354" s="109"/>
      <c r="L1354" s="56"/>
      <c r="N1354" s="111"/>
    </row>
    <row r="1355" spans="2:14">
      <c r="B1355" s="183"/>
      <c r="D1355" s="19"/>
      <c r="E1355" s="108">
        <v>0</v>
      </c>
      <c r="F1355" s="141">
        <v>0</v>
      </c>
      <c r="J1355" s="109"/>
      <c r="K1355" s="223">
        <f>E1355*F1355</f>
        <v>0</v>
      </c>
      <c r="L1355" s="56"/>
      <c r="N1355" s="111"/>
    </row>
    <row r="1356" spans="2:14">
      <c r="B1356" s="183"/>
      <c r="D1356" s="19"/>
      <c r="E1356" s="108">
        <v>0</v>
      </c>
      <c r="F1356" s="141">
        <v>0</v>
      </c>
      <c r="J1356" s="109"/>
      <c r="K1356" s="223">
        <f>E1356*F1356</f>
        <v>0</v>
      </c>
      <c r="L1356" s="56"/>
      <c r="N1356" s="111"/>
    </row>
    <row r="1357" spans="2:14" ht="15">
      <c r="B1357" s="183"/>
      <c r="D1357" s="19"/>
      <c r="E1357" s="279"/>
      <c r="F1357" s="280"/>
      <c r="G1357" s="280"/>
      <c r="H1357" s="280"/>
      <c r="I1357" s="280"/>
      <c r="J1357" s="281"/>
      <c r="K1357" s="227"/>
      <c r="L1357" s="56"/>
      <c r="N1357" s="111"/>
    </row>
    <row r="1358" spans="2:14" ht="38.25" customHeight="1">
      <c r="B1358" s="183"/>
      <c r="C1358" s="25" t="s">
        <v>6501</v>
      </c>
      <c r="D1358" s="19" t="s">
        <v>12139</v>
      </c>
      <c r="E1358" s="463" t="str">
        <f>IFERROR(VLOOKUP($C1358,'SINAPI M A I O 2018'!$1:$1048576,2,0),IFERROR(VLOOKUP($C1358,'COMP. PROPRIA'!$B$12:$I$453,4,0),""))</f>
        <v>ALAMBRADO PARA QUADRA POLIESPORTIVA, ESTRUTURADO POR TUBOS DE ACO GALVANIZADO, COM COSTURA, DIN 2440, DIAMETRO 2", COM TELA DE ARAME GALVANIZADO, FIO 14 BWG E MALHA QUADRADA 5X5CM</v>
      </c>
      <c r="F1358" s="464"/>
      <c r="G1358" s="464"/>
      <c r="H1358" s="464"/>
      <c r="I1358" s="464"/>
      <c r="J1358" s="465"/>
      <c r="K1358" s="227">
        <f>SUM(K1360:K1361)</f>
        <v>50</v>
      </c>
      <c r="L1358" s="56" t="s">
        <v>12221</v>
      </c>
      <c r="N1358" s="111"/>
    </row>
    <row r="1359" spans="2:14">
      <c r="B1359" s="183"/>
      <c r="D1359" s="19"/>
      <c r="E1359" s="79" t="s">
        <v>12289</v>
      </c>
      <c r="F1359" s="65" t="s">
        <v>12325</v>
      </c>
      <c r="J1359" s="109"/>
      <c r="L1359" s="56"/>
      <c r="N1359" s="111"/>
    </row>
    <row r="1360" spans="2:14">
      <c r="B1360" s="183"/>
      <c r="D1360" s="19"/>
      <c r="E1360" s="108">
        <v>50</v>
      </c>
      <c r="F1360" s="141">
        <v>1</v>
      </c>
      <c r="J1360" s="109"/>
      <c r="K1360" s="223">
        <f>E1360*F1360</f>
        <v>50</v>
      </c>
      <c r="L1360" s="56"/>
      <c r="N1360" s="111"/>
    </row>
    <row r="1361" spans="2:14">
      <c r="B1361" s="183"/>
      <c r="D1361" s="19"/>
      <c r="E1361" s="108">
        <v>0</v>
      </c>
      <c r="F1361" s="141">
        <v>0</v>
      </c>
      <c r="J1361" s="109"/>
      <c r="K1361" s="223">
        <f>E1361*F1361</f>
        <v>0</v>
      </c>
      <c r="L1361" s="56"/>
      <c r="N1361" s="111"/>
    </row>
    <row r="1362" spans="2:14" ht="15.75" customHeight="1">
      <c r="B1362" s="183"/>
      <c r="D1362" s="19"/>
      <c r="E1362" s="279"/>
      <c r="F1362" s="280"/>
      <c r="G1362" s="280"/>
      <c r="H1362" s="280"/>
      <c r="I1362" s="280"/>
      <c r="J1362" s="281"/>
      <c r="K1362" s="227"/>
      <c r="L1362" s="56"/>
      <c r="N1362" s="111"/>
    </row>
    <row r="1363" spans="2:14" ht="37.5" customHeight="1">
      <c r="B1363" s="183"/>
      <c r="C1363" s="25" t="s">
        <v>12179</v>
      </c>
      <c r="D1363" s="19" t="s">
        <v>12280</v>
      </c>
      <c r="E1363" s="463" t="str">
        <f>IFERROR(VLOOKUP($C1363,'SINAPI M A I O 2018'!$1:$1048576,2,0),IFERROR(VLOOKUP($C1363,'COMP. PROPRIA'!$B$12:$I$453,4,0),""))</f>
        <v>CONJUNTO ESPORTIVO CONTENDO PAR DE TRAVE DE FUTSAL OFICIAL DE AÇO GALVANIZADO 3" COM ACABAMENTO EM ESMALTE SINTÉTICO INCLUSO REDE, E PAR DE TABELA DE BASQUETE EM COMPENSADO NAVAL COM ARO DE METAL E REDE</v>
      </c>
      <c r="F1363" s="464"/>
      <c r="G1363" s="464"/>
      <c r="H1363" s="464"/>
      <c r="I1363" s="464"/>
      <c r="J1363" s="465"/>
      <c r="K1363" s="227">
        <v>1</v>
      </c>
      <c r="L1363" s="56" t="s">
        <v>12323</v>
      </c>
      <c r="N1363" s="111"/>
    </row>
    <row r="1364" spans="2:14" ht="26.25" customHeight="1">
      <c r="B1364" s="183"/>
      <c r="D1364" s="19"/>
      <c r="E1364" s="279"/>
      <c r="F1364" s="280"/>
      <c r="G1364" s="280"/>
      <c r="H1364" s="280"/>
      <c r="I1364" s="280"/>
      <c r="J1364" s="281"/>
      <c r="K1364" s="227"/>
      <c r="L1364" s="56"/>
      <c r="N1364" s="111"/>
    </row>
    <row r="1365" spans="2:14" ht="15">
      <c r="B1365" s="183"/>
      <c r="E1365" s="502" t="s">
        <v>12819</v>
      </c>
      <c r="F1365" s="503"/>
      <c r="G1365" s="503"/>
      <c r="H1365" s="503"/>
      <c r="I1365" s="503"/>
      <c r="J1365" s="504"/>
      <c r="K1365" s="226"/>
      <c r="L1365" s="56"/>
      <c r="N1365" s="111"/>
    </row>
    <row r="1366" spans="2:14" ht="15">
      <c r="B1366" s="183"/>
      <c r="E1366" s="505" t="s">
        <v>12820</v>
      </c>
      <c r="F1366" s="506"/>
      <c r="G1366" s="506"/>
      <c r="H1366" s="506"/>
      <c r="I1366" s="506"/>
      <c r="J1366" s="507"/>
      <c r="K1366" s="226"/>
      <c r="L1366" s="56"/>
      <c r="N1366" s="111"/>
    </row>
    <row r="1367" spans="2:14">
      <c r="B1367" s="183"/>
      <c r="E1367" s="119"/>
      <c r="J1367" s="109"/>
      <c r="K1367" s="226"/>
      <c r="L1367" s="56"/>
      <c r="N1367" s="111"/>
    </row>
    <row r="1368" spans="2:14" ht="30.75" customHeight="1">
      <c r="B1368" s="183"/>
      <c r="C1368" s="99" t="s">
        <v>12367</v>
      </c>
      <c r="D1368" s="25" t="s">
        <v>12139</v>
      </c>
      <c r="E1368" s="463" t="str">
        <f>IFERROR(VLOOKUP($C1368,'SINAPI M A I O 2018'!$1:$1048576,2,0),IFERROR(VLOOKUP($C1368,'COMP. PROPRIA'!$B$12:$I$453,4,0),""))</f>
        <v/>
      </c>
      <c r="F1368" s="464"/>
      <c r="G1368" s="464"/>
      <c r="H1368" s="464"/>
      <c r="I1368" s="464"/>
      <c r="J1368" s="465"/>
      <c r="K1368" s="227">
        <f>SUM(K1370:K1371)</f>
        <v>0</v>
      </c>
      <c r="L1368" s="57" t="s">
        <v>12287</v>
      </c>
      <c r="M1368" s="227">
        <f>SUM(M1370:M1371)</f>
        <v>0</v>
      </c>
      <c r="N1368" s="57" t="s">
        <v>12287</v>
      </c>
    </row>
    <row r="1369" spans="2:14">
      <c r="B1369" s="183"/>
      <c r="E1369" s="128" t="s">
        <v>12821</v>
      </c>
      <c r="F1369" s="50" t="s">
        <v>12822</v>
      </c>
      <c r="G1369" s="5"/>
      <c r="J1369" s="109"/>
      <c r="K1369" s="231"/>
      <c r="L1369" s="5"/>
      <c r="M1369" s="5"/>
      <c r="N1369" s="111"/>
    </row>
    <row r="1370" spans="2:14">
      <c r="B1370" s="183"/>
      <c r="C1370" s="19"/>
      <c r="D1370" s="19"/>
      <c r="E1370" s="108">
        <v>0</v>
      </c>
      <c r="F1370" s="112">
        <v>0</v>
      </c>
      <c r="G1370" s="56"/>
      <c r="H1370" s="56"/>
      <c r="J1370" s="109"/>
      <c r="K1370" s="69">
        <f>E1370*F1370</f>
        <v>0</v>
      </c>
      <c r="N1370" s="111"/>
    </row>
    <row r="1371" spans="2:14">
      <c r="B1371" s="183"/>
      <c r="C1371" s="19"/>
      <c r="D1371" s="19"/>
      <c r="E1371" s="118">
        <v>0</v>
      </c>
      <c r="F1371" s="112">
        <v>0</v>
      </c>
      <c r="G1371" s="56"/>
      <c r="J1371" s="109"/>
      <c r="K1371" s="69">
        <f>E1371*F1371</f>
        <v>0</v>
      </c>
      <c r="N1371" s="111"/>
    </row>
    <row r="1372" spans="2:14">
      <c r="B1372" s="183"/>
      <c r="C1372" s="19"/>
      <c r="D1372" s="19"/>
      <c r="E1372" s="119"/>
      <c r="J1372" s="109"/>
      <c r="K1372" s="69"/>
      <c r="N1372" s="111"/>
    </row>
    <row r="1373" spans="2:14" ht="34.5" customHeight="1">
      <c r="B1373" s="183"/>
      <c r="C1373" s="25">
        <v>95583</v>
      </c>
      <c r="D1373" s="25" t="s">
        <v>12139</v>
      </c>
      <c r="E1373" s="463" t="str">
        <f>IFERROR(VLOOKUP($C1373,'SINAPI M A I O 2018'!$1:$1048576,2,0),IFERROR(VLOOKUP($C1373,'COMP. PROPRIA'!$B$12:$I$453,4,0),""))</f>
        <v>MONTAGEM DE ARMADURA TRANSVERSAL DE ESTACAS DE SEÇÃO CIRCULAR, DIÂMETRO = 5,0 MM. AF_11/2016</v>
      </c>
      <c r="F1373" s="464"/>
      <c r="G1373" s="464"/>
      <c r="H1373" s="464"/>
      <c r="I1373" s="464"/>
      <c r="J1373" s="465"/>
      <c r="K1373" s="227">
        <f>SUM(K1375:K1376)</f>
        <v>0</v>
      </c>
      <c r="L1373" s="57" t="s">
        <v>12344</v>
      </c>
      <c r="N1373" s="111"/>
    </row>
    <row r="1374" spans="2:14" ht="15" customHeight="1">
      <c r="B1374" s="183"/>
      <c r="E1374" s="128"/>
      <c r="J1374" s="109"/>
      <c r="N1374" s="111"/>
    </row>
    <row r="1375" spans="2:14">
      <c r="B1375" s="183"/>
      <c r="E1375" s="79" t="s">
        <v>12347</v>
      </c>
      <c r="F1375" s="65" t="s">
        <v>12224</v>
      </c>
      <c r="G1375" s="65" t="s">
        <v>12348</v>
      </c>
      <c r="H1375" s="60" t="s">
        <v>12349</v>
      </c>
      <c r="I1375" s="60"/>
      <c r="J1375" s="109"/>
      <c r="K1375" s="69"/>
      <c r="N1375" s="111"/>
    </row>
    <row r="1376" spans="2:14">
      <c r="B1376" s="183"/>
      <c r="E1376" s="108">
        <v>5</v>
      </c>
      <c r="F1376" s="50">
        <f>2*3.14*0.15+0.1</f>
        <v>1.042</v>
      </c>
      <c r="G1376" s="50">
        <f>K1368/0.12</f>
        <v>0</v>
      </c>
      <c r="H1376" s="50">
        <f>((E1376/1000)*(E1376/1000)*3.14*0.25)*7850</f>
        <v>0.15405625000000003</v>
      </c>
      <c r="J1376" s="109"/>
      <c r="K1376" s="69">
        <f>G1376*H1376*F1376</f>
        <v>0</v>
      </c>
      <c r="N1376" s="111"/>
    </row>
    <row r="1377" spans="2:14">
      <c r="B1377" s="183"/>
      <c r="E1377" s="128"/>
      <c r="J1377" s="109"/>
      <c r="K1377" s="226"/>
      <c r="N1377" s="111"/>
    </row>
    <row r="1378" spans="2:14" ht="15" customHeight="1">
      <c r="B1378" s="183"/>
      <c r="E1378" s="128"/>
      <c r="J1378" s="109"/>
      <c r="K1378" s="226"/>
      <c r="N1378" s="111"/>
    </row>
    <row r="1379" spans="2:14" ht="23.25" customHeight="1">
      <c r="B1379" s="183"/>
      <c r="C1379" s="25">
        <v>95578</v>
      </c>
      <c r="D1379" s="25" t="s">
        <v>12139</v>
      </c>
      <c r="E1379" s="463" t="str">
        <f>IFERROR(VLOOKUP($C1379,'SINAPI M A I O 2018'!$1:$1048576,2,0),IFERROR(VLOOKUP($C1379,'COMP. PROPRIA'!$B$12:$I$453,4,0),""))</f>
        <v>MONTAGEM DE ARMADURA LONGITUDINAL/TRANSVERSAL DE ESTACAS DE SEÇÃO CIRCULAR, DIÂMETRO = 12,5 MM. AF_11/2016</v>
      </c>
      <c r="F1379" s="464"/>
      <c r="G1379" s="464"/>
      <c r="H1379" s="464"/>
      <c r="I1379" s="464"/>
      <c r="J1379" s="465"/>
      <c r="K1379" s="227">
        <f>SUM(K1382:K1383)</f>
        <v>0</v>
      </c>
      <c r="L1379" s="57" t="s">
        <v>12344</v>
      </c>
      <c r="N1379" s="111"/>
    </row>
    <row r="1380" spans="2:14">
      <c r="B1380" s="183"/>
      <c r="E1380" s="128"/>
      <c r="J1380" s="109"/>
      <c r="N1380" s="111"/>
    </row>
    <row r="1381" spans="2:14" ht="15" customHeight="1">
      <c r="B1381" s="183"/>
      <c r="E1381" s="79" t="s">
        <v>12347</v>
      </c>
      <c r="F1381" s="65" t="s">
        <v>12224</v>
      </c>
      <c r="G1381" s="65" t="s">
        <v>12348</v>
      </c>
      <c r="H1381" s="60" t="s">
        <v>12349</v>
      </c>
      <c r="I1381" s="60"/>
      <c r="J1381" s="109"/>
      <c r="K1381" s="69"/>
      <c r="N1381" s="111"/>
    </row>
    <row r="1382" spans="2:14">
      <c r="B1382" s="183"/>
      <c r="E1382" s="108">
        <v>12.5</v>
      </c>
      <c r="F1382" s="50">
        <f>K1368</f>
        <v>0</v>
      </c>
      <c r="G1382" s="50">
        <f>4*K1368</f>
        <v>0</v>
      </c>
      <c r="H1382" s="50">
        <f>((E1382/1000)*(E1382/1000)*3.14*0.25)*7850</f>
        <v>0.96285156250000015</v>
      </c>
      <c r="J1382" s="109"/>
      <c r="K1382" s="69">
        <f>G1382*H1382*F1382</f>
        <v>0</v>
      </c>
      <c r="N1382" s="111"/>
    </row>
    <row r="1383" spans="2:14">
      <c r="B1383" s="183"/>
      <c r="E1383" s="128"/>
      <c r="J1383" s="109"/>
      <c r="K1383" s="69"/>
      <c r="N1383" s="111"/>
    </row>
    <row r="1384" spans="2:14">
      <c r="B1384" s="183"/>
      <c r="E1384" s="128"/>
      <c r="J1384" s="109"/>
      <c r="K1384" s="69"/>
      <c r="N1384" s="111"/>
    </row>
    <row r="1385" spans="2:14" ht="24.75" customHeight="1">
      <c r="B1385" s="183"/>
      <c r="C1385" s="25">
        <v>95601</v>
      </c>
      <c r="D1385" s="25" t="s">
        <v>12371</v>
      </c>
      <c r="E1385" s="463" t="str">
        <f>IFERROR(VLOOKUP($C1385,'SINAPI M A I O 2018'!$1:$1048576,2,0),IFERROR(VLOOKUP($C1385,'COMP. PROPRIA'!$B$12:$I$453,4,0),""))</f>
        <v>ARRASAMENTO MECANICO DE ESTACA DE CONCRETO ARMADO, DIAMETROS DE ATÉ 40 CM. AF_11/2016</v>
      </c>
      <c r="F1385" s="464"/>
      <c r="G1385" s="464"/>
      <c r="H1385" s="464"/>
      <c r="I1385" s="464"/>
      <c r="J1385" s="465"/>
      <c r="K1385" s="227">
        <f>H1387</f>
        <v>0</v>
      </c>
      <c r="L1385" s="57" t="s">
        <v>12361</v>
      </c>
      <c r="N1385" s="111"/>
    </row>
    <row r="1386" spans="2:14" ht="25.5">
      <c r="B1386" s="183"/>
      <c r="E1386" s="133"/>
      <c r="H1386" s="60" t="s">
        <v>12823</v>
      </c>
      <c r="J1386" s="109"/>
      <c r="K1386" s="227"/>
      <c r="N1386" s="111"/>
    </row>
    <row r="1387" spans="2:14">
      <c r="B1387" s="183"/>
      <c r="E1387" s="128"/>
      <c r="H1387" s="50">
        <f>SUM(E1370:E1371)</f>
        <v>0</v>
      </c>
      <c r="J1387" s="109"/>
      <c r="K1387" s="231"/>
      <c r="L1387" s="5"/>
      <c r="N1387" s="111"/>
    </row>
    <row r="1388" spans="2:14">
      <c r="B1388" s="183"/>
      <c r="E1388" s="128"/>
      <c r="J1388" s="109"/>
      <c r="K1388" s="69"/>
      <c r="N1388" s="111"/>
    </row>
    <row r="1389" spans="2:14" ht="15" customHeight="1">
      <c r="B1389" s="183"/>
      <c r="C1389" s="25">
        <v>72897</v>
      </c>
      <c r="D1389" s="25" t="s">
        <v>12371</v>
      </c>
      <c r="E1389" s="463" t="str">
        <f>IFERROR(VLOOKUP($C1389,'SINAPI M A I O 2018'!$1:$1048576,2,0),IFERROR(VLOOKUP($C1389,'COMP. PROPRIA'!$B$12:$I$453,4,0),""))</f>
        <v>CARGA MANUAL DE ENTULHO EM CAMINHAO BASCULANTE 6 M3</v>
      </c>
      <c r="F1389" s="464"/>
      <c r="G1389" s="464"/>
      <c r="H1389" s="464"/>
      <c r="I1389" s="464"/>
      <c r="J1389" s="465"/>
      <c r="K1389" s="227">
        <f>K1391</f>
        <v>0</v>
      </c>
      <c r="L1389" s="57" t="s">
        <v>12232</v>
      </c>
      <c r="N1389" s="111"/>
    </row>
    <row r="1390" spans="2:14" ht="38.25">
      <c r="B1390" s="183"/>
      <c r="E1390" s="79"/>
      <c r="F1390" s="65" t="s">
        <v>12353</v>
      </c>
      <c r="G1390" s="20"/>
      <c r="H1390" s="65" t="s">
        <v>12385</v>
      </c>
      <c r="J1390" s="278"/>
      <c r="K1390" s="69"/>
      <c r="N1390" s="111"/>
    </row>
    <row r="1391" spans="2:14">
      <c r="B1391" s="183"/>
      <c r="E1391" s="128"/>
      <c r="F1391" s="337">
        <f>K1368*PI()*0.3^2</f>
        <v>0</v>
      </c>
      <c r="G1391" s="20"/>
      <c r="H1391" s="20">
        <v>1.3</v>
      </c>
      <c r="J1391" s="67"/>
      <c r="K1391" s="69">
        <f>H1391*F1391</f>
        <v>0</v>
      </c>
      <c r="N1391" s="111"/>
    </row>
    <row r="1392" spans="2:14">
      <c r="B1392" s="183"/>
      <c r="E1392" s="128"/>
      <c r="F1392" s="20"/>
      <c r="G1392" s="20"/>
      <c r="H1392" s="20"/>
      <c r="J1392" s="67"/>
      <c r="K1392" s="69"/>
      <c r="N1392" s="111"/>
    </row>
    <row r="1393" spans="2:14" ht="27" customHeight="1">
      <c r="B1393" s="183"/>
      <c r="C1393" s="25">
        <v>95302</v>
      </c>
      <c r="D1393" s="25" t="s">
        <v>12371</v>
      </c>
      <c r="E1393" s="463" t="str">
        <f>IFERROR(VLOOKUP($C1393,'SINAPI M A I O 2018'!$1:$1048576,2,0),IFERROR(VLOOKUP($C1393,'COMP. PROPRIA'!$B$12:$I$453,4,0),""))</f>
        <v>TRANSPORTE COM CAMINHÃO BASCULANTE 6 M3 EM RODOVIA PAVIMENTADA ( PARA DISTÂNCIAS SUPERIORES A 4 KM)</v>
      </c>
      <c r="F1393" s="464"/>
      <c r="G1393" s="464"/>
      <c r="H1393" s="464"/>
      <c r="I1393" s="464"/>
      <c r="J1393" s="465"/>
      <c r="K1393" s="227">
        <f>SUM(K1395)</f>
        <v>0</v>
      </c>
      <c r="L1393" s="57" t="s">
        <v>12232</v>
      </c>
      <c r="N1393" s="111"/>
    </row>
    <row r="1394" spans="2:14">
      <c r="B1394" s="183"/>
      <c r="E1394" s="80" t="s">
        <v>12824</v>
      </c>
      <c r="F1394" s="50" t="s">
        <v>12825</v>
      </c>
      <c r="J1394" s="109"/>
      <c r="N1394" s="111"/>
    </row>
    <row r="1395" spans="2:14">
      <c r="B1395" s="183"/>
      <c r="E1395" s="77">
        <f>15/2</f>
        <v>7.5</v>
      </c>
      <c r="F1395" s="50">
        <f>K1389</f>
        <v>0</v>
      </c>
      <c r="J1395" s="109"/>
      <c r="K1395" s="223">
        <f>E1395*F1395</f>
        <v>0</v>
      </c>
      <c r="N1395" s="111"/>
    </row>
    <row r="1396" spans="2:14">
      <c r="B1396" s="183"/>
      <c r="E1396" s="119"/>
      <c r="J1396" s="109"/>
      <c r="K1396" s="226"/>
      <c r="L1396" s="56"/>
      <c r="N1396" s="111"/>
    </row>
    <row r="1397" spans="2:14" ht="15">
      <c r="B1397" s="183"/>
      <c r="E1397" s="505" t="s">
        <v>12826</v>
      </c>
      <c r="F1397" s="506"/>
      <c r="G1397" s="506"/>
      <c r="H1397" s="506"/>
      <c r="I1397" s="506"/>
      <c r="J1397" s="507"/>
      <c r="K1397" s="226"/>
      <c r="L1397" s="56"/>
      <c r="N1397" s="111"/>
    </row>
    <row r="1398" spans="2:14">
      <c r="B1398" s="183"/>
      <c r="E1398" s="119"/>
      <c r="J1398" s="109"/>
      <c r="K1398" s="226"/>
      <c r="L1398" s="56"/>
      <c r="N1398" s="111"/>
    </row>
    <row r="1399" spans="2:14" ht="27.75" customHeight="1">
      <c r="B1399" s="183"/>
      <c r="C1399" s="25">
        <v>96523</v>
      </c>
      <c r="D1399" s="19" t="s">
        <v>12139</v>
      </c>
      <c r="E1399" s="463" t="str">
        <f>IFERROR(VLOOKUP($C1399,'SINAPI M A I O 2018'!$1:$1048576,2,0),IFERROR(VLOOKUP($C1399,'COMP. PROPRIA'!$B$12:$I$453,4,0),""))</f>
        <v>ESCAVAÇÃO MANUAL PARA BLOCO DE COROAMENTO OU SAPATA, COM PREVISÃO DE FÔRMA. AF_06/2017</v>
      </c>
      <c r="F1399" s="464"/>
      <c r="G1399" s="464"/>
      <c r="H1399" s="464"/>
      <c r="I1399" s="464"/>
      <c r="J1399" s="465"/>
      <c r="K1399" s="227">
        <f>SUM(K1401:K1402)</f>
        <v>0</v>
      </c>
      <c r="L1399" s="57" t="s">
        <v>12232</v>
      </c>
      <c r="N1399" s="111"/>
    </row>
    <row r="1400" spans="2:14" ht="25.5">
      <c r="B1400" s="185"/>
      <c r="E1400" s="76" t="s">
        <v>12289</v>
      </c>
      <c r="F1400" s="20" t="s">
        <v>12325</v>
      </c>
      <c r="G1400" s="20" t="s">
        <v>12326</v>
      </c>
      <c r="H1400" s="65" t="s">
        <v>12264</v>
      </c>
      <c r="I1400" s="54"/>
      <c r="J1400" s="132"/>
      <c r="K1400" s="230"/>
      <c r="N1400" s="111"/>
    </row>
    <row r="1401" spans="2:14">
      <c r="B1401" s="183" t="s">
        <v>12342</v>
      </c>
      <c r="E1401" s="108">
        <v>0</v>
      </c>
      <c r="F1401" s="141">
        <v>0</v>
      </c>
      <c r="G1401" s="70">
        <v>0</v>
      </c>
      <c r="H1401" s="70">
        <v>0</v>
      </c>
      <c r="J1401" s="109"/>
      <c r="K1401" s="69">
        <f>H1401*G1401*F1401*E1401</f>
        <v>0</v>
      </c>
      <c r="N1401" s="111"/>
    </row>
    <row r="1402" spans="2:14">
      <c r="B1402" s="183" t="s">
        <v>12343</v>
      </c>
      <c r="E1402" s="108">
        <v>0</v>
      </c>
      <c r="F1402" s="141">
        <v>0</v>
      </c>
      <c r="G1402" s="70">
        <v>0</v>
      </c>
      <c r="H1402" s="70">
        <v>0</v>
      </c>
      <c r="J1402" s="109"/>
      <c r="K1402" s="69">
        <f>H1402*G1402*F1402*E1402</f>
        <v>0</v>
      </c>
      <c r="N1402" s="111"/>
    </row>
    <row r="1403" spans="2:14">
      <c r="B1403" s="183"/>
      <c r="E1403" s="119"/>
      <c r="J1403" s="109"/>
      <c r="K1403" s="226"/>
      <c r="M1403" s="130"/>
      <c r="N1403" s="67"/>
    </row>
    <row r="1404" spans="2:14" ht="27.75" customHeight="1">
      <c r="B1404" s="183"/>
      <c r="C1404" s="25">
        <v>96617</v>
      </c>
      <c r="D1404" s="19" t="s">
        <v>12139</v>
      </c>
      <c r="E1404" s="463" t="str">
        <f>IFERROR(VLOOKUP($C1404,'SINAPI M A I O 2018'!$1:$1048576,2,0),IFERROR(VLOOKUP($C1404,'COMP. PROPRIA'!$B$12:$I$453,4,0),""))</f>
        <v>LASTRO DE CONCRETO MAGRO, APLICADO EM BLOCOS DE COROAMENTO OU SAPATAS, ESPESSURA DE 3 CM. AF_08/2017</v>
      </c>
      <c r="F1404" s="464"/>
      <c r="G1404" s="464"/>
      <c r="H1404" s="464"/>
      <c r="I1404" s="464"/>
      <c r="J1404" s="465"/>
      <c r="K1404" s="227">
        <f>SUM(K1406:K1407)</f>
        <v>0</v>
      </c>
      <c r="L1404" s="56" t="s">
        <v>12221</v>
      </c>
      <c r="M1404" s="51">
        <f>K1404*0.03</f>
        <v>0</v>
      </c>
      <c r="N1404" s="116" t="s">
        <v>12232</v>
      </c>
    </row>
    <row r="1405" spans="2:14" ht="25.5" customHeight="1">
      <c r="B1405" s="183"/>
      <c r="E1405" s="76" t="s">
        <v>12289</v>
      </c>
      <c r="F1405" s="20" t="s">
        <v>12325</v>
      </c>
      <c r="H1405" s="65" t="s">
        <v>12264</v>
      </c>
      <c r="J1405" s="109"/>
      <c r="N1405" s="111"/>
    </row>
    <row r="1406" spans="2:14">
      <c r="B1406" s="183" t="s">
        <v>12342</v>
      </c>
      <c r="E1406" s="108">
        <v>0</v>
      </c>
      <c r="F1406" s="70">
        <v>0</v>
      </c>
      <c r="H1406" s="70">
        <v>0</v>
      </c>
      <c r="J1406" s="109"/>
      <c r="K1406" s="69">
        <f>H1406*F1406*E1406</f>
        <v>0</v>
      </c>
      <c r="N1406" s="111"/>
    </row>
    <row r="1407" spans="2:14">
      <c r="B1407" s="183" t="s">
        <v>12343</v>
      </c>
      <c r="E1407" s="108">
        <v>0</v>
      </c>
      <c r="F1407" s="70">
        <v>0</v>
      </c>
      <c r="H1407" s="70">
        <v>0</v>
      </c>
      <c r="J1407" s="109"/>
      <c r="K1407" s="69">
        <f>H1407*F1407*E1407</f>
        <v>0</v>
      </c>
      <c r="N1407" s="111"/>
    </row>
    <row r="1408" spans="2:14">
      <c r="B1408" s="183"/>
      <c r="E1408" s="128"/>
      <c r="J1408" s="109"/>
      <c r="N1408" s="111"/>
    </row>
    <row r="1409" spans="2:14" ht="33" customHeight="1">
      <c r="B1409" s="183"/>
      <c r="C1409" s="25">
        <v>94965</v>
      </c>
      <c r="D1409" s="19" t="s">
        <v>12139</v>
      </c>
      <c r="E1409" s="463" t="str">
        <f>IFERROR(VLOOKUP($C1409,'SINAPI M A I O 2018'!$1:$1048576,2,0),IFERROR(VLOOKUP($C1409,'COMP. PROPRIA'!$B$12:$I$453,4,0),""))</f>
        <v>CONCRETO FCK = 25MPA, TRAÇO 1:2,3:2,7 (CIMENTO/ AREIA MÉDIA/ BRITA 1)  - PREPARO MECÂNICO COM BETONEIRA 400 L. AF_07/2016</v>
      </c>
      <c r="F1409" s="464"/>
      <c r="G1409" s="464"/>
      <c r="H1409" s="464"/>
      <c r="I1409" s="464"/>
      <c r="J1409" s="465"/>
      <c r="K1409" s="227">
        <f>SUM(K1411:K1412)</f>
        <v>0</v>
      </c>
      <c r="L1409" s="57" t="s">
        <v>12232</v>
      </c>
      <c r="N1409" s="111"/>
    </row>
    <row r="1410" spans="2:14" ht="25.5">
      <c r="B1410" s="183"/>
      <c r="E1410" s="76" t="s">
        <v>12289</v>
      </c>
      <c r="F1410" s="20" t="s">
        <v>12325</v>
      </c>
      <c r="G1410" s="20" t="s">
        <v>12326</v>
      </c>
      <c r="H1410" s="65" t="s">
        <v>12264</v>
      </c>
      <c r="J1410" s="109"/>
      <c r="N1410" s="111"/>
    </row>
    <row r="1411" spans="2:14">
      <c r="B1411" s="183" t="s">
        <v>12342</v>
      </c>
      <c r="E1411" s="108">
        <v>0</v>
      </c>
      <c r="F1411" s="70">
        <v>0</v>
      </c>
      <c r="G1411" s="70">
        <v>0</v>
      </c>
      <c r="H1411" s="70">
        <v>0</v>
      </c>
      <c r="J1411" s="109"/>
      <c r="K1411" s="69">
        <f>E1411*F1411*G1411*H1411</f>
        <v>0</v>
      </c>
      <c r="N1411" s="111"/>
    </row>
    <row r="1412" spans="2:14">
      <c r="B1412" s="183" t="s">
        <v>12343</v>
      </c>
      <c r="E1412" s="108">
        <v>0</v>
      </c>
      <c r="F1412" s="70">
        <v>0</v>
      </c>
      <c r="G1412" s="70">
        <v>0</v>
      </c>
      <c r="H1412" s="70">
        <v>0</v>
      </c>
      <c r="J1412" s="109"/>
      <c r="K1412" s="69">
        <f>E1412*F1412*G1412*H1412</f>
        <v>0</v>
      </c>
      <c r="N1412" s="111"/>
    </row>
    <row r="1413" spans="2:14">
      <c r="B1413" s="183"/>
      <c r="E1413" s="128"/>
      <c r="J1413" s="109"/>
      <c r="N1413" s="111"/>
    </row>
    <row r="1414" spans="2:14" ht="15">
      <c r="B1414" s="183"/>
      <c r="C1414" s="25" t="s">
        <v>2388</v>
      </c>
      <c r="D1414" s="19" t="s">
        <v>12139</v>
      </c>
      <c r="E1414" s="463" t="str">
        <f>IFERROR(VLOOKUP($C1414,'SINAPI M A I O 2018'!$1:$1048576,2,0),IFERROR(VLOOKUP($C1414,'COMP. PROPRIA'!$B$12:$I$453,4,0),""))</f>
        <v>LANCAMENTO/APLICACAO MANUAL DE CONCRETO EM FUNDACOES</v>
      </c>
      <c r="F1414" s="464"/>
      <c r="G1414" s="464"/>
      <c r="H1414" s="464"/>
      <c r="I1414" s="464"/>
      <c r="J1414" s="465"/>
      <c r="K1414" s="227">
        <f>K1409</f>
        <v>0</v>
      </c>
      <c r="L1414" s="57" t="s">
        <v>12232</v>
      </c>
      <c r="N1414" s="111"/>
    </row>
    <row r="1415" spans="2:14">
      <c r="B1415" s="183"/>
      <c r="E1415" s="128"/>
      <c r="J1415" s="109"/>
      <c r="N1415" s="111"/>
    </row>
    <row r="1416" spans="2:14" ht="27" customHeight="1">
      <c r="B1416" s="183"/>
      <c r="C1416" s="25">
        <v>96545</v>
      </c>
      <c r="D1416" s="19" t="s">
        <v>12139</v>
      </c>
      <c r="E1416" s="463" t="str">
        <f>IFERROR(VLOOKUP($C1416,'SINAPI M A I O 2018'!$1:$1048576,2,0),IFERROR(VLOOKUP($C1416,'COMP. PROPRIA'!$B$12:$I$453,4,0),""))</f>
        <v>ARMAÇÃO DE BLOCO, VIGA BALDRAME OU SAPATA UTILIZANDO AÇO CA-50 DE 8 MM - MONTAGEM. AF_06/2017</v>
      </c>
      <c r="F1416" s="464"/>
      <c r="G1416" s="464"/>
      <c r="H1416" s="464"/>
      <c r="I1416" s="464"/>
      <c r="J1416" s="465"/>
      <c r="K1416" s="227">
        <f>K1419</f>
        <v>0</v>
      </c>
      <c r="L1416" s="57" t="s">
        <v>12344</v>
      </c>
      <c r="M1416" s="51">
        <v>0</v>
      </c>
      <c r="N1416" s="116" t="s">
        <v>12344</v>
      </c>
    </row>
    <row r="1417" spans="2:14" ht="15" customHeight="1">
      <c r="B1417" s="183"/>
      <c r="E1417" s="128"/>
      <c r="H1417" s="69" t="s">
        <v>12345</v>
      </c>
      <c r="I1417" s="68" t="e">
        <f>K1416/K1409</f>
        <v>#DIV/0!</v>
      </c>
      <c r="J1417" s="109"/>
      <c r="K1417" s="69"/>
      <c r="N1417" s="111"/>
    </row>
    <row r="1418" spans="2:14">
      <c r="B1418" s="183"/>
      <c r="E1418" s="79" t="s">
        <v>12347</v>
      </c>
      <c r="F1418" s="65" t="s">
        <v>12224</v>
      </c>
      <c r="G1418" s="65" t="s">
        <v>12348</v>
      </c>
      <c r="H1418" s="60" t="s">
        <v>12349</v>
      </c>
      <c r="I1418" s="60"/>
      <c r="J1418" s="109"/>
      <c r="K1418" s="69"/>
      <c r="N1418" s="111"/>
    </row>
    <row r="1419" spans="2:14">
      <c r="B1419" s="183"/>
      <c r="E1419" s="108">
        <v>8</v>
      </c>
      <c r="F1419" s="50">
        <f>((($E$1411-0.08)*2+($G$1411-0.08)*2))*($F$1411/0.1)+((($F$1411-0.08)*2+($G$1411-0.08)*2))*($E$1411/0.1)</f>
        <v>0</v>
      </c>
      <c r="G1419" s="50">
        <f>$H$1411</f>
        <v>0</v>
      </c>
      <c r="H1419" s="50">
        <f>((E1419/1000)*(E1419/1000)*3.14*0.25)*7850</f>
        <v>0.39438400000000001</v>
      </c>
      <c r="J1419" s="109"/>
      <c r="K1419" s="69">
        <f>G1419*H1419*F1419</f>
        <v>0</v>
      </c>
      <c r="N1419" s="111"/>
    </row>
    <row r="1420" spans="2:14">
      <c r="B1420" s="183"/>
      <c r="E1420" s="108">
        <v>8</v>
      </c>
      <c r="F1420" s="50">
        <f>((($E$1412-0.08)*2+($G$1412-0.08)*2))*($F$1412/0.1)+((($F$1412-0.08)*2+($G$1412-0.08)*2))*($E$1412/0.1)</f>
        <v>0</v>
      </c>
      <c r="G1420" s="50">
        <f>$H$1412</f>
        <v>0</v>
      </c>
      <c r="H1420" s="50">
        <f>((E1420/1000)*(E1420/1000)*3.14*0.25)*7850</f>
        <v>0.39438400000000001</v>
      </c>
      <c r="J1420" s="109"/>
      <c r="K1420" s="69">
        <f>G1420*H1420*F1420</f>
        <v>0</v>
      </c>
      <c r="N1420" s="111"/>
    </row>
    <row r="1421" spans="2:14">
      <c r="B1421" s="183"/>
      <c r="E1421" s="128"/>
      <c r="J1421" s="109"/>
      <c r="N1421" s="111"/>
    </row>
    <row r="1422" spans="2:14" ht="38.25" customHeight="1">
      <c r="B1422" s="183"/>
      <c r="C1422" s="25">
        <v>96547</v>
      </c>
      <c r="D1422" s="19" t="s">
        <v>12139</v>
      </c>
      <c r="E1422" s="463" t="str">
        <f>IFERROR(VLOOKUP($C1422,'SINAPI M A I O 2018'!$1:$1048576,2,0),IFERROR(VLOOKUP($C1422,'COMP. PROPRIA'!$B$12:$I$453,4,0),""))</f>
        <v>ARMAÇÃO DE BLOCO, VIGA BALDRAME OU SAPATA UTILIZANDO AÇO CA-50 DE 12,5 MM - MONTAGEM. AF_06/2017</v>
      </c>
      <c r="F1422" s="464"/>
      <c r="G1422" s="464"/>
      <c r="H1422" s="464"/>
      <c r="I1422" s="464"/>
      <c r="J1422" s="465"/>
      <c r="K1422" s="227">
        <f>SUM(K1425:K1426)</f>
        <v>0</v>
      </c>
      <c r="L1422" s="57" t="s">
        <v>12344</v>
      </c>
      <c r="M1422" s="51">
        <v>0</v>
      </c>
      <c r="N1422" s="116" t="s">
        <v>12344</v>
      </c>
    </row>
    <row r="1423" spans="2:14">
      <c r="B1423" s="183"/>
      <c r="E1423" s="128"/>
      <c r="H1423" s="69" t="s">
        <v>12345</v>
      </c>
      <c r="I1423" s="68" t="e">
        <f>K1422/K1414</f>
        <v>#DIV/0!</v>
      </c>
      <c r="J1423" s="109"/>
      <c r="K1423" s="69"/>
      <c r="N1423" s="111"/>
    </row>
    <row r="1424" spans="2:14">
      <c r="B1424" s="183"/>
      <c r="E1424" s="79" t="s">
        <v>12347</v>
      </c>
      <c r="F1424" s="65" t="s">
        <v>12224</v>
      </c>
      <c r="G1424" s="65" t="s">
        <v>12348</v>
      </c>
      <c r="H1424" s="60" t="s">
        <v>12349</v>
      </c>
      <c r="I1424" s="60"/>
      <c r="J1424" s="109"/>
      <c r="K1424" s="69"/>
      <c r="N1424" s="111"/>
    </row>
    <row r="1425" spans="2:14">
      <c r="B1425" s="183"/>
      <c r="E1425" s="108">
        <v>12.5</v>
      </c>
      <c r="F1425" s="50">
        <f>((($E$1411-0.08)*2+($G$1411-0.08)*2))*($F$1411/0.1)+((($F$1411-0.08)*2+($G$1411-0.08)*2))*($E$1411/0.1)</f>
        <v>0</v>
      </c>
      <c r="G1425" s="50">
        <f>$H$1411</f>
        <v>0</v>
      </c>
      <c r="H1425" s="50">
        <f>((E1425/1000)*(E1425/1000)*3.14*0.25)*7850</f>
        <v>0.96285156250000015</v>
      </c>
      <c r="J1425" s="109"/>
      <c r="K1425" s="69">
        <f>G1425*H1425*F1425</f>
        <v>0</v>
      </c>
      <c r="N1425" s="111"/>
    </row>
    <row r="1426" spans="2:14">
      <c r="B1426" s="183"/>
      <c r="E1426" s="108">
        <v>12.5</v>
      </c>
      <c r="F1426" s="50">
        <f>((($E$1412-0.08)*2+($G$1412-0.08)*2))*($F$1412/0.1)+((($F$1412-0.08)*2+($G$1412-0.08)*2))*($E$1412/0.1)</f>
        <v>0</v>
      </c>
      <c r="G1426" s="50">
        <f>$H$1412</f>
        <v>0</v>
      </c>
      <c r="H1426" s="50">
        <f>((E1426/1000)*(E1426/1000)*3.14*0.25)*7850</f>
        <v>0.96285156250000015</v>
      </c>
      <c r="J1426" s="109"/>
      <c r="K1426" s="69">
        <f>G1426*H1426*F1426</f>
        <v>0</v>
      </c>
      <c r="N1426" s="111"/>
    </row>
    <row r="1427" spans="2:14">
      <c r="B1427" s="183"/>
      <c r="E1427" s="128"/>
      <c r="J1427" s="109"/>
      <c r="N1427" s="111"/>
    </row>
    <row r="1428" spans="2:14" ht="41.25" customHeight="1">
      <c r="B1428" s="183"/>
      <c r="C1428" s="25">
        <v>96534</v>
      </c>
      <c r="D1428" s="19" t="s">
        <v>12139</v>
      </c>
      <c r="E1428" s="463" t="str">
        <f>IFERROR(VLOOKUP($C1428,'SINAPI M A I O 2018'!$1:$1048576,2,0),IFERROR(VLOOKUP($C1428,'COMP. PROPRIA'!$B$12:$I$453,4,0),""))</f>
        <v>FABRICAÇÃO, MONTAGEM E DESMONTAGEM DE FÔRMA PARA BLOCO DE COROAMENTO, EM MADEIRA SERRADA, E=25 MM, 4 UTILIZAÇÕES. AF_06/2017</v>
      </c>
      <c r="F1428" s="464"/>
      <c r="G1428" s="464"/>
      <c r="H1428" s="464"/>
      <c r="I1428" s="464"/>
      <c r="J1428" s="465"/>
      <c r="K1428" s="227">
        <f>SUM(K1430:K1431)/4</f>
        <v>0</v>
      </c>
      <c r="L1428" s="57" t="s">
        <v>12221</v>
      </c>
      <c r="N1428" s="111"/>
    </row>
    <row r="1429" spans="2:14" ht="38.25">
      <c r="B1429" s="185"/>
      <c r="E1429" s="120"/>
      <c r="F1429" s="65" t="s">
        <v>12350</v>
      </c>
      <c r="G1429" s="20" t="s">
        <v>12326</v>
      </c>
      <c r="H1429" s="65" t="s">
        <v>12264</v>
      </c>
      <c r="I1429" s="54"/>
      <c r="J1429" s="132"/>
      <c r="K1429" s="230"/>
      <c r="L1429" s="105"/>
      <c r="N1429" s="111"/>
    </row>
    <row r="1430" spans="2:14">
      <c r="B1430" s="183" t="s">
        <v>12342</v>
      </c>
      <c r="E1430" s="128"/>
      <c r="F1430" s="50">
        <f>2*E1411+F1411*2</f>
        <v>0</v>
      </c>
      <c r="G1430" s="50">
        <f>G1411</f>
        <v>0</v>
      </c>
      <c r="H1430" s="50">
        <f>H1411</f>
        <v>0</v>
      </c>
      <c r="J1430" s="109"/>
      <c r="K1430" s="69">
        <f>H1430*G1430*F1430</f>
        <v>0</v>
      </c>
      <c r="N1430" s="137"/>
    </row>
    <row r="1431" spans="2:14">
      <c r="B1431" s="183" t="s">
        <v>12343</v>
      </c>
      <c r="E1431" s="128"/>
      <c r="F1431" s="50">
        <f>2*E1412+F1412*2</f>
        <v>0</v>
      </c>
      <c r="G1431" s="50">
        <f>G1412</f>
        <v>0</v>
      </c>
      <c r="H1431" s="50">
        <f>H1412</f>
        <v>0</v>
      </c>
      <c r="J1431" s="109"/>
      <c r="K1431" s="69">
        <f>H1431*G1431*F1431</f>
        <v>0</v>
      </c>
      <c r="N1431" s="138"/>
    </row>
    <row r="1432" spans="2:14">
      <c r="B1432" s="183"/>
      <c r="E1432" s="128"/>
      <c r="J1432" s="109"/>
      <c r="N1432" s="138"/>
    </row>
    <row r="1433" spans="2:14" ht="27" customHeight="1">
      <c r="B1433" s="183"/>
      <c r="C1433" s="19">
        <v>93382</v>
      </c>
      <c r="D1433" s="19" t="s">
        <v>12139</v>
      </c>
      <c r="E1433" s="463" t="str">
        <f>IFERROR(VLOOKUP($C1433,'SINAPI M A I O 2018'!$1:$1048576,2,0),IFERROR(VLOOKUP($C1433,'COMP. PROPRIA'!$B$12:$I$453,4,0),""))</f>
        <v>REATERRO MANUAL DE VALAS COM COMPACTAÇÃO MECANIZADA. AF_04/2016</v>
      </c>
      <c r="F1433" s="464"/>
      <c r="G1433" s="464"/>
      <c r="H1433" s="464"/>
      <c r="I1433" s="464"/>
      <c r="J1433" s="465"/>
      <c r="K1433" s="227">
        <f>SUM(K1435)</f>
        <v>0</v>
      </c>
      <c r="L1433" s="57" t="s">
        <v>12232</v>
      </c>
      <c r="N1433" s="111"/>
    </row>
    <row r="1434" spans="2:14" ht="38.25">
      <c r="B1434" s="185"/>
      <c r="E1434" s="79" t="s">
        <v>12352</v>
      </c>
      <c r="F1434" s="65" t="s">
        <v>12353</v>
      </c>
      <c r="J1434" s="109"/>
      <c r="K1434" s="227"/>
      <c r="N1434" s="111"/>
    </row>
    <row r="1435" spans="2:14">
      <c r="B1435" s="183"/>
      <c r="E1435" s="119">
        <f>K1399</f>
        <v>0</v>
      </c>
      <c r="F1435" s="50">
        <f>K1409</f>
        <v>0</v>
      </c>
      <c r="J1435" s="109"/>
      <c r="K1435" s="69">
        <f>E1435-F1435</f>
        <v>0</v>
      </c>
      <c r="N1435" s="111"/>
    </row>
    <row r="1436" spans="2:14">
      <c r="B1436" s="183"/>
      <c r="E1436" s="128"/>
      <c r="J1436" s="109"/>
      <c r="N1436" s="111"/>
    </row>
    <row r="1437" spans="2:14" ht="23.25" customHeight="1">
      <c r="B1437" s="183"/>
      <c r="C1437" s="19" t="s">
        <v>2545</v>
      </c>
      <c r="D1437" s="19" t="s">
        <v>12139</v>
      </c>
      <c r="E1437" s="463" t="str">
        <f>IFERROR(VLOOKUP($C1437,'SINAPI M A I O 2018'!$1:$1048576,2,0),IFERROR(VLOOKUP($C1437,'COMP. PROPRIA'!$B$12:$I$453,4,0),""))</f>
        <v>IMPERMEABILIZACAO DE ESTRUTURAS ENTERRADAS, COM TINTA ASFALTICA, DUAS DEMAOS.</v>
      </c>
      <c r="F1437" s="464"/>
      <c r="G1437" s="464"/>
      <c r="H1437" s="464"/>
      <c r="I1437" s="464"/>
      <c r="J1437" s="465"/>
      <c r="K1437" s="227">
        <f>K1428</f>
        <v>0</v>
      </c>
      <c r="L1437" s="56" t="s">
        <v>12221</v>
      </c>
      <c r="N1437" s="111"/>
    </row>
    <row r="1438" spans="2:14">
      <c r="B1438" s="185"/>
      <c r="E1438" s="128"/>
      <c r="J1438" s="109"/>
      <c r="N1438" s="111"/>
    </row>
    <row r="1439" spans="2:14" ht="15">
      <c r="B1439" s="183"/>
      <c r="C1439" s="25">
        <v>72897</v>
      </c>
      <c r="D1439" s="19" t="s">
        <v>12139</v>
      </c>
      <c r="E1439" s="463" t="str">
        <f>IFERROR(VLOOKUP($C1439,'SINAPI M A I O 2018'!$1:$1048576,2,0),IFERROR(VLOOKUP($C1439,'COMP. PROPRIA'!$B$12:$I$453,4,0),""))</f>
        <v>CARGA MANUAL DE ENTULHO EM CAMINHAO BASCULANTE 6 M3</v>
      </c>
      <c r="F1439" s="464"/>
      <c r="G1439" s="464"/>
      <c r="H1439" s="464"/>
      <c r="I1439" s="464"/>
      <c r="J1439" s="465"/>
      <c r="K1439" s="227">
        <f>SUM(K1441:K1441)</f>
        <v>0</v>
      </c>
      <c r="L1439" s="57" t="s">
        <v>12232</v>
      </c>
      <c r="N1439" s="111"/>
    </row>
    <row r="1440" spans="2:14" ht="38.25">
      <c r="B1440" s="185"/>
      <c r="E1440" s="79"/>
      <c r="F1440" s="65" t="s">
        <v>12353</v>
      </c>
      <c r="G1440" s="20"/>
      <c r="H1440" s="65" t="s">
        <v>12355</v>
      </c>
      <c r="J1440" s="278"/>
      <c r="K1440" s="69"/>
      <c r="N1440" s="111"/>
    </row>
    <row r="1441" spans="2:14">
      <c r="B1441" s="183"/>
      <c r="E1441" s="128"/>
      <c r="F1441" s="20">
        <f>K1409</f>
        <v>0</v>
      </c>
      <c r="G1441" s="20"/>
      <c r="H1441" s="20">
        <v>1.3</v>
      </c>
      <c r="J1441" s="67"/>
      <c r="K1441" s="69">
        <f>H1441*F1441</f>
        <v>0</v>
      </c>
      <c r="N1441" s="111"/>
    </row>
    <row r="1442" spans="2:14" ht="43.5" customHeight="1">
      <c r="B1442" s="183"/>
      <c r="C1442" s="19">
        <v>95302</v>
      </c>
      <c r="D1442" s="19" t="s">
        <v>12139</v>
      </c>
      <c r="E1442" s="463" t="str">
        <f>IFERROR(VLOOKUP($C1442,'SINAPI M A I O 2018'!$1:$1048576,2,0),IFERROR(VLOOKUP($C1442,'COMP. PROPRIA'!$B$12:$I$453,4,0),""))</f>
        <v>TRANSPORTE COM CAMINHÃO BASCULANTE 6 M3 EM RODOVIA PAVIMENTADA ( PARA DISTÂNCIAS SUPERIORES A 4 KM)</v>
      </c>
      <c r="F1442" s="464"/>
      <c r="G1442" s="464"/>
      <c r="H1442" s="464"/>
      <c r="I1442" s="464"/>
      <c r="J1442" s="465"/>
      <c r="K1442" s="227">
        <f>SUM(K1444:K1444)</f>
        <v>0</v>
      </c>
      <c r="L1442" s="56" t="s">
        <v>12238</v>
      </c>
      <c r="N1442" s="111"/>
    </row>
    <row r="1443" spans="2:14" ht="25.5">
      <c r="B1443" s="183"/>
      <c r="E1443" s="79" t="s">
        <v>12319</v>
      </c>
      <c r="H1443" s="65" t="s">
        <v>12320</v>
      </c>
      <c r="J1443" s="109"/>
      <c r="N1443" s="111"/>
    </row>
    <row r="1444" spans="2:14">
      <c r="B1444" s="183"/>
      <c r="E1444" s="119">
        <f>K1439</f>
        <v>0</v>
      </c>
      <c r="F1444" s="56"/>
      <c r="G1444" s="56"/>
      <c r="H1444" s="112">
        <f>15/2</f>
        <v>7.5</v>
      </c>
      <c r="J1444" s="67"/>
      <c r="K1444" s="69">
        <f>H1444*E1444</f>
        <v>0</v>
      </c>
      <c r="N1444" s="111"/>
    </row>
    <row r="1445" spans="2:14">
      <c r="B1445" s="183"/>
      <c r="E1445" s="119"/>
      <c r="J1445" s="109"/>
      <c r="K1445" s="226"/>
      <c r="L1445" s="56"/>
      <c r="N1445" s="111"/>
    </row>
    <row r="1446" spans="2:14" ht="15">
      <c r="B1446" s="183"/>
      <c r="E1446" s="502" t="s">
        <v>12827</v>
      </c>
      <c r="F1446" s="503"/>
      <c r="G1446" s="503"/>
      <c r="H1446" s="503"/>
      <c r="I1446" s="503"/>
      <c r="J1446" s="504"/>
      <c r="K1446" s="226"/>
      <c r="L1446" s="56"/>
      <c r="N1446" s="111"/>
    </row>
    <row r="1447" spans="2:14">
      <c r="B1447" s="183"/>
      <c r="E1447" s="119"/>
      <c r="J1447" s="109"/>
      <c r="K1447" s="226"/>
      <c r="L1447" s="56"/>
      <c r="N1447" s="111"/>
    </row>
    <row r="1448" spans="2:14" ht="27.75" customHeight="1">
      <c r="B1448" s="183"/>
      <c r="C1448" s="25">
        <v>96523</v>
      </c>
      <c r="D1448" s="19" t="s">
        <v>12139</v>
      </c>
      <c r="E1448" s="463" t="str">
        <f>IFERROR(VLOOKUP($C1448,'SINAPI M A I O 2018'!$1:$1048576,2,0),IFERROR(VLOOKUP($C1448,'COMP. PROPRIA'!$B$12:$I$453,4,0),""))</f>
        <v>ESCAVAÇÃO MANUAL PARA BLOCO DE COROAMENTO OU SAPATA, COM PREVISÃO DE FÔRMA. AF_06/2017</v>
      </c>
      <c r="F1448" s="464"/>
      <c r="G1448" s="464"/>
      <c r="H1448" s="464"/>
      <c r="I1448" s="464"/>
      <c r="J1448" s="465"/>
      <c r="K1448" s="227">
        <f>SUM(K1450:K1451)</f>
        <v>0</v>
      </c>
      <c r="L1448" s="57" t="s">
        <v>12232</v>
      </c>
      <c r="N1448" s="111"/>
    </row>
    <row r="1449" spans="2:14" ht="25.5">
      <c r="B1449" s="185"/>
      <c r="E1449" s="76" t="s">
        <v>12289</v>
      </c>
      <c r="F1449" s="20" t="s">
        <v>12325</v>
      </c>
      <c r="G1449" s="20" t="s">
        <v>12326</v>
      </c>
      <c r="H1449" s="65" t="s">
        <v>12264</v>
      </c>
      <c r="I1449" s="54"/>
      <c r="J1449" s="132"/>
      <c r="K1449" s="230"/>
      <c r="N1449" s="111"/>
    </row>
    <row r="1450" spans="2:14">
      <c r="B1450" s="183" t="s">
        <v>12342</v>
      </c>
      <c r="E1450" s="108">
        <v>0</v>
      </c>
      <c r="F1450" s="141">
        <v>0</v>
      </c>
      <c r="G1450" s="70">
        <v>0</v>
      </c>
      <c r="H1450" s="70">
        <v>0</v>
      </c>
      <c r="J1450" s="109"/>
      <c r="K1450" s="69">
        <f>H1450*G1450*F1450*E1450</f>
        <v>0</v>
      </c>
      <c r="N1450" s="111"/>
    </row>
    <row r="1451" spans="2:14">
      <c r="B1451" s="183" t="s">
        <v>12343</v>
      </c>
      <c r="E1451" s="108">
        <v>0</v>
      </c>
      <c r="F1451" s="141">
        <v>0</v>
      </c>
      <c r="G1451" s="70">
        <v>0</v>
      </c>
      <c r="H1451" s="70">
        <f>H1466</f>
        <v>0</v>
      </c>
      <c r="J1451" s="109"/>
      <c r="K1451" s="69">
        <f>H1451*G1451*F1451*E1451</f>
        <v>0</v>
      </c>
      <c r="N1451" s="111"/>
    </row>
    <row r="1452" spans="2:14">
      <c r="B1452" s="183"/>
      <c r="E1452" s="119"/>
      <c r="J1452" s="109"/>
      <c r="K1452" s="226"/>
      <c r="M1452" s="130"/>
      <c r="N1452" s="67"/>
    </row>
    <row r="1453" spans="2:14" ht="22.5" customHeight="1">
      <c r="B1453" s="183"/>
      <c r="C1453" s="25" t="s">
        <v>5025</v>
      </c>
      <c r="D1453" s="19" t="s">
        <v>12139</v>
      </c>
      <c r="E1453" s="463" t="str">
        <f>IFERROR(VLOOKUP($C1453,'SINAPI M A I O 2018'!$1:$1048576,2,0),IFERROR(VLOOKUP($C1453,'COMP. PROPRIA'!$B$12:$I$453,4,0),""))</f>
        <v>COMPACTACAO MECANICA, SEM CONTROLE DO GC (C/COMPACTADOR PLACA 400 KG)</v>
      </c>
      <c r="F1453" s="464"/>
      <c r="G1453" s="464"/>
      <c r="H1453" s="464"/>
      <c r="I1453" s="464"/>
      <c r="J1453" s="465"/>
      <c r="K1453" s="227">
        <f>SUM(K1455:K1456)</f>
        <v>0</v>
      </c>
      <c r="L1453" s="57" t="s">
        <v>12232</v>
      </c>
      <c r="M1453" s="130"/>
      <c r="N1453" s="67"/>
    </row>
    <row r="1454" spans="2:14" ht="25.5">
      <c r="B1454" s="183"/>
      <c r="E1454" s="76" t="s">
        <v>12289</v>
      </c>
      <c r="F1454" s="20" t="s">
        <v>12325</v>
      </c>
      <c r="G1454" s="20" t="s">
        <v>12326</v>
      </c>
      <c r="H1454" s="65" t="s">
        <v>12264</v>
      </c>
      <c r="J1454" s="109"/>
      <c r="K1454" s="230"/>
      <c r="M1454" s="130"/>
      <c r="N1454" s="67"/>
    </row>
    <row r="1455" spans="2:14">
      <c r="B1455" s="183"/>
      <c r="E1455" s="118">
        <v>0</v>
      </c>
      <c r="F1455" s="112">
        <v>0</v>
      </c>
      <c r="G1455" s="70">
        <v>0</v>
      </c>
      <c r="H1455" s="70">
        <v>0</v>
      </c>
      <c r="J1455" s="109"/>
      <c r="K1455" s="69">
        <f>H1455*G1455*F1455*E1455</f>
        <v>0</v>
      </c>
      <c r="M1455" s="130"/>
      <c r="N1455" s="67"/>
    </row>
    <row r="1456" spans="2:14">
      <c r="B1456" s="183"/>
      <c r="E1456" s="118">
        <v>0</v>
      </c>
      <c r="F1456" s="70">
        <v>0</v>
      </c>
      <c r="G1456" s="70">
        <v>0</v>
      </c>
      <c r="H1456" s="70">
        <v>0</v>
      </c>
      <c r="J1456" s="109"/>
      <c r="K1456" s="69">
        <f>H1456*G1456*F1456*E1456</f>
        <v>0</v>
      </c>
      <c r="M1456" s="130"/>
      <c r="N1456" s="67"/>
    </row>
    <row r="1457" spans="2:14">
      <c r="B1457" s="183"/>
      <c r="E1457" s="119"/>
      <c r="J1457" s="109"/>
      <c r="K1457" s="226"/>
      <c r="M1457" s="130"/>
      <c r="N1457" s="67"/>
    </row>
    <row r="1458" spans="2:14" ht="29.25" customHeight="1">
      <c r="B1458" s="183"/>
      <c r="C1458" s="25">
        <v>95240</v>
      </c>
      <c r="D1458" s="19" t="s">
        <v>12139</v>
      </c>
      <c r="E1458" s="463" t="str">
        <f>IFERROR(VLOOKUP($C1458,'SINAPI M A I O 2018'!$1:$1048576,2,0),IFERROR(VLOOKUP($C1458,'COMP. PROPRIA'!$B$12:$I$453,4,0),""))</f>
        <v>LASTRO DE CONCRETO MAGRO, APLICADO EM PISOS OU RADIERS, ESPESSURA DE 3 CM. AF_07_2016</v>
      </c>
      <c r="F1458" s="464"/>
      <c r="G1458" s="464"/>
      <c r="H1458" s="464"/>
      <c r="I1458" s="464"/>
      <c r="J1458" s="465"/>
      <c r="K1458" s="227">
        <f>SUM(K1460:K1461)</f>
        <v>0</v>
      </c>
      <c r="L1458" s="56" t="s">
        <v>12221</v>
      </c>
      <c r="M1458" s="51"/>
      <c r="N1458" s="116"/>
    </row>
    <row r="1459" spans="2:14" ht="25.5" customHeight="1">
      <c r="B1459" s="183"/>
      <c r="E1459" s="76" t="s">
        <v>12289</v>
      </c>
      <c r="F1459" s="20" t="s">
        <v>12325</v>
      </c>
      <c r="H1459" s="65" t="s">
        <v>12264</v>
      </c>
      <c r="J1459" s="109"/>
      <c r="N1459" s="111"/>
    </row>
    <row r="1460" spans="2:14">
      <c r="B1460" s="183" t="str">
        <f>B1465</f>
        <v xml:space="preserve">Radier </v>
      </c>
      <c r="E1460" s="108">
        <f>E1450</f>
        <v>0</v>
      </c>
      <c r="F1460" s="70">
        <f>F1450</f>
        <v>0</v>
      </c>
      <c r="H1460" s="70">
        <f>H1450</f>
        <v>0</v>
      </c>
      <c r="J1460" s="109"/>
      <c r="K1460" s="69">
        <f>H1460*F1460*E1460</f>
        <v>0</v>
      </c>
      <c r="N1460" s="111"/>
    </row>
    <row r="1461" spans="2:14">
      <c r="B1461" s="183" t="s">
        <v>12343</v>
      </c>
      <c r="E1461" s="108">
        <f>E1451</f>
        <v>0</v>
      </c>
      <c r="F1461" s="70">
        <f>F1451</f>
        <v>0</v>
      </c>
      <c r="H1461" s="70">
        <f>H1451</f>
        <v>0</v>
      </c>
      <c r="J1461" s="109"/>
      <c r="K1461" s="69">
        <f>H1461*F1461*E1461</f>
        <v>0</v>
      </c>
      <c r="N1461" s="111"/>
    </row>
    <row r="1462" spans="2:14">
      <c r="B1462" s="183"/>
      <c r="E1462" s="128"/>
      <c r="J1462" s="109"/>
      <c r="N1462" s="111"/>
    </row>
    <row r="1463" spans="2:14" ht="25.5" customHeight="1">
      <c r="B1463" s="183"/>
      <c r="C1463" s="25">
        <v>94965</v>
      </c>
      <c r="D1463" s="19" t="s">
        <v>12139</v>
      </c>
      <c r="E1463" s="463" t="str">
        <f>IFERROR(VLOOKUP($C1463,'SINAPI M A I O 2018'!$1:$1048576,2,0),IFERROR(VLOOKUP($C1463,'COMP. PROPRIA'!$B$12:$I$453,4,0),""))</f>
        <v>CONCRETO FCK = 25MPA, TRAÇO 1:2,3:2,7 (CIMENTO/ AREIA MÉDIA/ BRITA 1)  - PREPARO MECÂNICO COM BETONEIRA 400 L. AF_07/2016</v>
      </c>
      <c r="F1463" s="464"/>
      <c r="G1463" s="464"/>
      <c r="H1463" s="464"/>
      <c r="I1463" s="464"/>
      <c r="J1463" s="465"/>
      <c r="K1463" s="227">
        <f>SUM(K1465:K1466)</f>
        <v>0</v>
      </c>
      <c r="L1463" s="57" t="s">
        <v>12232</v>
      </c>
      <c r="N1463" s="111"/>
    </row>
    <row r="1464" spans="2:14" ht="25.5">
      <c r="B1464" s="183"/>
      <c r="E1464" s="76" t="s">
        <v>12289</v>
      </c>
      <c r="F1464" s="20" t="s">
        <v>12325</v>
      </c>
      <c r="G1464" s="20" t="s">
        <v>12326</v>
      </c>
      <c r="H1464" s="65" t="s">
        <v>12264</v>
      </c>
      <c r="J1464" s="109"/>
      <c r="N1464" s="111"/>
    </row>
    <row r="1465" spans="2:14" ht="27" customHeight="1">
      <c r="B1465" s="183" t="s">
        <v>12828</v>
      </c>
      <c r="E1465" s="108">
        <v>0</v>
      </c>
      <c r="F1465" s="70">
        <v>0</v>
      </c>
      <c r="G1465" s="70">
        <v>0</v>
      </c>
      <c r="H1465" s="70">
        <v>0</v>
      </c>
      <c r="J1465" s="109"/>
      <c r="K1465" s="69">
        <f>E1465*F1465*G1465*H1465</f>
        <v>0</v>
      </c>
      <c r="N1465" s="111"/>
    </row>
    <row r="1466" spans="2:14">
      <c r="B1466" s="183" t="s">
        <v>12343</v>
      </c>
      <c r="E1466" s="108">
        <v>0</v>
      </c>
      <c r="F1466" s="70">
        <v>0</v>
      </c>
      <c r="G1466" s="70">
        <v>0</v>
      </c>
      <c r="H1466" s="70">
        <v>0</v>
      </c>
      <c r="J1466" s="109"/>
      <c r="K1466" s="69">
        <f>E1466*F1466*G1466*H1466</f>
        <v>0</v>
      </c>
      <c r="N1466" s="111"/>
    </row>
    <row r="1467" spans="2:14">
      <c r="B1467" s="183"/>
      <c r="E1467" s="128"/>
      <c r="J1467" s="109"/>
      <c r="N1467" s="111"/>
    </row>
    <row r="1468" spans="2:14" ht="24.75" customHeight="1">
      <c r="B1468" s="183"/>
      <c r="C1468" s="25" t="s">
        <v>2388</v>
      </c>
      <c r="D1468" s="19" t="s">
        <v>12139</v>
      </c>
      <c r="E1468" s="463" t="str">
        <f>IFERROR(VLOOKUP($C1468,'SINAPI M A I O 2018'!$1:$1048576,2,0),IFERROR(VLOOKUP($C1468,'COMP. PROPRIA'!$B$12:$I$453,4,0),""))</f>
        <v>LANCAMENTO/APLICACAO MANUAL DE CONCRETO EM FUNDACOES</v>
      </c>
      <c r="F1468" s="464"/>
      <c r="G1468" s="464"/>
      <c r="H1468" s="464"/>
      <c r="I1468" s="464"/>
      <c r="J1468" s="465"/>
      <c r="K1468" s="227">
        <f>K1463</f>
        <v>0</v>
      </c>
      <c r="L1468" s="57" t="s">
        <v>12232</v>
      </c>
      <c r="N1468" s="111"/>
    </row>
    <row r="1469" spans="2:14">
      <c r="B1469" s="183"/>
      <c r="E1469" s="128"/>
      <c r="J1469" s="109"/>
      <c r="N1469" s="111"/>
    </row>
    <row r="1470" spans="2:14" ht="30" customHeight="1">
      <c r="B1470" s="183"/>
      <c r="C1470" s="25">
        <v>96545</v>
      </c>
      <c r="D1470" s="19" t="s">
        <v>12139</v>
      </c>
      <c r="E1470" s="463" t="str">
        <f>IFERROR(VLOOKUP($C1470,'SINAPI M A I O 2018'!$1:$1048576,2,0),IFERROR(VLOOKUP($C1470,'COMP. PROPRIA'!$B$12:$I$453,4,0),""))</f>
        <v>ARMAÇÃO DE BLOCO, VIGA BALDRAME OU SAPATA UTILIZANDO AÇO CA-50 DE 8 MM - MONTAGEM. AF_06/2017</v>
      </c>
      <c r="F1470" s="464"/>
      <c r="G1470" s="464"/>
      <c r="H1470" s="464"/>
      <c r="I1470" s="464"/>
      <c r="J1470" s="465"/>
      <c r="K1470" s="227">
        <f>K1473</f>
        <v>0</v>
      </c>
      <c r="L1470" s="57" t="s">
        <v>12344</v>
      </c>
      <c r="M1470" s="51">
        <v>0</v>
      </c>
      <c r="N1470" s="116" t="s">
        <v>12344</v>
      </c>
    </row>
    <row r="1471" spans="2:14">
      <c r="B1471" s="183"/>
      <c r="E1471" s="128"/>
      <c r="H1471" s="69" t="s">
        <v>12345</v>
      </c>
      <c r="I1471" s="68" t="e">
        <f>K1470/K1463</f>
        <v>#DIV/0!</v>
      </c>
      <c r="J1471" s="109"/>
      <c r="K1471" s="69"/>
      <c r="N1471" s="111"/>
    </row>
    <row r="1472" spans="2:14">
      <c r="B1472" s="183"/>
      <c r="E1472" s="79" t="s">
        <v>12347</v>
      </c>
      <c r="F1472" s="65" t="s">
        <v>12224</v>
      </c>
      <c r="G1472" s="65" t="s">
        <v>12348</v>
      </c>
      <c r="H1472" s="60" t="s">
        <v>12349</v>
      </c>
      <c r="I1472" s="60"/>
      <c r="J1472" s="109"/>
      <c r="K1472" s="69"/>
      <c r="N1472" s="111"/>
    </row>
    <row r="1473" spans="2:14">
      <c r="B1473" s="183"/>
      <c r="E1473" s="108">
        <v>8</v>
      </c>
      <c r="F1473" s="50">
        <f>((($E$1465-0.08)*2+($G$1465-0.08)*2))*($F$1465/0.1)+((($F$1465-0.08)*2+($G$1465-0.08)*2))*($E$1465/0.1)</f>
        <v>0</v>
      </c>
      <c r="G1473" s="50">
        <f>E1465/0.2</f>
        <v>0</v>
      </c>
      <c r="H1473" s="50">
        <f>((E1473/1000)*(E1473/1000)*3.14*0.25)*7850</f>
        <v>0.39438400000000001</v>
      </c>
      <c r="J1473" s="109"/>
      <c r="K1473" s="69">
        <f>G1473*H1473*F1473</f>
        <v>0</v>
      </c>
      <c r="N1473" s="111"/>
    </row>
    <row r="1474" spans="2:14">
      <c r="B1474" s="183"/>
      <c r="E1474" s="108">
        <v>8</v>
      </c>
      <c r="F1474" s="50">
        <f>((($E$1466-0.08)*2+($G$1466-0.08)*2))*($F$1466/0.1)+((($F$1466-0.08)*2+($G$1466-0.08)*2))*($E$1466/0.1)</f>
        <v>0</v>
      </c>
      <c r="G1474" s="50">
        <f>H1466</f>
        <v>0</v>
      </c>
      <c r="H1474" s="50">
        <f>((E1474/1000)*(E1474/1000)*3.14*0.25)*7850</f>
        <v>0.39438400000000001</v>
      </c>
      <c r="J1474" s="109"/>
      <c r="K1474" s="69">
        <f>G1474*H1474*F1474</f>
        <v>0</v>
      </c>
      <c r="N1474" s="111"/>
    </row>
    <row r="1475" spans="2:14">
      <c r="B1475" s="183"/>
      <c r="E1475" s="128"/>
      <c r="J1475" s="109"/>
      <c r="N1475" s="111"/>
    </row>
    <row r="1476" spans="2:14" ht="24.75" customHeight="1">
      <c r="B1476" s="183"/>
      <c r="C1476" s="25">
        <v>96547</v>
      </c>
      <c r="D1476" s="19" t="s">
        <v>12139</v>
      </c>
      <c r="E1476" s="463" t="str">
        <f>IFERROR(VLOOKUP($C1476,'SINAPI M A I O 2018'!$1:$1048576,2,0),IFERROR(VLOOKUP($C1476,'COMP. PROPRIA'!$B$12:$I$453,4,0),""))</f>
        <v>ARMAÇÃO DE BLOCO, VIGA BALDRAME OU SAPATA UTILIZANDO AÇO CA-50 DE 12,5 MM - MONTAGEM. AF_06/2017</v>
      </c>
      <c r="F1476" s="464"/>
      <c r="G1476" s="464"/>
      <c r="H1476" s="464"/>
      <c r="I1476" s="464"/>
      <c r="J1476" s="465"/>
      <c r="K1476" s="227">
        <f>SUM(K1479:K1480)</f>
        <v>0</v>
      </c>
      <c r="L1476" s="57" t="s">
        <v>12344</v>
      </c>
      <c r="M1476" s="51">
        <v>0</v>
      </c>
      <c r="N1476" s="116" t="s">
        <v>12344</v>
      </c>
    </row>
    <row r="1477" spans="2:14">
      <c r="B1477" s="183"/>
      <c r="E1477" s="128"/>
      <c r="H1477" s="69" t="s">
        <v>12345</v>
      </c>
      <c r="I1477" s="68" t="e">
        <f>K1476/K1468</f>
        <v>#DIV/0!</v>
      </c>
      <c r="J1477" s="109"/>
      <c r="K1477" s="69"/>
      <c r="N1477" s="111"/>
    </row>
    <row r="1478" spans="2:14">
      <c r="B1478" s="183"/>
      <c r="E1478" s="79" t="s">
        <v>12347</v>
      </c>
      <c r="F1478" s="65" t="s">
        <v>12224</v>
      </c>
      <c r="G1478" s="65" t="s">
        <v>12348</v>
      </c>
      <c r="H1478" s="60" t="s">
        <v>12349</v>
      </c>
      <c r="I1478" s="60"/>
      <c r="J1478" s="109"/>
      <c r="K1478" s="69"/>
      <c r="N1478" s="111"/>
    </row>
    <row r="1479" spans="2:14">
      <c r="B1479" s="183"/>
      <c r="E1479" s="108">
        <v>12.5</v>
      </c>
      <c r="F1479" s="50">
        <f>((($E$1465-0.08)*2+($G$1465-0.08)*2))*($F$1465/0.1)+((($F$1465-0.08)*2+($G$1465-0.08)*2))*($E$1465/0.1)</f>
        <v>0</v>
      </c>
      <c r="G1479" s="50">
        <f>H1465</f>
        <v>0</v>
      </c>
      <c r="H1479" s="50">
        <f>((E1479/1000)*(E1479/1000)*3.14*0.25)*7850</f>
        <v>0.96285156250000015</v>
      </c>
      <c r="J1479" s="109"/>
      <c r="K1479" s="69">
        <f>G1479*H1479*F1479</f>
        <v>0</v>
      </c>
      <c r="N1479" s="111"/>
    </row>
    <row r="1480" spans="2:14">
      <c r="B1480" s="183"/>
      <c r="E1480" s="108"/>
      <c r="F1480" s="50">
        <f>((($E$1466-0.08)*2+($G$1466-0.08)*2))*($F$1466/0.1)+((($F$1466-0.08)*2+($G$1466-0.08)*2))*($E$1466/0.1)</f>
        <v>0</v>
      </c>
      <c r="G1480" s="50">
        <f>H1466</f>
        <v>0</v>
      </c>
      <c r="H1480" s="50">
        <f>((E1480/1000)*(E1480/1000)*3.14*0.25)*7850</f>
        <v>0</v>
      </c>
      <c r="J1480" s="109"/>
      <c r="K1480" s="69">
        <f>G1480*H1480*F1480</f>
        <v>0</v>
      </c>
      <c r="N1480" s="111"/>
    </row>
    <row r="1481" spans="2:14">
      <c r="B1481" s="183"/>
      <c r="E1481" s="128"/>
      <c r="J1481" s="109"/>
      <c r="N1481" s="111"/>
    </row>
    <row r="1482" spans="2:14" ht="24.75" customHeight="1">
      <c r="B1482" s="183"/>
      <c r="C1482" s="25">
        <v>97086</v>
      </c>
      <c r="D1482" s="19" t="s">
        <v>12139</v>
      </c>
      <c r="E1482" s="463" t="str">
        <f>IFERROR(VLOOKUP($C1482,'SINAPI M A I O 2018'!$1:$1048576,2,0),IFERROR(VLOOKUP($C1482,'COMP. PROPRIA'!$B$12:$I$453,4,0),""))</f>
        <v>FABRICAÇÃO, MONTAGEM E DESMONTAGEM DE FORMA PARA RADIER, EM MADEIRA SERRADA, 4 UTILIZAÇÕES. AF_09/2017</v>
      </c>
      <c r="F1482" s="464"/>
      <c r="G1482" s="464"/>
      <c r="H1482" s="464"/>
      <c r="I1482" s="464"/>
      <c r="J1482" s="465"/>
      <c r="K1482" s="227">
        <f>SUM(K1484:K1485)/4</f>
        <v>0</v>
      </c>
      <c r="L1482" s="57" t="s">
        <v>12221</v>
      </c>
      <c r="N1482" s="111"/>
    </row>
    <row r="1483" spans="2:14" ht="38.25">
      <c r="B1483" s="185"/>
      <c r="E1483" s="120"/>
      <c r="F1483" s="65" t="s">
        <v>12350</v>
      </c>
      <c r="G1483" s="20" t="s">
        <v>12326</v>
      </c>
      <c r="H1483" s="65" t="s">
        <v>12264</v>
      </c>
      <c r="I1483" s="54"/>
      <c r="J1483" s="132"/>
      <c r="K1483" s="230"/>
      <c r="L1483" s="105"/>
      <c r="N1483" s="111"/>
    </row>
    <row r="1484" spans="2:14">
      <c r="B1484" s="183" t="str">
        <f>B1465</f>
        <v xml:space="preserve">Radier </v>
      </c>
      <c r="E1484" s="128"/>
      <c r="F1484" s="50">
        <f>E1465*2+F1465*2</f>
        <v>0</v>
      </c>
      <c r="G1484" s="50">
        <f>G1465</f>
        <v>0</v>
      </c>
      <c r="H1484" s="50">
        <f>H1465</f>
        <v>0</v>
      </c>
      <c r="J1484" s="109"/>
      <c r="K1484" s="69">
        <f>H1484*G1484*F1484</f>
        <v>0</v>
      </c>
      <c r="N1484" s="137"/>
    </row>
    <row r="1485" spans="2:14">
      <c r="B1485" s="183" t="s">
        <v>12343</v>
      </c>
      <c r="E1485" s="128"/>
      <c r="F1485" s="50">
        <f>E1466*2+F1466*2</f>
        <v>0</v>
      </c>
      <c r="G1485" s="50">
        <f>G1466</f>
        <v>0</v>
      </c>
      <c r="H1485" s="50">
        <f>H1466</f>
        <v>0</v>
      </c>
      <c r="J1485" s="109"/>
      <c r="K1485" s="69">
        <f>H1485*G1485*F1485</f>
        <v>0</v>
      </c>
      <c r="N1485" s="138"/>
    </row>
    <row r="1486" spans="2:14">
      <c r="B1486" s="183"/>
      <c r="E1486" s="128"/>
      <c r="J1486" s="109"/>
      <c r="N1486" s="138"/>
    </row>
    <row r="1487" spans="2:14" ht="38.25" customHeight="1">
      <c r="B1487" s="183"/>
      <c r="C1487" s="25" t="s">
        <v>2545</v>
      </c>
      <c r="D1487" s="25" t="s">
        <v>12139</v>
      </c>
      <c r="E1487" s="463" t="str">
        <f>IFERROR(VLOOKUP($C1487,'SINAPI M A I O 2018'!$1:$1048576,2,0),IFERROR(VLOOKUP($C1487,'COMP. PROPRIA'!$B$12:$I$453,4,0),""))</f>
        <v>IMPERMEABILIZACAO DE ESTRUTURAS ENTERRADAS, COM TINTA ASFALTICA, DUAS DEMAOS.</v>
      </c>
      <c r="F1487" s="464"/>
      <c r="G1487" s="464"/>
      <c r="H1487" s="464"/>
      <c r="I1487" s="464"/>
      <c r="J1487" s="465"/>
      <c r="K1487" s="227">
        <f>K1482</f>
        <v>0</v>
      </c>
      <c r="L1487" s="56" t="s">
        <v>12221</v>
      </c>
      <c r="N1487" s="111"/>
    </row>
    <row r="1488" spans="2:14">
      <c r="B1488" s="185"/>
      <c r="E1488" s="128"/>
      <c r="J1488" s="109"/>
      <c r="N1488" s="111"/>
    </row>
    <row r="1489" spans="2:14" ht="15">
      <c r="B1489" s="183"/>
      <c r="C1489" s="25">
        <v>72897</v>
      </c>
      <c r="D1489" s="19" t="s">
        <v>12139</v>
      </c>
      <c r="E1489" s="463" t="str">
        <f>IFERROR(VLOOKUP($C1489,'SINAPI M A I O 2018'!$1:$1048576,2,0),IFERROR(VLOOKUP($C1489,'COMP. PROPRIA'!$B$12:$I$453,4,0),""))</f>
        <v>CARGA MANUAL DE ENTULHO EM CAMINHAO BASCULANTE 6 M3</v>
      </c>
      <c r="F1489" s="464"/>
      <c r="G1489" s="464"/>
      <c r="H1489" s="464"/>
      <c r="I1489" s="464"/>
      <c r="J1489" s="465"/>
      <c r="K1489" s="227">
        <f>SUM(K1491:K1491)</f>
        <v>0</v>
      </c>
      <c r="L1489" s="57" t="s">
        <v>12232</v>
      </c>
      <c r="N1489" s="111"/>
    </row>
    <row r="1490" spans="2:14" ht="40.5" customHeight="1">
      <c r="B1490" s="185"/>
      <c r="E1490" s="79"/>
      <c r="F1490" s="65" t="s">
        <v>12353</v>
      </c>
      <c r="G1490" s="20"/>
      <c r="H1490" s="65" t="s">
        <v>12355</v>
      </c>
      <c r="J1490" s="278"/>
      <c r="K1490" s="69"/>
      <c r="N1490" s="111"/>
    </row>
    <row r="1491" spans="2:14">
      <c r="B1491" s="183"/>
      <c r="E1491" s="128"/>
      <c r="F1491" s="20">
        <f>K1463</f>
        <v>0</v>
      </c>
      <c r="G1491" s="20"/>
      <c r="H1491" s="20">
        <v>1.3</v>
      </c>
      <c r="J1491" s="67"/>
      <c r="K1491" s="69">
        <f>H1491*F1491</f>
        <v>0</v>
      </c>
      <c r="N1491" s="111"/>
    </row>
    <row r="1492" spans="2:14" ht="15">
      <c r="B1492" s="183"/>
      <c r="C1492" s="19">
        <v>95302</v>
      </c>
      <c r="D1492" s="19" t="s">
        <v>12139</v>
      </c>
      <c r="E1492" s="463" t="str">
        <f>IFERROR(VLOOKUP($C1492,'SINAPI M A I O 2018'!$1:$1048576,2,0),IFERROR(VLOOKUP($C1492,'COMP. PROPRIA'!$B$12:$I$453,4,0),""))</f>
        <v>TRANSPORTE COM CAMINHÃO BASCULANTE 6 M3 EM RODOVIA PAVIMENTADA ( PARA DISTÂNCIAS SUPERIORES A 4 KM)</v>
      </c>
      <c r="F1492" s="464"/>
      <c r="G1492" s="464"/>
      <c r="H1492" s="464"/>
      <c r="I1492" s="464"/>
      <c r="J1492" s="465"/>
      <c r="K1492" s="227">
        <f>SUM(K1494:K1494)</f>
        <v>0</v>
      </c>
      <c r="L1492" s="56" t="s">
        <v>12238</v>
      </c>
      <c r="N1492" s="111"/>
    </row>
    <row r="1493" spans="2:14" ht="25.5">
      <c r="B1493" s="183"/>
      <c r="E1493" s="79" t="s">
        <v>12319</v>
      </c>
      <c r="H1493" s="65" t="s">
        <v>12320</v>
      </c>
      <c r="J1493" s="109"/>
      <c r="N1493" s="111"/>
    </row>
    <row r="1494" spans="2:14">
      <c r="B1494" s="183"/>
      <c r="E1494" s="119">
        <f>K1489</f>
        <v>0</v>
      </c>
      <c r="F1494" s="56"/>
      <c r="G1494" s="56"/>
      <c r="H1494" s="112">
        <f>(5+10)/2</f>
        <v>7.5</v>
      </c>
      <c r="J1494" s="67"/>
      <c r="K1494" s="69">
        <f>H1494*E1494</f>
        <v>0</v>
      </c>
      <c r="N1494" s="111"/>
    </row>
    <row r="1495" spans="2:14">
      <c r="B1495" s="183"/>
      <c r="E1495" s="119"/>
      <c r="J1495" s="109"/>
      <c r="K1495" s="226"/>
      <c r="L1495" s="56"/>
      <c r="N1495" s="111"/>
    </row>
    <row r="1496" spans="2:14" ht="15">
      <c r="B1496" s="183"/>
      <c r="E1496" s="502" t="s">
        <v>12829</v>
      </c>
      <c r="F1496" s="503"/>
      <c r="G1496" s="503"/>
      <c r="H1496" s="503"/>
      <c r="I1496" s="503"/>
      <c r="J1496" s="504"/>
      <c r="K1496" s="226"/>
      <c r="L1496" s="56"/>
      <c r="N1496" s="111"/>
    </row>
    <row r="1497" spans="2:14">
      <c r="B1497" s="183"/>
      <c r="E1497" s="119"/>
      <c r="J1497" s="109"/>
      <c r="K1497" s="226"/>
      <c r="L1497" s="56"/>
      <c r="N1497" s="111"/>
    </row>
    <row r="1498" spans="2:14" ht="27.75" customHeight="1">
      <c r="B1498" s="183" t="s">
        <v>12830</v>
      </c>
      <c r="C1498" s="25">
        <v>84862</v>
      </c>
      <c r="D1498" s="19" t="s">
        <v>12139</v>
      </c>
      <c r="E1498" s="463" t="str">
        <f>IFERROR(VLOOKUP($C1498,'SINAPI M A I O 2018'!$1:$1048576,2,0),IFERROR(VLOOKUP($C1498,'COMP. PROPRIA'!$B$12:$I$453,4,0),""))</f>
        <v>GUARDA-CORPO COM CORRIMAO EM TUBO DE ACO GALVANIZADO 1 1/2"</v>
      </c>
      <c r="F1498" s="464"/>
      <c r="G1498" s="464"/>
      <c r="H1498" s="464"/>
      <c r="I1498" s="464"/>
      <c r="J1498" s="465"/>
      <c r="K1498" s="227">
        <v>0</v>
      </c>
      <c r="L1498" s="56" t="s">
        <v>1</v>
      </c>
      <c r="N1498" s="111"/>
    </row>
    <row r="1499" spans="2:14" ht="12.75" customHeight="1">
      <c r="B1499" s="183"/>
      <c r="E1499" s="119"/>
      <c r="J1499" s="109"/>
      <c r="K1499" s="226"/>
      <c r="L1499" s="56"/>
      <c r="N1499" s="111"/>
    </row>
    <row r="1500" spans="2:14" ht="12.75" customHeight="1">
      <c r="B1500" s="183" t="s">
        <v>12831</v>
      </c>
      <c r="C1500" s="25" t="s">
        <v>1838</v>
      </c>
      <c r="D1500" s="19" t="s">
        <v>12139</v>
      </c>
      <c r="E1500" s="463" t="str">
        <f>IFERROR(VLOOKUP($C1500,'SINAPI M A I O 2018'!$1:$1048576,2,0),IFERROR(VLOOKUP($C1500,'COMP. PROPRIA'!$B$12:$I$453,4,0),""))</f>
        <v>CORRIMAO EM TUBO ACO GALVANIZADO 2 1/2" COM BRACADEIRA</v>
      </c>
      <c r="F1500" s="464"/>
      <c r="G1500" s="464"/>
      <c r="H1500" s="464"/>
      <c r="I1500" s="464"/>
      <c r="J1500" s="465"/>
      <c r="K1500" s="227">
        <v>0</v>
      </c>
      <c r="L1500" s="56" t="s">
        <v>1</v>
      </c>
      <c r="N1500" s="111"/>
    </row>
    <row r="1501" spans="2:14" ht="12.75" customHeight="1">
      <c r="B1501" s="183"/>
      <c r="E1501" s="119"/>
      <c r="J1501" s="109"/>
      <c r="K1501" s="226"/>
      <c r="L1501" s="56"/>
      <c r="N1501" s="111"/>
    </row>
    <row r="1502" spans="2:14" ht="12.75" customHeight="1">
      <c r="B1502" s="183"/>
      <c r="E1502" s="502" t="s">
        <v>12832</v>
      </c>
      <c r="F1502" s="503"/>
      <c r="G1502" s="503"/>
      <c r="H1502" s="503"/>
      <c r="I1502" s="503"/>
      <c r="J1502" s="504"/>
      <c r="K1502" s="226"/>
      <c r="L1502" s="56"/>
      <c r="N1502" s="111"/>
    </row>
    <row r="1503" spans="2:14" ht="24" customHeight="1">
      <c r="B1503" s="183"/>
      <c r="C1503" s="99" t="s">
        <v>12181</v>
      </c>
      <c r="D1503" s="19" t="s">
        <v>12139</v>
      </c>
      <c r="E1503" s="463" t="str">
        <f>IFERROR(VLOOKUP($C1503,'SINAPI M A I O 2018'!$1:$1048576,2,0),IFERROR(VLOOKUP($C1503,'COMP. PROPRIA'!$B$12:$I$453,4,0),""))</f>
        <v>FORNECIMENTO E INSTALAÇÃO DE PLACA DE INAUGURAÇÃO DE 40X60CM</v>
      </c>
      <c r="F1503" s="464"/>
      <c r="G1503" s="464"/>
      <c r="H1503" s="464"/>
      <c r="I1503" s="464"/>
      <c r="J1503" s="465"/>
      <c r="K1503" s="227">
        <v>1</v>
      </c>
      <c r="L1503" s="56" t="s">
        <v>12147</v>
      </c>
      <c r="N1503" s="111"/>
    </row>
    <row r="1504" spans="2:14" ht="12.75" customHeight="1">
      <c r="B1504" s="183"/>
      <c r="E1504" s="119"/>
      <c r="J1504" s="109"/>
      <c r="K1504" s="226"/>
      <c r="L1504" s="56"/>
      <c r="N1504" s="111"/>
    </row>
    <row r="1505" spans="2:14" ht="12.75" customHeight="1" thickBot="1">
      <c r="B1505" s="183"/>
      <c r="E1505" s="128"/>
      <c r="J1505" s="109"/>
      <c r="N1505" s="111"/>
    </row>
    <row r="1506" spans="2:14" ht="12.75" customHeight="1" thickBot="1">
      <c r="B1506" s="184"/>
      <c r="C1506" s="95"/>
      <c r="D1506" s="95"/>
      <c r="E1506" s="484" t="s">
        <v>12833</v>
      </c>
      <c r="F1506" s="485"/>
      <c r="G1506" s="485"/>
      <c r="H1506" s="485"/>
      <c r="I1506" s="485"/>
      <c r="J1506" s="486"/>
      <c r="K1506" s="226"/>
      <c r="L1506" s="55"/>
      <c r="M1506" s="98"/>
      <c r="N1506" s="114"/>
    </row>
    <row r="1507" spans="2:14" ht="12.75" customHeight="1">
      <c r="B1507" s="183"/>
      <c r="C1507" s="25">
        <v>9537</v>
      </c>
      <c r="D1507" s="19" t="s">
        <v>12139</v>
      </c>
      <c r="E1507" s="463" t="str">
        <f>IFERROR(VLOOKUP($C1507,'SINAPI M A I O 2018'!$1:$1048576,2,0),IFERROR(VLOOKUP($C1507,'COMP. PROPRIA'!$B$12:$I$453,4,0),""))</f>
        <v>LIMPEZA FINAL DA OBRA</v>
      </c>
      <c r="F1507" s="464"/>
      <c r="G1507" s="464"/>
      <c r="H1507" s="464"/>
      <c r="I1507" s="464"/>
      <c r="J1507" s="465"/>
      <c r="K1507" s="226">
        <v>1000</v>
      </c>
      <c r="L1507" s="56" t="s">
        <v>12221</v>
      </c>
      <c r="N1507" s="111"/>
    </row>
    <row r="1508" spans="2:14" ht="12.75" customHeight="1">
      <c r="B1508" s="183"/>
      <c r="E1508" s="128"/>
      <c r="J1508" s="109"/>
      <c r="K1508" s="226"/>
      <c r="L1508" s="56"/>
      <c r="N1508" s="111"/>
    </row>
    <row r="1509" spans="2:14" ht="12.75" customHeight="1">
      <c r="B1509" s="183"/>
      <c r="E1509" s="128"/>
      <c r="J1509" s="109"/>
      <c r="K1509" s="226"/>
      <c r="L1509" s="56"/>
      <c r="N1509" s="111"/>
    </row>
    <row r="1510" spans="2:14" ht="13.5" thickBot="1">
      <c r="B1510" s="193"/>
      <c r="C1510" s="27"/>
      <c r="D1510" s="27"/>
      <c r="E1510" s="150"/>
      <c r="F1510" s="66"/>
      <c r="G1510" s="66"/>
      <c r="H1510" s="66"/>
      <c r="I1510" s="66"/>
      <c r="J1510" s="151"/>
      <c r="K1510" s="234"/>
      <c r="L1510" s="107"/>
      <c r="M1510" s="152"/>
      <c r="N1510" s="153"/>
    </row>
    <row r="1512" spans="2:14" ht="34.5" customHeight="1">
      <c r="C1512" s="25" t="s">
        <v>12176</v>
      </c>
      <c r="D1512" s="25" t="s">
        <v>12139</v>
      </c>
      <c r="E1512" s="463" t="str">
        <f>IFERROR(VLOOKUP($C1512,'SINAPI M A I O 2018'!$1:$1048576,2,0),IFERROR(VLOOKUP($C1512,'COMP. PROPRIA'!$B$12:$I$453,4,0),""))</f>
        <v>FORNECIMENTO E INSTALAÇÃO DE TELA TIPO GALINHEIRO ESP 1,25 A 3,0 CM EM AÇO GALVANIZADO, FIXADA COM PARAFUSO TIPO GANCHO Nº 8</v>
      </c>
      <c r="F1512" s="464"/>
      <c r="G1512" s="464"/>
      <c r="H1512" s="464"/>
      <c r="I1512" s="464"/>
      <c r="J1512" s="465"/>
      <c r="K1512" s="227">
        <f>K1515</f>
        <v>288</v>
      </c>
      <c r="L1512" s="56" t="s">
        <v>12221</v>
      </c>
    </row>
    <row r="1514" spans="2:14">
      <c r="E1514" s="351" t="s">
        <v>12834</v>
      </c>
      <c r="F1514" s="352" t="s">
        <v>613</v>
      </c>
    </row>
    <row r="1515" spans="2:14">
      <c r="E1515" s="351">
        <v>120</v>
      </c>
      <c r="F1515" s="352">
        <v>2.4</v>
      </c>
      <c r="K1515" s="223">
        <f>(E1515*F1515)</f>
        <v>288</v>
      </c>
    </row>
    <row r="1519" spans="2:14" ht="33" customHeight="1">
      <c r="C1519" s="25">
        <v>3322</v>
      </c>
      <c r="D1519" s="25" t="s">
        <v>12139</v>
      </c>
      <c r="E1519" s="463" t="str">
        <f>IFERROR(VLOOKUP($C1519,'SINAPI M A I O 2018'!$1:$1048576,2,0),IFERROR(VLOOKUP($C1519,'COMP. PROPRIA'!$B$12:$I$453,4,0),""))</f>
        <v>GRAMA ESMERALDA OU SAO CARLOS OU CURITIBANA, EM PLACAS, SEM PLANTIO</v>
      </c>
      <c r="F1519" s="464"/>
      <c r="G1519" s="464"/>
      <c r="H1519" s="464"/>
      <c r="I1519" s="464"/>
      <c r="J1519" s="465"/>
      <c r="K1519" s="227">
        <f>SUM(K1522:K1524)</f>
        <v>430.70350000000002</v>
      </c>
      <c r="L1519" s="56" t="s">
        <v>12221</v>
      </c>
    </row>
    <row r="1521" spans="3:12">
      <c r="E1521" s="351" t="s">
        <v>12834</v>
      </c>
      <c r="F1521" s="352" t="s">
        <v>12835</v>
      </c>
    </row>
    <row r="1522" spans="3:12">
      <c r="E1522" s="351">
        <v>16.54</v>
      </c>
      <c r="F1522" s="352">
        <v>7.7</v>
      </c>
      <c r="K1522" s="223">
        <f>E1522*F1522</f>
        <v>127.35799999999999</v>
      </c>
    </row>
    <row r="1523" spans="3:12">
      <c r="E1523" s="351">
        <v>25.27</v>
      </c>
      <c r="F1523" s="352">
        <v>7.7</v>
      </c>
      <c r="K1523" s="223">
        <f>E1523*F1523</f>
        <v>194.57900000000001</v>
      </c>
    </row>
    <row r="1524" spans="3:12">
      <c r="E1524" s="351">
        <v>12.29</v>
      </c>
      <c r="F1524" s="352">
        <v>8.85</v>
      </c>
      <c r="K1524" s="223">
        <f>E1524*F1524</f>
        <v>108.76649999999999</v>
      </c>
    </row>
    <row r="1528" spans="3:12" ht="15">
      <c r="C1528" s="25">
        <v>4718</v>
      </c>
      <c r="D1528" s="25" t="s">
        <v>12139</v>
      </c>
      <c r="E1528" s="463" t="str">
        <f>IFERROR(VLOOKUP($C1528,'SINAPI M A I O 2018'!$1:$1048576,2,0),IFERROR(VLOOKUP($C1528,'COMP. PROPRIA'!$B$12:$I$453,4,0),""))</f>
        <v>PEDRA BRITADA N. 2 (19 A 38 MM) POSTO PEDREIRA/FORNECEDOR, SEM FRETE</v>
      </c>
      <c r="F1528" s="464"/>
      <c r="G1528" s="464"/>
      <c r="H1528" s="464"/>
      <c r="I1528" s="464"/>
      <c r="J1528" s="465"/>
      <c r="K1528" s="227">
        <f>SUM(K1531:K1533)</f>
        <v>2.4</v>
      </c>
      <c r="L1528" s="56" t="s">
        <v>12232</v>
      </c>
    </row>
    <row r="1530" spans="3:12">
      <c r="E1530" s="351" t="s">
        <v>12834</v>
      </c>
      <c r="F1530" s="352" t="s">
        <v>12835</v>
      </c>
      <c r="G1530" s="352" t="s">
        <v>12200</v>
      </c>
    </row>
    <row r="1531" spans="3:12">
      <c r="E1531" s="351">
        <v>3</v>
      </c>
      <c r="F1531" s="352">
        <v>40</v>
      </c>
      <c r="G1531" s="351">
        <v>0.02</v>
      </c>
      <c r="K1531" s="223">
        <f>E1531*F1531*G1531</f>
        <v>2.4</v>
      </c>
    </row>
    <row r="1534" spans="3:12" ht="15">
      <c r="C1534" s="25">
        <v>85178</v>
      </c>
      <c r="D1534" s="25" t="s">
        <v>12139</v>
      </c>
      <c r="E1534" s="463" t="str">
        <f>IFERROR(VLOOKUP($C1534,'SINAPI M A I O 2018'!$1:$1048576,2,0),IFERROR(VLOOKUP($C1534,'COMP. PROPRIA'!$B$12:$I$453,4,0),""))</f>
        <v>PLANTIO DE ARBUSTO COM ALTURA 50 A 100CM, EM CAVA DE 60X60X60CM</v>
      </c>
      <c r="F1534" s="464"/>
      <c r="G1534" s="464"/>
      <c r="H1534" s="464"/>
      <c r="I1534" s="464"/>
      <c r="J1534" s="465"/>
      <c r="K1534" s="227">
        <f>SUM(K1537:K1539)</f>
        <v>3</v>
      </c>
      <c r="L1534" s="56" t="s">
        <v>12230</v>
      </c>
    </row>
    <row r="1536" spans="3:12">
      <c r="E1536" s="351" t="s">
        <v>12836</v>
      </c>
      <c r="F1536" s="352"/>
      <c r="G1536" s="352"/>
    </row>
    <row r="1537" spans="3:12">
      <c r="E1537" s="351">
        <v>3</v>
      </c>
      <c r="F1537" s="352"/>
      <c r="G1537" s="351"/>
      <c r="K1537" s="223">
        <f>E1537</f>
        <v>3</v>
      </c>
    </row>
    <row r="1541" spans="3:12" ht="15">
      <c r="C1541" s="25" t="s">
        <v>1866</v>
      </c>
      <c r="D1541" s="25" t="s">
        <v>12139</v>
      </c>
      <c r="E1541" s="463" t="str">
        <f>IFERROR(VLOOKUP($C1541,'SINAPI M A I O 2018'!$1:$1048576,2,0),IFERROR(VLOOKUP($C1541,'COMP. PROPRIA'!$B$12:$I$453,4,0),""))</f>
        <v>TARJETA TIPO LIVRE/OCUPADO PARA PORTA DE BANHEIRO</v>
      </c>
      <c r="F1541" s="464"/>
      <c r="G1541" s="464"/>
      <c r="H1541" s="464"/>
      <c r="I1541" s="464"/>
      <c r="J1541" s="465"/>
      <c r="K1541" s="227">
        <f>SUM(K1544:K1546)</f>
        <v>4</v>
      </c>
      <c r="L1541" s="56" t="s">
        <v>12230</v>
      </c>
    </row>
    <row r="1543" spans="3:12">
      <c r="E1543" s="351" t="s">
        <v>12836</v>
      </c>
      <c r="F1543" s="352"/>
      <c r="G1543" s="352"/>
    </row>
    <row r="1544" spans="3:12">
      <c r="E1544" s="351">
        <v>4</v>
      </c>
      <c r="F1544" s="352"/>
      <c r="G1544" s="351"/>
      <c r="K1544" s="223">
        <f>E1544</f>
        <v>4</v>
      </c>
    </row>
    <row r="1548" spans="3:12" ht="15">
      <c r="C1548" s="25">
        <v>85178</v>
      </c>
      <c r="D1548" s="25" t="s">
        <v>12139</v>
      </c>
      <c r="E1548" s="463" t="str">
        <f>IFERROR(VLOOKUP($C1548,'SINAPI M A I O 2018'!$1:$1048576,2,0),IFERROR(VLOOKUP($C1548,'COMP. PROPRIA'!$B$12:$I$453,4,0),""))</f>
        <v>PLANTIO DE ARBUSTO COM ALTURA 50 A 100CM, EM CAVA DE 60X60X60CM</v>
      </c>
      <c r="F1548" s="464"/>
      <c r="G1548" s="464"/>
      <c r="H1548" s="464"/>
      <c r="I1548" s="464"/>
      <c r="J1548" s="465"/>
      <c r="K1548" s="227">
        <f>SUM(K1551:K1553)</f>
        <v>10</v>
      </c>
      <c r="L1548" s="56" t="s">
        <v>12230</v>
      </c>
    </row>
    <row r="1550" spans="3:12">
      <c r="E1550" s="351" t="s">
        <v>12836</v>
      </c>
      <c r="F1550" s="352"/>
      <c r="G1550" s="352"/>
    </row>
    <row r="1551" spans="3:12">
      <c r="E1551" s="351">
        <v>10</v>
      </c>
      <c r="F1551" s="352"/>
      <c r="G1551" s="351"/>
      <c r="K1551" s="223">
        <f>E1551</f>
        <v>10</v>
      </c>
    </row>
  </sheetData>
  <mergeCells count="350">
    <mergeCell ref="E1519:J1519"/>
    <mergeCell ref="E1083:J1083"/>
    <mergeCell ref="E1528:J1528"/>
    <mergeCell ref="E905:J905"/>
    <mergeCell ref="E907:J907"/>
    <mergeCell ref="E727:J727"/>
    <mergeCell ref="G728:I728"/>
    <mergeCell ref="E1333:J1333"/>
    <mergeCell ref="E1338:J1338"/>
    <mergeCell ref="E1343:J1343"/>
    <mergeCell ref="E1348:J1348"/>
    <mergeCell ref="E1298:J1298"/>
    <mergeCell ref="E1299:J1299"/>
    <mergeCell ref="E1279:J1279"/>
    <mergeCell ref="E1280:J1280"/>
    <mergeCell ref="E1281:J1281"/>
    <mergeCell ref="E1282:J1282"/>
    <mergeCell ref="E1283:J1283"/>
    <mergeCell ref="E1284:J1284"/>
    <mergeCell ref="E1285:J1285"/>
    <mergeCell ref="E1286:J1286"/>
    <mergeCell ref="E1287:J1287"/>
    <mergeCell ref="E1270:J1270"/>
    <mergeCell ref="E901:J901"/>
    <mergeCell ref="C203:D203"/>
    <mergeCell ref="E638:J638"/>
    <mergeCell ref="E643:J643"/>
    <mergeCell ref="E1251:J1251"/>
    <mergeCell ref="E384:J384"/>
    <mergeCell ref="E389:J389"/>
    <mergeCell ref="E394:J394"/>
    <mergeCell ref="E583:J583"/>
    <mergeCell ref="E585:J585"/>
    <mergeCell ref="E588:J588"/>
    <mergeCell ref="E592:J592"/>
    <mergeCell ref="G593:J593"/>
    <mergeCell ref="E653:J653"/>
    <mergeCell ref="E599:J599"/>
    <mergeCell ref="E629:J629"/>
    <mergeCell ref="E535:J535"/>
    <mergeCell ref="E555:J555"/>
    <mergeCell ref="E557:J557"/>
    <mergeCell ref="E1236:J1236"/>
    <mergeCell ref="E400:J400"/>
    <mergeCell ref="E408:J408"/>
    <mergeCell ref="E402:J402"/>
    <mergeCell ref="E495:G495"/>
    <mergeCell ref="E503:J503"/>
    <mergeCell ref="E1507:J1507"/>
    <mergeCell ref="E1321:J1321"/>
    <mergeCell ref="E1322:J1322"/>
    <mergeCell ref="E1404:J1404"/>
    <mergeCell ref="E1409:J1409"/>
    <mergeCell ref="E1414:J1414"/>
    <mergeCell ref="E1433:J1433"/>
    <mergeCell ref="E1437:J1437"/>
    <mergeCell ref="E1439:J1439"/>
    <mergeCell ref="E1442:J1442"/>
    <mergeCell ref="E1496:J1496"/>
    <mergeCell ref="E1498:J1498"/>
    <mergeCell ref="E1500:J1500"/>
    <mergeCell ref="E1502:J1502"/>
    <mergeCell ref="E1506:J1506"/>
    <mergeCell ref="E1422:J1422"/>
    <mergeCell ref="E1428:J1428"/>
    <mergeCell ref="E1453:J1453"/>
    <mergeCell ref="E1458:J1458"/>
    <mergeCell ref="E1324:J1324"/>
    <mergeCell ref="E1326:J1326"/>
    <mergeCell ref="E1288:J1288"/>
    <mergeCell ref="E1289:J1289"/>
    <mergeCell ref="E1291:J1291"/>
    <mergeCell ref="E622:J622"/>
    <mergeCell ref="E1470:J1470"/>
    <mergeCell ref="E1476:J1476"/>
    <mergeCell ref="E1482:J1482"/>
    <mergeCell ref="E1307:J1307"/>
    <mergeCell ref="E1308:J1308"/>
    <mergeCell ref="E1313:J1313"/>
    <mergeCell ref="E1314:J1314"/>
    <mergeCell ref="E1315:J1315"/>
    <mergeCell ref="E1317:J1317"/>
    <mergeCell ref="E1318:J1318"/>
    <mergeCell ref="E1319:J1319"/>
    <mergeCell ref="E1320:J1320"/>
    <mergeCell ref="E1463:J1463"/>
    <mergeCell ref="E1468:J1468"/>
    <mergeCell ref="E1353:J1353"/>
    <mergeCell ref="E1363:J1363"/>
    <mergeCell ref="E1358:J1358"/>
    <mergeCell ref="E1328:J1328"/>
    <mergeCell ref="E1446:J1446"/>
    <mergeCell ref="E1448:J1448"/>
    <mergeCell ref="E1316:J1316"/>
    <mergeCell ref="G761:I761"/>
    <mergeCell ref="G770:I770"/>
    <mergeCell ref="E816:J816"/>
    <mergeCell ref="G817:J817"/>
    <mergeCell ref="E828:J828"/>
    <mergeCell ref="E127:J127"/>
    <mergeCell ref="E31:J31"/>
    <mergeCell ref="E66:J66"/>
    <mergeCell ref="E137:J137"/>
    <mergeCell ref="E142:J142"/>
    <mergeCell ref="E147:J147"/>
    <mergeCell ref="E152:J152"/>
    <mergeCell ref="E157:J157"/>
    <mergeCell ref="E162:J162"/>
    <mergeCell ref="E798:J798"/>
    <mergeCell ref="E721:J721"/>
    <mergeCell ref="G722:I722"/>
    <mergeCell ref="E735:J735"/>
    <mergeCell ref="E743:J743"/>
    <mergeCell ref="E752:J752"/>
    <mergeCell ref="E760:J760"/>
    <mergeCell ref="E769:J769"/>
    <mergeCell ref="E658:J658"/>
    <mergeCell ref="E61:J61"/>
    <mergeCell ref="E1242:J1242"/>
    <mergeCell ref="E1243:J1243"/>
    <mergeCell ref="E1244:J1244"/>
    <mergeCell ref="E1489:J1489"/>
    <mergeCell ref="E1492:J1492"/>
    <mergeCell ref="E1503:J1503"/>
    <mergeCell ref="E1365:J1365"/>
    <mergeCell ref="E1366:J1366"/>
    <mergeCell ref="E1373:J1373"/>
    <mergeCell ref="E1379:J1379"/>
    <mergeCell ref="E1389:J1389"/>
    <mergeCell ref="E1393:J1393"/>
    <mergeCell ref="E1397:J1397"/>
    <mergeCell ref="E1399:J1399"/>
    <mergeCell ref="E1416:J1416"/>
    <mergeCell ref="E1368:J1368"/>
    <mergeCell ref="E1385:J1385"/>
    <mergeCell ref="E1487:J1487"/>
    <mergeCell ref="E1245:J1245"/>
    <mergeCell ref="E1246:J1246"/>
    <mergeCell ref="E1247:J1247"/>
    <mergeCell ref="E1248:J1248"/>
    <mergeCell ref="E1250:J1250"/>
    <mergeCell ref="E1254:J1254"/>
    <mergeCell ref="E1255:J1255"/>
    <mergeCell ref="E1256:J1256"/>
    <mergeCell ref="E1258:J1258"/>
    <mergeCell ref="E1277:J1277"/>
    <mergeCell ref="E1278:J1278"/>
    <mergeCell ref="E1257:J1257"/>
    <mergeCell ref="E1259:J1259"/>
    <mergeCell ref="E1260:J1260"/>
    <mergeCell ref="E1261:J1261"/>
    <mergeCell ref="E1262:J1262"/>
    <mergeCell ref="E1266:J1266"/>
    <mergeCell ref="E1267:J1267"/>
    <mergeCell ref="E1268:J1268"/>
    <mergeCell ref="E1269:J1269"/>
    <mergeCell ref="E1276:J1276"/>
    <mergeCell ref="E1271:J1271"/>
    <mergeCell ref="E1272:J1272"/>
    <mergeCell ref="E1273:J1273"/>
    <mergeCell ref="E1274:J1274"/>
    <mergeCell ref="E1275:J1275"/>
    <mergeCell ref="E426:J426"/>
    <mergeCell ref="E505:J505"/>
    <mergeCell ref="E1296:J1296"/>
    <mergeCell ref="E1306:J1306"/>
    <mergeCell ref="E1300:J1300"/>
    <mergeCell ref="E1301:J1301"/>
    <mergeCell ref="E1302:J1302"/>
    <mergeCell ref="E1303:J1303"/>
    <mergeCell ref="E1304:J1304"/>
    <mergeCell ref="E1305:J1305"/>
    <mergeCell ref="E1297:J1297"/>
    <mergeCell ref="E1295:J1295"/>
    <mergeCell ref="E1263:J1263"/>
    <mergeCell ref="E1264:J1264"/>
    <mergeCell ref="E1292:J1292"/>
    <mergeCell ref="E1293:J1293"/>
    <mergeCell ref="E1294:J1294"/>
    <mergeCell ref="E1252:J1252"/>
    <mergeCell ref="E1253:J1253"/>
    <mergeCell ref="E703:J703"/>
    <mergeCell ref="E719:J719"/>
    <mergeCell ref="E707:J707"/>
    <mergeCell ref="E885:J885"/>
    <mergeCell ref="E900:J900"/>
    <mergeCell ref="E256:J256"/>
    <mergeCell ref="E261:J261"/>
    <mergeCell ref="E340:J340"/>
    <mergeCell ref="E350:G350"/>
    <mergeCell ref="E352:J352"/>
    <mergeCell ref="E369:J369"/>
    <mergeCell ref="E374:J374"/>
    <mergeCell ref="E378:J378"/>
    <mergeCell ref="E383:G383"/>
    <mergeCell ref="E265:J265"/>
    <mergeCell ref="E267:G267"/>
    <mergeCell ref="E269:J269"/>
    <mergeCell ref="E274:J274"/>
    <mergeCell ref="E279:J279"/>
    <mergeCell ref="E284:J284"/>
    <mergeCell ref="E286:J286"/>
    <mergeCell ref="E357:J357"/>
    <mergeCell ref="E363:J363"/>
    <mergeCell ref="E336:J336"/>
    <mergeCell ref="E292:J292"/>
    <mergeCell ref="E298:J298"/>
    <mergeCell ref="E304:J304"/>
    <mergeCell ref="E324:G324"/>
    <mergeCell ref="E330:J330"/>
    <mergeCell ref="E129:J129"/>
    <mergeCell ref="E133:J133"/>
    <mergeCell ref="E230:J230"/>
    <mergeCell ref="E251:J251"/>
    <mergeCell ref="E198:J198"/>
    <mergeCell ref="E220:J220"/>
    <mergeCell ref="E225:J225"/>
    <mergeCell ref="E232:J232"/>
    <mergeCell ref="E236:J236"/>
    <mergeCell ref="E241:J241"/>
    <mergeCell ref="E246:J246"/>
    <mergeCell ref="E210:J210"/>
    <mergeCell ref="E167:J167"/>
    <mergeCell ref="E205:J205"/>
    <mergeCell ref="E181:J181"/>
    <mergeCell ref="E190:J190"/>
    <mergeCell ref="E195:J195"/>
    <mergeCell ref="E172:J172"/>
    <mergeCell ref="E338:J338"/>
    <mergeCell ref="E309:J309"/>
    <mergeCell ref="E313:J313"/>
    <mergeCell ref="E316:J316"/>
    <mergeCell ref="E320:J320"/>
    <mergeCell ref="E326:J326"/>
    <mergeCell ref="E344:J344"/>
    <mergeCell ref="E780:J780"/>
    <mergeCell ref="E800:J800"/>
    <mergeCell ref="E414:J414"/>
    <mergeCell ref="E420:J420"/>
    <mergeCell ref="E482:J482"/>
    <mergeCell ref="E511:J511"/>
    <mergeCell ref="E523:J523"/>
    <mergeCell ref="E529:J529"/>
    <mergeCell ref="E436:J436"/>
    <mergeCell ref="E440:J440"/>
    <mergeCell ref="E454:J454"/>
    <mergeCell ref="E456:G456"/>
    <mergeCell ref="E458:J458"/>
    <mergeCell ref="E465:J465"/>
    <mergeCell ref="E475:J475"/>
    <mergeCell ref="E467:J467"/>
    <mergeCell ref="E489:J489"/>
    <mergeCell ref="E1081:J1081"/>
    <mergeCell ref="E1088:J1088"/>
    <mergeCell ref="G829:J829"/>
    <mergeCell ref="E1079:J1079"/>
    <mergeCell ref="E1080:J1080"/>
    <mergeCell ref="E778:J778"/>
    <mergeCell ref="E786:J786"/>
    <mergeCell ref="E792:J792"/>
    <mergeCell ref="E895:J895"/>
    <mergeCell ref="E878:J878"/>
    <mergeCell ref="E822:J822"/>
    <mergeCell ref="G824:J824"/>
    <mergeCell ref="E1090:J1090"/>
    <mergeCell ref="E1107:J1107"/>
    <mergeCell ref="E1240:J1240"/>
    <mergeCell ref="E711:J711"/>
    <mergeCell ref="E1249:J1249"/>
    <mergeCell ref="E1265:J1265"/>
    <mergeCell ref="E1290:J1290"/>
    <mergeCell ref="E1311:J1311"/>
    <mergeCell ref="B2:N2"/>
    <mergeCell ref="E106:J106"/>
    <mergeCell ref="E111:J111"/>
    <mergeCell ref="E122:J122"/>
    <mergeCell ref="E98:J98"/>
    <mergeCell ref="E41:J41"/>
    <mergeCell ref="E71:J71"/>
    <mergeCell ref="E75:J75"/>
    <mergeCell ref="E80:J80"/>
    <mergeCell ref="E85:J85"/>
    <mergeCell ref="B3:N3"/>
    <mergeCell ref="E90:J90"/>
    <mergeCell ref="E4:J4"/>
    <mergeCell ref="E39:J39"/>
    <mergeCell ref="E6:J6"/>
    <mergeCell ref="E57:J57"/>
    <mergeCell ref="E116:J116"/>
    <mergeCell ref="E8:J8"/>
    <mergeCell ref="E12:J12"/>
    <mergeCell ref="E16:J16"/>
    <mergeCell ref="E20:J20"/>
    <mergeCell ref="E25:J25"/>
    <mergeCell ref="E45:J45"/>
    <mergeCell ref="E49:J49"/>
    <mergeCell ref="B864:D864"/>
    <mergeCell ref="G858:J858"/>
    <mergeCell ref="B859:D859"/>
    <mergeCell ref="B830:D830"/>
    <mergeCell ref="E835:J835"/>
    <mergeCell ref="G836:J836"/>
    <mergeCell ref="B837:D837"/>
    <mergeCell ref="B842:D842"/>
    <mergeCell ref="E857:J857"/>
    <mergeCell ref="E447:J447"/>
    <mergeCell ref="E497:J497"/>
    <mergeCell ref="E807:J807"/>
    <mergeCell ref="E814:J814"/>
    <mergeCell ref="E661:J661"/>
    <mergeCell ref="E668:J668"/>
    <mergeCell ref="E674:J674"/>
    <mergeCell ref="E443:J443"/>
    <mergeCell ref="E682:J682"/>
    <mergeCell ref="E690:J690"/>
    <mergeCell ref="E648:J648"/>
    <mergeCell ref="E600:J600"/>
    <mergeCell ref="E608:J608"/>
    <mergeCell ref="E604:J604"/>
    <mergeCell ref="E615:J615"/>
    <mergeCell ref="E546:G546"/>
    <mergeCell ref="E517:J517"/>
    <mergeCell ref="E575:J575"/>
    <mergeCell ref="E577:J577"/>
    <mergeCell ref="E541:J541"/>
    <mergeCell ref="E547:J547"/>
    <mergeCell ref="E1534:J1534"/>
    <mergeCell ref="E1541:J1541"/>
    <mergeCell ref="E1548:J1548"/>
    <mergeCell ref="E1512:J1512"/>
    <mergeCell ref="E53:J53"/>
    <mergeCell ref="E1100:J1100"/>
    <mergeCell ref="E1101:J1101"/>
    <mergeCell ref="E1102:J1102"/>
    <mergeCell ref="E1103:J1103"/>
    <mergeCell ref="E1104:J1104"/>
    <mergeCell ref="E1105:J1105"/>
    <mergeCell ref="E1091:J1091"/>
    <mergeCell ref="E1092:J1092"/>
    <mergeCell ref="E1093:J1093"/>
    <mergeCell ref="E1094:J1094"/>
    <mergeCell ref="E1095:J1095"/>
    <mergeCell ref="E1096:J1096"/>
    <mergeCell ref="E1097:J1097"/>
    <mergeCell ref="E1098:J1098"/>
    <mergeCell ref="E1099:J1099"/>
    <mergeCell ref="G736:I736"/>
    <mergeCell ref="G744:I744"/>
    <mergeCell ref="G753:I753"/>
    <mergeCell ref="E431:J43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5.xml><?xml version="1.0" encoding="utf-8"?>
<worksheet xmlns="http://schemas.openxmlformats.org/spreadsheetml/2006/main" xmlns:r="http://schemas.openxmlformats.org/officeDocument/2006/relationships">
  <dimension ref="B1:BK138"/>
  <sheetViews>
    <sheetView view="pageBreakPreview" topLeftCell="A109" zoomScale="90" zoomScaleSheetLayoutView="90" workbookViewId="0">
      <selection activeCell="G16" sqref="G16"/>
    </sheetView>
  </sheetViews>
  <sheetFormatPr defaultRowHeight="14.25"/>
  <cols>
    <col min="1" max="1" width="12.85546875" style="204" customWidth="1"/>
    <col min="2" max="2" width="8.42578125" style="202" customWidth="1"/>
    <col min="3" max="3" width="12.85546875" style="203" customWidth="1"/>
    <col min="4" max="4" width="9.140625" style="204" customWidth="1"/>
    <col min="5" max="5" width="68.85546875" style="205" customWidth="1"/>
    <col min="6" max="6" width="5.28515625" style="206" customWidth="1"/>
    <col min="7" max="7" width="9.85546875" style="207" customWidth="1"/>
    <col min="8" max="8" width="13.42578125" style="208" customWidth="1"/>
    <col min="9" max="9" width="13.28515625" style="208" bestFit="1" customWidth="1"/>
    <col min="10" max="10" width="14.5703125" style="209" bestFit="1" customWidth="1"/>
    <col min="11" max="11" width="17" style="209" customWidth="1"/>
    <col min="12" max="12" width="9.140625" style="204"/>
    <col min="13" max="13" width="24.28515625" style="204" customWidth="1"/>
    <col min="14" max="60" width="9.140625" style="204"/>
    <col min="61" max="61" width="9.28515625" style="204" customWidth="1"/>
    <col min="62" max="62" width="9.140625" style="204"/>
    <col min="63" max="63" width="9.42578125" style="204" customWidth="1"/>
    <col min="64" max="16384" width="9.140625" style="204"/>
  </cols>
  <sheetData>
    <row r="1" spans="2:13" ht="37.5" customHeight="1" thickBot="1"/>
    <row r="2" spans="2:13" ht="100.5" customHeight="1" thickBot="1">
      <c r="B2" s="510"/>
      <c r="C2" s="511"/>
      <c r="D2" s="511"/>
      <c r="E2" s="511"/>
      <c r="F2" s="511"/>
      <c r="G2" s="511"/>
      <c r="H2" s="511"/>
      <c r="I2" s="511"/>
      <c r="J2" s="511"/>
      <c r="K2" s="512"/>
    </row>
    <row r="3" spans="2:13" ht="15">
      <c r="B3" s="446" t="s">
        <v>12837</v>
      </c>
      <c r="C3" s="447"/>
      <c r="D3" s="447"/>
      <c r="E3" s="447"/>
      <c r="F3" s="447"/>
      <c r="G3" s="447"/>
      <c r="H3" s="447"/>
      <c r="I3" s="447"/>
      <c r="J3" s="447"/>
      <c r="K3" s="448"/>
    </row>
    <row r="4" spans="2:13" ht="15">
      <c r="B4" s="516" t="s">
        <v>12838</v>
      </c>
      <c r="C4" s="517"/>
      <c r="D4" s="517"/>
      <c r="E4" s="517"/>
      <c r="F4" s="517"/>
      <c r="G4" s="517"/>
      <c r="H4" s="517"/>
      <c r="I4" s="517"/>
      <c r="J4" s="517"/>
      <c r="K4" s="518"/>
    </row>
    <row r="5" spans="2:13" ht="15">
      <c r="B5" s="516" t="s">
        <v>12839</v>
      </c>
      <c r="C5" s="517"/>
      <c r="D5" s="517"/>
      <c r="E5" s="517"/>
      <c r="F5" s="517"/>
      <c r="G5" s="517"/>
      <c r="H5" s="517"/>
      <c r="I5" s="517"/>
      <c r="J5" s="517"/>
      <c r="K5" s="518"/>
    </row>
    <row r="6" spans="2:13" ht="15">
      <c r="B6" s="516" t="s">
        <v>12840</v>
      </c>
      <c r="C6" s="517"/>
      <c r="D6" s="517"/>
      <c r="E6" s="517"/>
      <c r="F6" s="517"/>
      <c r="G6" s="517"/>
      <c r="H6" s="517"/>
      <c r="I6" s="517"/>
      <c r="J6" s="517"/>
      <c r="K6" s="518"/>
    </row>
    <row r="7" spans="2:13" ht="15.75" thickBot="1">
      <c r="B7" s="436" t="s">
        <v>12841</v>
      </c>
      <c r="C7" s="437"/>
      <c r="D7" s="437"/>
      <c r="E7" s="437"/>
      <c r="F7" s="437"/>
      <c r="G7" s="437"/>
      <c r="H7" s="437"/>
      <c r="I7" s="437"/>
      <c r="J7" s="437"/>
      <c r="K7" s="438"/>
    </row>
    <row r="8" spans="2:13" ht="21.75" customHeight="1" thickBot="1">
      <c r="B8" s="513" t="s">
        <v>12842</v>
      </c>
      <c r="C8" s="514"/>
      <c r="D8" s="514"/>
      <c r="E8" s="514"/>
      <c r="F8" s="514"/>
      <c r="G8" s="514"/>
      <c r="H8" s="514"/>
      <c r="I8" s="514"/>
      <c r="J8" s="514"/>
      <c r="K8" s="515"/>
    </row>
    <row r="9" spans="2:13" s="210" customFormat="1" ht="30">
      <c r="B9" s="367" t="s">
        <v>12184</v>
      </c>
      <c r="C9" s="368" t="s">
        <v>12134</v>
      </c>
      <c r="D9" s="368" t="s">
        <v>12843</v>
      </c>
      <c r="E9" s="369" t="s">
        <v>12844</v>
      </c>
      <c r="F9" s="370" t="s">
        <v>12845</v>
      </c>
      <c r="G9" s="371" t="s">
        <v>12846</v>
      </c>
      <c r="H9" s="369" t="s">
        <v>12847</v>
      </c>
      <c r="I9" s="369" t="s">
        <v>12848</v>
      </c>
      <c r="J9" s="369" t="s">
        <v>12849</v>
      </c>
      <c r="K9" s="372" t="s">
        <v>12850</v>
      </c>
    </row>
    <row r="10" spans="2:13" ht="15">
      <c r="B10" s="356" t="s">
        <v>12851</v>
      </c>
      <c r="C10" s="357"/>
      <c r="D10" s="358"/>
      <c r="E10" s="359" t="str">
        <f>QUANT!E6:J6</f>
        <v>ADIMINISTRAÇÃO LOCAL</v>
      </c>
      <c r="F10" s="360"/>
      <c r="G10" s="361"/>
      <c r="H10" s="362"/>
      <c r="I10" s="362"/>
      <c r="J10" s="363"/>
      <c r="K10" s="364"/>
    </row>
    <row r="11" spans="2:13" ht="15">
      <c r="B11" s="16" t="s">
        <v>12852</v>
      </c>
      <c r="C11" s="394">
        <f>QUANT!C8</f>
        <v>2706</v>
      </c>
      <c r="D11" s="394" t="str">
        <f>QUANT!D8</f>
        <v>SINAPI</v>
      </c>
      <c r="E11" s="395" t="str">
        <f>IFERROR(VLOOKUP($C11,'SINAPI M A I O 2018'!$1:$1048576,2,0),IFERROR(VLOOKUP($C11,'COMP. PROPRIA'!$B$12:$I$453,4,0),""))</f>
        <v>ENGENHEIRO CIVIL DE OBRA JUNIOR</v>
      </c>
      <c r="F11" s="396" t="str">
        <f>IFERROR(VLOOKUP($C11,'SINAPI M A I O 2018'!$A:$D,3,0),IFERROR(VLOOKUP($C11,'COMP. PROPRIA'!$B$12:$I$453,5,0),""))</f>
        <v xml:space="preserve">H     </v>
      </c>
      <c r="G11" s="397">
        <f>QUANT!K8</f>
        <v>88</v>
      </c>
      <c r="H11" s="398">
        <f>IFERROR(VLOOKUP($C11,'SINAPI M A I O 2018'!$A:$D,4,0),IFERROR(VLOOKUP($C11,'COMP. PROPRIA'!$B$12:$I$453,8,0),""))</f>
        <v>79.39</v>
      </c>
      <c r="I11" s="399">
        <f>H11*'4-BDI'!$E$29</f>
        <v>101.809736</v>
      </c>
      <c r="J11" s="62">
        <f>TRUNC(G11*H11,2)</f>
        <v>6986.32</v>
      </c>
      <c r="K11" s="243">
        <f>TRUNC(G11*I11,2)</f>
        <v>8959.25</v>
      </c>
    </row>
    <row r="12" spans="2:13" ht="15">
      <c r="B12" s="16" t="s">
        <v>12853</v>
      </c>
      <c r="C12" s="394">
        <f>QUANT!C20</f>
        <v>93572</v>
      </c>
      <c r="D12" s="394" t="str">
        <f>QUANT!D20</f>
        <v>SINAPI</v>
      </c>
      <c r="E12" s="395" t="str">
        <f>IFERROR(VLOOKUP($C12,'SINAPI M A I O 2018'!$1:$1048576,2,0),IFERROR(VLOOKUP($C12,'COMP. PROPRIA'!$B$12:$I$453,4,0),""))</f>
        <v>ENCARREGADO GERAL DE OBRAS COM ENCARGOS COMPLEMENTARES</v>
      </c>
      <c r="F12" s="396" t="str">
        <f>IFERROR(VLOOKUP($C12,'SINAPI M A I O 2018'!$A:$D,3,0),IFERROR(VLOOKUP($C12,'COMP. PROPRIA'!$B$12:$I$453,5,0),""))</f>
        <v>MES</v>
      </c>
      <c r="G12" s="397">
        <f>QUANT!K20</f>
        <v>2</v>
      </c>
      <c r="H12" s="398">
        <f>IFERROR(VLOOKUP($C12,'SINAPI M A I O 2018'!$A:$D,4,0),IFERROR(VLOOKUP($C12,'COMP. PROPRIA'!$B$12:$I$453,8,0),""))</f>
        <v>3636.37</v>
      </c>
      <c r="I12" s="399">
        <f>H12*'4-BDI'!$E$29</f>
        <v>4663.2808880000002</v>
      </c>
      <c r="J12" s="62">
        <f>TRUNC(G12*H12,2)</f>
        <v>7272.74</v>
      </c>
      <c r="K12" s="243">
        <f>TRUNC(G12*I12,2)</f>
        <v>9326.56</v>
      </c>
    </row>
    <row r="13" spans="2:13" ht="15">
      <c r="B13" s="16" t="s">
        <v>12854</v>
      </c>
      <c r="C13" s="394">
        <f>QUANT!C25</f>
        <v>88326</v>
      </c>
      <c r="D13" s="394" t="str">
        <f>QUANT!D25</f>
        <v>SINAPI</v>
      </c>
      <c r="E13" s="395" t="str">
        <f>IFERROR(VLOOKUP($C13,'SINAPI M A I O 2018'!$1:$1048576,2,0),IFERROR(VLOOKUP($C13,'COMP. PROPRIA'!$B$12:$I$453,4,0),""))</f>
        <v>VIGIA NOTURNO COM ENCARGOS COMPLEMENTARES</v>
      </c>
      <c r="F13" s="396" t="str">
        <f>IFERROR(VLOOKUP($C13,'SINAPI M A I O 2018'!$A:$D,3,0),IFERROR(VLOOKUP($C13,'COMP. PROPRIA'!$B$12:$I$453,5,0),""))</f>
        <v>H</v>
      </c>
      <c r="G13" s="397">
        <f>QUANT!K25</f>
        <v>1344</v>
      </c>
      <c r="H13" s="398">
        <f>IFERROR(VLOOKUP($C13,'SINAPI M A I O 2018'!$A:$D,4,0),IFERROR(VLOOKUP($C13,'COMP. PROPRIA'!$B$12:$I$453,8,0),""))</f>
        <v>15.3</v>
      </c>
      <c r="I13" s="399">
        <f>H13*'4-BDI'!$E$29</f>
        <v>19.620720000000002</v>
      </c>
      <c r="J13" s="62">
        <f>TRUNC(G13*H13,2)</f>
        <v>20563.2</v>
      </c>
      <c r="K13" s="243">
        <f>TRUNC(G13*I13,2)</f>
        <v>26370.240000000002</v>
      </c>
    </row>
    <row r="14" spans="2:13" ht="15" customHeight="1">
      <c r="B14" s="519" t="s">
        <v>12855</v>
      </c>
      <c r="C14" s="520"/>
      <c r="D14" s="520"/>
      <c r="E14" s="520"/>
      <c r="F14" s="520"/>
      <c r="G14" s="520"/>
      <c r="H14" s="521"/>
      <c r="I14" s="373"/>
      <c r="J14" s="244">
        <f>SUM(J11:J13)</f>
        <v>34822.26</v>
      </c>
      <c r="K14" s="244">
        <f>SUM(K11:K13)</f>
        <v>44656.05</v>
      </c>
      <c r="M14" s="211"/>
    </row>
    <row r="15" spans="2:13" ht="15">
      <c r="B15" s="381" t="s">
        <v>12856</v>
      </c>
      <c r="C15" s="357"/>
      <c r="D15" s="357"/>
      <c r="E15" s="357" t="str">
        <f>QUANT!E39:J39</f>
        <v>INSTALAÇÕES DE CANTEIRO E SERVIÇOS PRELIMINARES</v>
      </c>
      <c r="F15" s="357"/>
      <c r="G15" s="357"/>
      <c r="H15" s="357"/>
      <c r="I15" s="357"/>
      <c r="J15" s="357"/>
      <c r="K15" s="382"/>
    </row>
    <row r="16" spans="2:13" ht="15">
      <c r="B16" s="16" t="s">
        <v>12857</v>
      </c>
      <c r="C16" s="394" t="str">
        <f>QUANT!C45</f>
        <v>73948/16</v>
      </c>
      <c r="D16" s="394" t="s">
        <v>12265</v>
      </c>
      <c r="E16" s="395" t="str">
        <f>IFERROR(VLOOKUP($C16,'SINAPI M A I O 2018'!$1:$1048576,2,0),IFERROR(VLOOKUP($C16,'COMP. PROPRIA'!$B$12:$I$453,4,0),""))</f>
        <v>LIMPEZA MANUAL DO TERRENO (C/ RASPAGEM SUPERFICIAL)</v>
      </c>
      <c r="F16" s="396" t="str">
        <f>IFERROR(VLOOKUP($C16,'SINAPI M A I O 2018'!$A:$D,3,0),IFERROR(VLOOKUP($C16,'COMP. PROPRIA'!$B$12:$I$453,5,0),""))</f>
        <v>M2</v>
      </c>
      <c r="G16" s="397">
        <f>QUANT!K45</f>
        <v>767</v>
      </c>
      <c r="H16" s="398">
        <f>IFERROR(VLOOKUP($C16,'SINAPI M A I O 2018'!$A:$D,4,0),IFERROR(VLOOKUP($C16,'COMP. PROPRIA'!$B$12:$I$453,8,0),""))</f>
        <v>3.54</v>
      </c>
      <c r="I16" s="399">
        <f>H16*'4-BDI'!$E$29</f>
        <v>4.5396960000000002</v>
      </c>
      <c r="J16" s="62">
        <f>TRUNC(G16*H16,2)</f>
        <v>2715.18</v>
      </c>
      <c r="K16" s="243">
        <f>TRUNC(G16*I16,2)</f>
        <v>3481.94</v>
      </c>
    </row>
    <row r="17" spans="2:11" ht="15">
      <c r="B17" s="16" t="s">
        <v>12858</v>
      </c>
      <c r="C17" s="394" t="str">
        <f>QUANT!C49</f>
        <v>73806/1</v>
      </c>
      <c r="D17" s="394" t="s">
        <v>12265</v>
      </c>
      <c r="E17" s="395" t="str">
        <f>IFERROR(VLOOKUP($C17,'SINAPI M A I O 2018'!$1:$1048576,2,0),IFERROR(VLOOKUP($C17,'COMP. PROPRIA'!$B$12:$I$453,4,0),""))</f>
        <v>LIMPEZA DE SUPERFICIES COM JATO DE ALTA PRESSAO DE AR E AGUA</v>
      </c>
      <c r="F17" s="396" t="str">
        <f>IFERROR(VLOOKUP($C17,'SINAPI M A I O 2018'!$A:$D,3,0),IFERROR(VLOOKUP($C17,'COMP. PROPRIA'!$B$12:$I$453,5,0),""))</f>
        <v>M2</v>
      </c>
      <c r="G17" s="397">
        <f>QUANT!K49</f>
        <v>949.5</v>
      </c>
      <c r="H17" s="398">
        <f>IFERROR(VLOOKUP($C17,'SINAPI M A I O 2018'!$A:$D,4,0),IFERROR(VLOOKUP($C17,'COMP. PROPRIA'!$B$12:$I$453,8,0),""))</f>
        <v>1.49</v>
      </c>
      <c r="I17" s="399">
        <f>H17*'4-BDI'!$E$29</f>
        <v>1.910776</v>
      </c>
      <c r="J17" s="62">
        <f t="shared" ref="J17:J20" si="0">TRUNC(G17*H17,2)</f>
        <v>1414.75</v>
      </c>
      <c r="K17" s="243">
        <f t="shared" ref="K17:K20" si="1">TRUNC(G17*I17,2)</f>
        <v>1814.28</v>
      </c>
    </row>
    <row r="18" spans="2:11" ht="30">
      <c r="B18" s="16" t="s">
        <v>12859</v>
      </c>
      <c r="C18" s="394">
        <f>QUANT!C106</f>
        <v>41598</v>
      </c>
      <c r="D18" s="394" t="str">
        <f>QUANT!D16</f>
        <v>SINAPI</v>
      </c>
      <c r="E18" s="395" t="str">
        <f>IFERROR(VLOOKUP($C18,'SINAPI M A I O 2018'!$1:$1048576,2,0),IFERROR(VLOOKUP($C18,'COMP. PROPRIA'!$B$12:$I$453,4,0),""))</f>
        <v>ENTRADA PROVISORIA DE ENERGIA ELETRICA AEREA TRIFASICA 40A EM POSTE MADEIRA</v>
      </c>
      <c r="F18" s="396" t="str">
        <f>IFERROR(VLOOKUP($C18,'SINAPI M A I O 2018'!$A:$D,3,0),IFERROR(VLOOKUP($C18,'COMP. PROPRIA'!$B$12:$I$453,5,0),""))</f>
        <v>UN</v>
      </c>
      <c r="G18" s="397">
        <f>QUANT!K106</f>
        <v>1</v>
      </c>
      <c r="H18" s="398">
        <f>IFERROR(VLOOKUP($C18,'SINAPI M A I O 2018'!$A:$D,4,0),IFERROR(VLOOKUP($C18,'COMP. PROPRIA'!$B$12:$I$453,8,0),""))</f>
        <v>1261.69</v>
      </c>
      <c r="I18" s="399">
        <f>H18*'4-BDI'!$E$29</f>
        <v>1617.991256</v>
      </c>
      <c r="J18" s="62">
        <f t="shared" si="0"/>
        <v>1261.69</v>
      </c>
      <c r="K18" s="243">
        <f t="shared" si="1"/>
        <v>1617.99</v>
      </c>
    </row>
    <row r="19" spans="2:11" ht="15">
      <c r="B19" s="16" t="s">
        <v>12860</v>
      </c>
      <c r="C19" s="394" t="str">
        <f>QUANT!C111</f>
        <v>CP-IP-2</v>
      </c>
      <c r="D19" s="394" t="str">
        <f>QUANT!D111</f>
        <v>PROPRIA</v>
      </c>
      <c r="E19" s="395" t="str">
        <f>IFERROR(VLOOKUP($C19,'SINAPI M A I O 2018'!$1:$1048576,2,0),IFERROR(VLOOKUP($C19,'COMP. PROPRIA'!$B$12:$I$453,4,0),""))</f>
        <v>INSTALAÇÃO PROVISÓRIA DE ÁGUA E SANITÁRIOS</v>
      </c>
      <c r="F19" s="396" t="str">
        <f>IFERROR(VLOOKUP($C19,'SINAPI M A I O 2018'!$A:$D,3,0),IFERROR(VLOOKUP($C19,'COMP. PROPRIA'!$B$12:$I$453,5,0),""))</f>
        <v>UN</v>
      </c>
      <c r="G19" s="397">
        <f>QUANT!K111</f>
        <v>1</v>
      </c>
      <c r="H19" s="398">
        <f>IFERROR(VLOOKUP($C19,'SINAPI M A I O 2018'!$A:$D,4,0),IFERROR(VLOOKUP($C19,'COMP. PROPRIA'!$B$12:$I$453,8,0),""))</f>
        <v>2982.83</v>
      </c>
      <c r="I19" s="399">
        <f>H19*'4-BDI'!$E$29</f>
        <v>3825.181192</v>
      </c>
      <c r="J19" s="62">
        <f t="shared" si="0"/>
        <v>2982.83</v>
      </c>
      <c r="K19" s="243">
        <f t="shared" si="1"/>
        <v>3825.18</v>
      </c>
    </row>
    <row r="20" spans="2:11" ht="15">
      <c r="B20" s="16" t="s">
        <v>12861</v>
      </c>
      <c r="C20" s="394" t="str">
        <f>QUANT!C116</f>
        <v>74209/1</v>
      </c>
      <c r="D20" s="394" t="str">
        <f>QUANT!D116</f>
        <v>SINAPI</v>
      </c>
      <c r="E20" s="395" t="str">
        <f>IFERROR(VLOOKUP($C20,'SINAPI M A I O 2018'!$1:$1048576,2,0),IFERROR(VLOOKUP($C20,'COMP. PROPRIA'!$B$12:$I$453,4,0),""))</f>
        <v>PLACA DE OBRA EM CHAPA DE ACO GALVANIZADO</v>
      </c>
      <c r="F20" s="396" t="str">
        <f>IFERROR(VLOOKUP($C20,'SINAPI M A I O 2018'!$A:$D,3,0),IFERROR(VLOOKUP($C20,'COMP. PROPRIA'!$B$12:$I$453,5,0),""))</f>
        <v>M2</v>
      </c>
      <c r="G20" s="397">
        <f>QUANT!K116</f>
        <v>6</v>
      </c>
      <c r="H20" s="398">
        <f>IFERROR(VLOOKUP($C20,'SINAPI M A I O 2018'!$A:$D,4,0),IFERROR(VLOOKUP($C20,'COMP. PROPRIA'!$B$12:$I$453,8,0),""))</f>
        <v>419.13</v>
      </c>
      <c r="I20" s="399">
        <f>H20*'4-BDI'!$E$29</f>
        <v>537.49231199999997</v>
      </c>
      <c r="J20" s="62">
        <f t="shared" si="0"/>
        <v>2514.7800000000002</v>
      </c>
      <c r="K20" s="243">
        <f t="shared" si="1"/>
        <v>3224.95</v>
      </c>
    </row>
    <row r="21" spans="2:11" ht="15" customHeight="1">
      <c r="B21" s="519" t="s">
        <v>12855</v>
      </c>
      <c r="C21" s="520"/>
      <c r="D21" s="520"/>
      <c r="E21" s="520"/>
      <c r="F21" s="520"/>
      <c r="G21" s="520"/>
      <c r="H21" s="521"/>
      <c r="I21" s="373"/>
      <c r="J21" s="244">
        <f>SUM(J16:J20)</f>
        <v>10889.230000000001</v>
      </c>
      <c r="K21" s="244">
        <f>SUM(K16:K20)</f>
        <v>13964.34</v>
      </c>
    </row>
    <row r="22" spans="2:11" ht="15">
      <c r="B22" s="356" t="s">
        <v>12862</v>
      </c>
      <c r="C22" s="357"/>
      <c r="D22" s="358"/>
      <c r="E22" s="359" t="str">
        <f>QUANT!E127:J127</f>
        <v>DEMOLIÇÕES E RETIRADAS</v>
      </c>
      <c r="F22" s="360"/>
      <c r="G22" s="361"/>
      <c r="H22" s="362"/>
      <c r="I22" s="362"/>
      <c r="J22" s="363"/>
      <c r="K22" s="364"/>
    </row>
    <row r="23" spans="2:11" ht="30">
      <c r="B23" s="17" t="s">
        <v>12863</v>
      </c>
      <c r="C23" s="394">
        <f>QUANT!C190</f>
        <v>97644</v>
      </c>
      <c r="D23" s="394" t="str">
        <f>QUANT!D190</f>
        <v>SINAPI</v>
      </c>
      <c r="E23" s="395" t="str">
        <f>IFERROR(VLOOKUP($C23,'SINAPI M A I O 2018'!$1:$1048576,2,0),IFERROR(VLOOKUP($C23,'COMP. PROPRIA'!$B$12:$I$453,4,0),""))</f>
        <v>REMOÇÃO DE PORTAS, DE FORMA MANUAL, SEM REAPROVEITAMENTO. AF_12/2017</v>
      </c>
      <c r="F23" s="396" t="str">
        <f>IFERROR(VLOOKUP($C23,'SINAPI M A I O 2018'!$A:$D,3,0),IFERROR(VLOOKUP($C23,'COMP. PROPRIA'!$B$12:$I$453,5,0),""))</f>
        <v>M2</v>
      </c>
      <c r="G23" s="397">
        <f>QUANT!K190</f>
        <v>11.760000000000002</v>
      </c>
      <c r="H23" s="398">
        <f>IFERROR(VLOOKUP($C23,'SINAPI M A I O 2018'!$A:$D,4,0),IFERROR(VLOOKUP($C23,'COMP. PROPRIA'!$B$12:$I$453,8,0),""))</f>
        <v>5.94</v>
      </c>
      <c r="I23" s="399">
        <f>H23*'4-BDI'!$E$29</f>
        <v>7.6174560000000007</v>
      </c>
      <c r="J23" s="62">
        <f>TRUNC(G23*H23,2)</f>
        <v>69.849999999999994</v>
      </c>
      <c r="K23" s="243">
        <f>TRUNC(G23*I23,2)</f>
        <v>89.58</v>
      </c>
    </row>
    <row r="24" spans="2:11" ht="30">
      <c r="B24" s="17" t="s">
        <v>12864</v>
      </c>
      <c r="C24" s="394">
        <f>QUANT!C198</f>
        <v>97633</v>
      </c>
      <c r="D24" s="394" t="str">
        <f>QUANT!D198</f>
        <v>SINAPI</v>
      </c>
      <c r="E24" s="395" t="str">
        <f>IFERROR(VLOOKUP($C24,'SINAPI M A I O 2018'!$1:$1048576,2,0),IFERROR(VLOOKUP($C24,'COMP. PROPRIA'!$B$12:$I$453,4,0),""))</f>
        <v>DEMOLIÇÃO DE REVESTIMENTO CERÂMICO, DE FORMA MANUAL, SEM REAPROVEITAMENTO. AF_12/2017</v>
      </c>
      <c r="F24" s="396" t="str">
        <f>IFERROR(VLOOKUP($C24,'SINAPI M A I O 2018'!$A:$D,3,0),IFERROR(VLOOKUP($C24,'COMP. PROPRIA'!$B$12:$I$453,5,0),""))</f>
        <v>M2</v>
      </c>
      <c r="G24" s="397">
        <f>QUANT!K198</f>
        <v>126.13200000000001</v>
      </c>
      <c r="H24" s="398">
        <f>IFERROR(VLOOKUP($C24,'SINAPI M A I O 2018'!$A:$D,4,0),IFERROR(VLOOKUP($C24,'COMP. PROPRIA'!$B$12:$I$453,8,0),""))</f>
        <v>14.61</v>
      </c>
      <c r="I24" s="399">
        <f>H24*'4-BDI'!$E$29</f>
        <v>18.735863999999999</v>
      </c>
      <c r="J24" s="62">
        <f t="shared" ref="J24:J29" si="2">TRUNC(G24*H24,2)</f>
        <v>1842.78</v>
      </c>
      <c r="K24" s="243">
        <f t="shared" ref="K24:K29" si="3">TRUNC(G24*I24,2)</f>
        <v>2363.19</v>
      </c>
    </row>
    <row r="25" spans="2:11" ht="15">
      <c r="B25" s="17" t="s">
        <v>12865</v>
      </c>
      <c r="C25" s="394" t="str">
        <f>QUANT!C195</f>
        <v>CP-DEM-4</v>
      </c>
      <c r="D25" s="394" t="str">
        <f>QUANT!D195</f>
        <v>PROPRIO</v>
      </c>
      <c r="E25" s="395" t="str">
        <f>IFERROR(VLOOKUP($C25,'SINAPI M A I O 2018'!$1:$1048576,2,0),IFERROR(VLOOKUP($C25,'COMP. PROPRIA'!$B$12:$I$453,4,0),""))</f>
        <v xml:space="preserve">REMOÇÃO DE PEÇAS DE SANITÁRIAS </v>
      </c>
      <c r="F25" s="396" t="str">
        <f>IFERROR(VLOOKUP($C25,'SINAPI M A I O 2018'!$A:$D,3,0),IFERROR(VLOOKUP($C25,'COMP. PROPRIA'!$B$12:$I$453,5,0),""))</f>
        <v>UNI</v>
      </c>
      <c r="G25" s="397">
        <f>QUANT!K195</f>
        <v>4</v>
      </c>
      <c r="H25" s="398">
        <f>IFERROR(VLOOKUP($C25,'SINAPI M A I O 2018'!$A:$D,4,0),IFERROR(VLOOKUP($C25,'COMP. PROPRIA'!$B$12:$I$453,8,0),""))</f>
        <v>16.009999999999998</v>
      </c>
      <c r="I25" s="399">
        <f>H25*'4-BDI'!$E$29</f>
        <v>20.531223999999998</v>
      </c>
      <c r="J25" s="62">
        <f t="shared" si="2"/>
        <v>64.040000000000006</v>
      </c>
      <c r="K25" s="243">
        <f t="shared" si="3"/>
        <v>82.12</v>
      </c>
    </row>
    <row r="26" spans="2:11" ht="30">
      <c r="B26" s="17" t="s">
        <v>12866</v>
      </c>
      <c r="C26" s="394">
        <f>QUANT!C205</f>
        <v>97622</v>
      </c>
      <c r="D26" s="394" t="str">
        <f>QUANT!D205</f>
        <v>SINAPI</v>
      </c>
      <c r="E26" s="395" t="str">
        <f>IFERROR(VLOOKUP($C26,'SINAPI M A I O 2018'!$1:$1048576,2,0),IFERROR(VLOOKUP($C26,'COMP. PROPRIA'!$B$12:$I$453,4,0),""))</f>
        <v>DEMOLIÇÃO DE ALVENARIA DE BLOCO FURADO, DE FORMA MANUAL, SEM REAPROVEITAMENTO. AF_12/2017</v>
      </c>
      <c r="F26" s="396" t="str">
        <f>IFERROR(VLOOKUP($C26,'SINAPI M A I O 2018'!$A:$D,3,0),IFERROR(VLOOKUP($C26,'COMP. PROPRIA'!$B$12:$I$453,5,0),""))</f>
        <v>M3</v>
      </c>
      <c r="G26" s="397">
        <f>QUANT!K205</f>
        <v>11.5</v>
      </c>
      <c r="H26" s="398">
        <f>IFERROR(VLOOKUP($C26,'SINAPI M A I O 2018'!$A:$D,4,0),IFERROR(VLOOKUP($C26,'COMP. PROPRIA'!$B$12:$I$453,8,0),""))</f>
        <v>36.83</v>
      </c>
      <c r="I26" s="399">
        <f>H26*'4-BDI'!$E$29</f>
        <v>47.230791999999994</v>
      </c>
      <c r="J26" s="62">
        <f t="shared" si="2"/>
        <v>423.54</v>
      </c>
      <c r="K26" s="243">
        <f t="shared" si="3"/>
        <v>543.15</v>
      </c>
    </row>
    <row r="27" spans="2:11" ht="15">
      <c r="B27" s="17" t="s">
        <v>12867</v>
      </c>
      <c r="C27" s="394">
        <f>QUANT!C220</f>
        <v>72897</v>
      </c>
      <c r="D27" s="394" t="str">
        <f>QUANT!D220</f>
        <v>SINAPI</v>
      </c>
      <c r="E27" s="395" t="str">
        <f>IFERROR(VLOOKUP($C27,'SINAPI M A I O 2018'!$1:$1048576,2,0),IFERROR(VLOOKUP($C27,'COMP. PROPRIA'!$B$12:$I$453,4,0),""))</f>
        <v>CARGA MANUAL DE ENTULHO EM CAMINHAO BASCULANTE 6 M3</v>
      </c>
      <c r="F27" s="396" t="str">
        <f>IFERROR(VLOOKUP($C27,'SINAPI M A I O 2018'!$A:$D,3,0),IFERROR(VLOOKUP($C27,'COMP. PROPRIA'!$B$12:$I$453,5,0),""))</f>
        <v>M3</v>
      </c>
      <c r="G27" s="397">
        <f>QUANT!K220</f>
        <v>2.1840000000000002</v>
      </c>
      <c r="H27" s="398">
        <f>IFERROR(VLOOKUP($C27,'SINAPI M A I O 2018'!$A:$D,4,0),IFERROR(VLOOKUP($C27,'COMP. PROPRIA'!$B$12:$I$453,8,0),""))</f>
        <v>17.12</v>
      </c>
      <c r="I27" s="399">
        <f>H27*'4-BDI'!$E$29</f>
        <v>21.954688000000001</v>
      </c>
      <c r="J27" s="62">
        <f t="shared" si="2"/>
        <v>37.39</v>
      </c>
      <c r="K27" s="243">
        <f t="shared" si="3"/>
        <v>47.94</v>
      </c>
    </row>
    <row r="28" spans="2:11" ht="30">
      <c r="B28" s="17" t="s">
        <v>12868</v>
      </c>
      <c r="C28" s="394">
        <f>QUANT!C225</f>
        <v>95302</v>
      </c>
      <c r="D28" s="394" t="str">
        <f>QUANT!D225</f>
        <v>SINAPI</v>
      </c>
      <c r="E28" s="395" t="str">
        <f>IFERROR(VLOOKUP($C28,'SINAPI M A I O 2018'!$1:$1048576,2,0),IFERROR(VLOOKUP($C28,'COMP. PROPRIA'!$B$12:$I$453,4,0),""))</f>
        <v>TRANSPORTE COM CAMINHÃO BASCULANTE 6 M3 EM RODOVIA PAVIMENTADA ( PARA DISTÂNCIAS SUPERIORES A 4 KM)</v>
      </c>
      <c r="F28" s="396" t="str">
        <f>IFERROR(VLOOKUP($C28,'SINAPI M A I O 2018'!$A:$D,3,0),IFERROR(VLOOKUP($C28,'COMP. PROPRIA'!$B$12:$I$453,5,0),""))</f>
        <v>M3XKM</v>
      </c>
      <c r="G28" s="397">
        <f>QUANT!K225</f>
        <v>12.6</v>
      </c>
      <c r="H28" s="398">
        <f>IFERROR(VLOOKUP($C28,'SINAPI M A I O 2018'!$A:$D,4,0),IFERROR(VLOOKUP($C28,'COMP. PROPRIA'!$B$12:$I$453,8,0),""))</f>
        <v>1.45</v>
      </c>
      <c r="I28" s="399">
        <f>H28*'4-BDI'!$E$29</f>
        <v>1.85948</v>
      </c>
      <c r="J28" s="62">
        <f t="shared" si="2"/>
        <v>18.27</v>
      </c>
      <c r="K28" s="243">
        <f t="shared" si="3"/>
        <v>23.42</v>
      </c>
    </row>
    <row r="29" spans="2:11" ht="15">
      <c r="B29" s="17" t="s">
        <v>12869</v>
      </c>
      <c r="C29" s="394" t="str">
        <f>QUANT!C210</f>
        <v>CP-DEM-03</v>
      </c>
      <c r="D29" s="394" t="str">
        <f>QUANT!D210</f>
        <v>PROPRIO</v>
      </c>
      <c r="E29" s="395" t="str">
        <f>IFERROR(VLOOKUP($C29,'SINAPI M A I O 2018'!$1:$1048576,2,0),IFERROR(VLOOKUP($C29,'COMP. PROPRIA'!$B$12:$I$453,4,0),""))</f>
        <v>REMOÇÃO DE RESERVATÓRIO METÁLICO</v>
      </c>
      <c r="F29" s="396" t="str">
        <f>IFERROR(VLOOKUP($C29,'SINAPI M A I O 2018'!$A:$D,3,0),IFERROR(VLOOKUP($C29,'COMP. PROPRIA'!$B$12:$I$453,5,0),""))</f>
        <v>UN</v>
      </c>
      <c r="G29" s="397">
        <f>QUANT!K210</f>
        <v>1</v>
      </c>
      <c r="H29" s="398">
        <f>IFERROR(VLOOKUP($C29,'SINAPI M A I O 2018'!$A:$D,4,0),IFERROR(VLOOKUP($C29,'COMP. PROPRIA'!$B$12:$I$453,8,0),""))</f>
        <v>1252.55</v>
      </c>
      <c r="I29" s="399">
        <f>H29*'4-BDI'!$E$29</f>
        <v>1606.2701199999999</v>
      </c>
      <c r="J29" s="62">
        <f t="shared" si="2"/>
        <v>1252.55</v>
      </c>
      <c r="K29" s="243">
        <f t="shared" si="3"/>
        <v>1606.27</v>
      </c>
    </row>
    <row r="30" spans="2:11" ht="15" customHeight="1">
      <c r="B30" s="519" t="s">
        <v>12855</v>
      </c>
      <c r="C30" s="520"/>
      <c r="D30" s="520"/>
      <c r="E30" s="520"/>
      <c r="F30" s="520"/>
      <c r="G30" s="520"/>
      <c r="H30" s="521"/>
      <c r="I30" s="373"/>
      <c r="J30" s="244">
        <f>SUM(J23:J29)</f>
        <v>3708.42</v>
      </c>
      <c r="K30" s="244">
        <f>SUM(K23:K29)</f>
        <v>4755.67</v>
      </c>
    </row>
    <row r="31" spans="2:11" ht="15">
      <c r="B31" s="356" t="s">
        <v>12870</v>
      </c>
      <c r="C31" s="357"/>
      <c r="D31" s="358"/>
      <c r="E31" s="359" t="str">
        <f>QUANT!E583:J583</f>
        <v xml:space="preserve">FECHAMENTO EM ALVENÁRIA </v>
      </c>
      <c r="F31" s="360"/>
      <c r="G31" s="361"/>
      <c r="H31" s="362"/>
      <c r="I31" s="362"/>
      <c r="J31" s="363"/>
      <c r="K31" s="364"/>
    </row>
    <row r="32" spans="2:11" ht="30">
      <c r="B32" s="391" t="s">
        <v>12871</v>
      </c>
      <c r="C32" s="394">
        <f>QUANT!C585</f>
        <v>93187</v>
      </c>
      <c r="D32" s="394" t="str">
        <f>QUANT!D585</f>
        <v>SINAPI</v>
      </c>
      <c r="E32" s="395" t="str">
        <f>IFERROR(VLOOKUP($C32,'SINAPI M A I O 2018'!$1:$1048576,2,0),IFERROR(VLOOKUP($C32,'COMP. PROPRIA'!$B$12:$I$453,4,0),""))</f>
        <v>VERGA MOLDADA IN LOCO EM CONCRETO PARA JANELAS COM MAIS DE 1,5 M DE VÃO. AF_03/2016</v>
      </c>
      <c r="F32" s="396" t="str">
        <f>IFERROR(VLOOKUP($C32,'SINAPI M A I O 2018'!$A:$D,3,0),IFERROR(VLOOKUP($C32,'COMP. PROPRIA'!$B$12:$I$453,5,0),""))</f>
        <v>M</v>
      </c>
      <c r="G32" s="397">
        <f>QUANT!K585</f>
        <v>1.3</v>
      </c>
      <c r="H32" s="398">
        <f>IFERROR(VLOOKUP($C32,'SINAPI M A I O 2018'!$A:$D,4,0),IFERROR(VLOOKUP($C32,'COMP. PROPRIA'!$B$12:$I$453,8,0),""))</f>
        <v>37.75</v>
      </c>
      <c r="I32" s="399">
        <f>H32*'4-BDI'!$E$29</f>
        <v>48.410600000000002</v>
      </c>
      <c r="J32" s="62">
        <f>TRUNC(G32*H32,2)</f>
        <v>49.07</v>
      </c>
      <c r="K32" s="243">
        <f>TRUNC(G32*I32,2)</f>
        <v>62.93</v>
      </c>
    </row>
    <row r="33" spans="2:13" ht="60">
      <c r="B33" s="391" t="s">
        <v>12872</v>
      </c>
      <c r="C33" s="394">
        <f>'SINAPI M A I O 2018'!A4664</f>
        <v>87492</v>
      </c>
      <c r="D33" s="394" t="s">
        <v>12139</v>
      </c>
      <c r="E33" s="395" t="str">
        <f>IFERROR(VLOOKUP($C33,'SINAPI M A I O 2018'!$1:$1048576,2,0),IFERROR(VLOOKUP($C33,'COMP. PROPRIA'!$B$12:$I$453,4,0),""))</f>
        <v>ALVENARIA DE VEDAÇÃO DE BLOCOS CERÂMICOS FURADOS NA VERTICAL DE 14X19X39CM (ESPESSURA 14CM) DE PAREDES COM ÁREA LÍQUIDA MAIOR OU IGUAL A 6M² COM VÃOS E ARGAMASSA DE ASSENTAMENTO COM PREPARO MANUAL. AF_06/2014</v>
      </c>
      <c r="F33" s="396" t="str">
        <f>IFERROR(VLOOKUP($C33,'SINAPI M A I O 2018'!$A:$D,3,0),IFERROR(VLOOKUP($C33,'COMP. PROPRIA'!$B$12:$I$453,5,0),""))</f>
        <v>M2</v>
      </c>
      <c r="G33" s="397">
        <v>22</v>
      </c>
      <c r="H33" s="398">
        <f>IFERROR(VLOOKUP($C33,'SINAPI M A I O 2018'!$A:$D,4,0),IFERROR(VLOOKUP($C33,'COMP. PROPRIA'!$B$12:$I$453,8,0),""))</f>
        <v>50.88</v>
      </c>
      <c r="I33" s="399">
        <f>H33*'4-BDI'!$E$29</f>
        <v>65.248512000000005</v>
      </c>
      <c r="J33" s="62">
        <f>TRUNC(G33*H33,2)</f>
        <v>1119.3599999999999</v>
      </c>
      <c r="K33" s="243">
        <f>TRUNC(G33*I33,2)</f>
        <v>1435.46</v>
      </c>
    </row>
    <row r="34" spans="2:13" ht="15" customHeight="1">
      <c r="B34" s="519" t="s">
        <v>12873</v>
      </c>
      <c r="C34" s="520"/>
      <c r="D34" s="520"/>
      <c r="E34" s="520"/>
      <c r="F34" s="520"/>
      <c r="G34" s="520"/>
      <c r="H34" s="521"/>
      <c r="I34" s="373"/>
      <c r="J34" s="242">
        <f>SUM(J32:J33)</f>
        <v>1168.4299999999998</v>
      </c>
      <c r="K34" s="242">
        <f>SUM(K32:K33)</f>
        <v>1498.39</v>
      </c>
    </row>
    <row r="35" spans="2:13" s="212" customFormat="1" ht="15">
      <c r="B35" s="356" t="s">
        <v>12874</v>
      </c>
      <c r="C35" s="357"/>
      <c r="D35" s="358"/>
      <c r="E35" s="359" t="str">
        <f>QUANT!E599:J599</f>
        <v xml:space="preserve">ESQUADRIAS </v>
      </c>
      <c r="F35" s="360"/>
      <c r="G35" s="361"/>
      <c r="H35" s="362"/>
      <c r="I35" s="362"/>
      <c r="J35" s="363"/>
      <c r="K35" s="364"/>
    </row>
    <row r="36" spans="2:13" ht="45">
      <c r="B36" s="391" t="s">
        <v>12875</v>
      </c>
      <c r="C36" s="394">
        <f>QUANT!C638</f>
        <v>90822</v>
      </c>
      <c r="D36" s="394" t="s">
        <v>12139</v>
      </c>
      <c r="E36" s="395" t="str">
        <f>IFERROR(VLOOKUP($C36,'SINAPI M A I O 2018'!$1:$1048576,2,0),IFERROR(VLOOKUP($C36,'COMP. PROPRIA'!$B$12:$I$453,4,0),""))</f>
        <v>PORTA DE MADEIRA PARA PINTURA, SEMI-OCA (LEVE OU MÉDIA), 80X210CM, ESPESSURA DE 3,5CM, INCLUSO DOBRADIÇAS - FORNECIMENTO E INSTALAÇÃO. AF_08/2015</v>
      </c>
      <c r="F36" s="396" t="str">
        <f>IFERROR(VLOOKUP($C36,'SINAPI M A I O 2018'!$A:$D,3,0),IFERROR(VLOOKUP($C36,'COMP. PROPRIA'!$B$12:$I$453,5,0),""))</f>
        <v>UN</v>
      </c>
      <c r="G36" s="397">
        <f>QUANT!K638</f>
        <v>4</v>
      </c>
      <c r="H36" s="398">
        <f>IFERROR(VLOOKUP($C36,'SINAPI M A I O 2018'!$A:$D,4,0),IFERROR(VLOOKUP($C36,'COMP. PROPRIA'!$B$12:$I$453,8,0),""))</f>
        <v>301.52999999999997</v>
      </c>
      <c r="I36" s="399">
        <f>H36*'4-BDI'!$E$29</f>
        <v>386.68207199999995</v>
      </c>
      <c r="J36" s="62">
        <f>TRUNC(G36*H36,2)</f>
        <v>1206.1199999999999</v>
      </c>
      <c r="K36" s="243">
        <f>TRUNC(G36*I36,2)</f>
        <v>1546.72</v>
      </c>
    </row>
    <row r="37" spans="2:13" ht="45">
      <c r="B37" s="391" t="s">
        <v>12876</v>
      </c>
      <c r="C37" s="394">
        <f>'SINAPI M A I O 2018'!A1618</f>
        <v>91307</v>
      </c>
      <c r="D37" s="394" t="s">
        <v>12139</v>
      </c>
      <c r="E37" s="395" t="str">
        <f>IFERROR(VLOOKUP($C37,'SINAPI M A I O 2018'!$1:$1048576,2,0),IFERROR(VLOOKUP($C37,'COMP. PROPRIA'!$B$12:$I$453,4,0),""))</f>
        <v>FECHADURA DE EMBUTIR PARA PORTAS INTERNAS, COMPLETA, ACABAMENTO PADRÃO POPULAR, COM EXECUÇÃO DE FURO - FORNECIMENTO E INSTALAÇÃO. AF_08/2015</v>
      </c>
      <c r="F37" s="396" t="str">
        <f>IFERROR(VLOOKUP($C37,'SINAPI M A I O 2018'!$A:$D,3,0),IFERROR(VLOOKUP($C37,'COMP. PROPRIA'!$B$12:$I$453,5,0),""))</f>
        <v>UN</v>
      </c>
      <c r="G37" s="397">
        <f>QUANT!K608</f>
        <v>4</v>
      </c>
      <c r="H37" s="398">
        <f>IFERROR(VLOOKUP($C37,'SINAPI M A I O 2018'!$A:$D,4,0),IFERROR(VLOOKUP($C37,'COMP. PROPRIA'!$B$12:$I$453,8,0),""))</f>
        <v>55.64</v>
      </c>
      <c r="I37" s="399">
        <f>H37*'4-BDI'!$E$29</f>
        <v>71.352735999999993</v>
      </c>
      <c r="J37" s="62">
        <f t="shared" ref="J37:J44" si="4">TRUNC(G37*H37,2)</f>
        <v>222.56</v>
      </c>
      <c r="K37" s="243">
        <f t="shared" ref="K37:K44" si="5">TRUNC(G37*I37,2)</f>
        <v>285.41000000000003</v>
      </c>
    </row>
    <row r="38" spans="2:13" ht="30">
      <c r="B38" s="391" t="s">
        <v>12877</v>
      </c>
      <c r="C38" s="394">
        <f>QUANT!C600</f>
        <v>91300</v>
      </c>
      <c r="D38" s="394" t="s">
        <v>12139</v>
      </c>
      <c r="E38" s="395" t="str">
        <f>IFERROR(VLOOKUP($C38,'SINAPI M A I O 2018'!$1:$1048576,2,0),IFERROR(VLOOKUP($C38,'COMP. PROPRIA'!$B$12:$I$453,4,0),""))</f>
        <v>ALIZAR / GUARNIÇÃO DE 5X1,5CM PARA PORTA DE 60X210CM FIXADO COM PREGOS, PADRÃO POPULAR - FORNECIMENTO E INSTALAÇÃO. AF_08/2015</v>
      </c>
      <c r="F38" s="396" t="str">
        <f>IFERROR(VLOOKUP($C38,'SINAPI M A I O 2018'!$A:$D,3,0),IFERROR(VLOOKUP($C38,'COMP. PROPRIA'!$B$12:$I$453,5,0),""))</f>
        <v>UN</v>
      </c>
      <c r="G38" s="397">
        <f>QUANT!K600</f>
        <v>4</v>
      </c>
      <c r="H38" s="398">
        <f>IFERROR(VLOOKUP($C38,'SINAPI M A I O 2018'!$A:$D,4,0),IFERROR(VLOOKUP($C38,'COMP. PROPRIA'!$B$12:$I$453,8,0),""))</f>
        <v>19.36</v>
      </c>
      <c r="I38" s="399">
        <f>H38*'4-BDI'!$E$29</f>
        <v>24.827264</v>
      </c>
      <c r="J38" s="62">
        <f t="shared" si="4"/>
        <v>77.44</v>
      </c>
      <c r="K38" s="243">
        <f t="shared" si="5"/>
        <v>99.3</v>
      </c>
    </row>
    <row r="39" spans="2:13" ht="30">
      <c r="B39" s="391" t="s">
        <v>12878</v>
      </c>
      <c r="C39" s="394">
        <f>QUANT!C604</f>
        <v>91302</v>
      </c>
      <c r="D39" s="394" t="s">
        <v>12139</v>
      </c>
      <c r="E39" s="395" t="str">
        <f>IFERROR(VLOOKUP($C39,'SINAPI M A I O 2018'!$1:$1048576,2,0),IFERROR(VLOOKUP($C39,'COMP. PROPRIA'!$B$12:$I$453,4,0),""))</f>
        <v>ALIZAR / GUARNIÇÃO DE 5X1,5CM PARA PORTA DE 80X210CM FIXADO COM PREGOS, PADRÃO POPULAR - FORNECIMENTO E INSTALAÇÃO. AF_08/2015</v>
      </c>
      <c r="F39" s="396" t="str">
        <f>IFERROR(VLOOKUP($C39,'SINAPI M A I O 2018'!$A:$D,3,0),IFERROR(VLOOKUP($C39,'COMP. PROPRIA'!$B$12:$I$453,5,0),""))</f>
        <v>UN</v>
      </c>
      <c r="G39" s="397">
        <f>QUANT!K604</f>
        <v>4</v>
      </c>
      <c r="H39" s="398">
        <f>IFERROR(VLOOKUP($C39,'SINAPI M A I O 2018'!$A:$D,4,0),IFERROR(VLOOKUP($C39,'COMP. PROPRIA'!$B$12:$I$453,8,0),""))</f>
        <v>21.7</v>
      </c>
      <c r="I39" s="399">
        <f>H39*'4-BDI'!$E$29</f>
        <v>27.82808</v>
      </c>
      <c r="J39" s="62">
        <f t="shared" si="4"/>
        <v>86.8</v>
      </c>
      <c r="K39" s="243">
        <f t="shared" si="5"/>
        <v>111.31</v>
      </c>
    </row>
    <row r="40" spans="2:13" ht="45">
      <c r="B40" s="391" t="s">
        <v>12879</v>
      </c>
      <c r="C40" s="394">
        <f>QUANT!C643</f>
        <v>90820</v>
      </c>
      <c r="D40" s="394" t="s">
        <v>12139</v>
      </c>
      <c r="E40" s="395" t="str">
        <f>IFERROR(VLOOKUP($C40,'SINAPI M A I O 2018'!$1:$1048576,2,0),IFERROR(VLOOKUP($C40,'COMP. PROPRIA'!$B$12:$I$453,4,0),""))</f>
        <v>PORTA DE MADEIRA PARA PINTURA, SEMI-OCA (LEVE OU MÉDIA), 60X210CM, ESPESSURA DE 3,5CM, INCLUSO DOBRADIÇAS - FORNECIMENTO E INSTALAÇÃO. AF_08/2015</v>
      </c>
      <c r="F40" s="396" t="str">
        <f>IFERROR(VLOOKUP($C40,'SINAPI M A I O 2018'!$A:$D,3,0),IFERROR(VLOOKUP($C40,'COMP. PROPRIA'!$B$12:$I$453,5,0),""))</f>
        <v>UN</v>
      </c>
      <c r="G40" s="397">
        <f>QUANT!K643</f>
        <v>4</v>
      </c>
      <c r="H40" s="398">
        <f>IFERROR(VLOOKUP($C40,'SINAPI M A I O 2018'!$A:$D,4,0),IFERROR(VLOOKUP($C40,'COMP. PROPRIA'!$B$12:$I$453,8,0),""))</f>
        <v>278.56</v>
      </c>
      <c r="I40" s="399">
        <f>H40*'4-BDI'!$E$29</f>
        <v>357.22534400000001</v>
      </c>
      <c r="J40" s="62">
        <f t="shared" si="4"/>
        <v>1114.24</v>
      </c>
      <c r="K40" s="243">
        <f t="shared" si="5"/>
        <v>1428.9</v>
      </c>
    </row>
    <row r="41" spans="2:13" ht="15">
      <c r="B41" s="391" t="s">
        <v>12880</v>
      </c>
      <c r="C41" s="394">
        <f>QUANT!C653</f>
        <v>72117</v>
      </c>
      <c r="D41" s="394" t="s">
        <v>12139</v>
      </c>
      <c r="E41" s="395" t="str">
        <f>IFERROR(VLOOKUP($C41,'SINAPI M A I O 2018'!$1:$1048576,2,0),IFERROR(VLOOKUP($C41,'COMP. PROPRIA'!$B$12:$I$453,4,0),""))</f>
        <v>VIDRO LISO COMUM TRANSPARENTE, ESPESSURA 4MM</v>
      </c>
      <c r="F41" s="396" t="str">
        <f>IFERROR(VLOOKUP($C41,'SINAPI M A I O 2018'!$A:$D,3,0),IFERROR(VLOOKUP($C41,'COMP. PROPRIA'!$B$12:$I$453,5,0),""))</f>
        <v>M2</v>
      </c>
      <c r="G41" s="397">
        <f>QUANT!K653</f>
        <v>2.5</v>
      </c>
      <c r="H41" s="398">
        <f>IFERROR(VLOOKUP($C41,'SINAPI M A I O 2018'!$A:$D,4,0),IFERROR(VLOOKUP($C41,'COMP. PROPRIA'!$B$12:$I$453,8,0),""))</f>
        <v>128.5</v>
      </c>
      <c r="I41" s="399">
        <f>H41*'4-BDI'!$E$29</f>
        <v>164.7884</v>
      </c>
      <c r="J41" s="62">
        <f t="shared" si="4"/>
        <v>321.25</v>
      </c>
      <c r="K41" s="243">
        <f t="shared" si="5"/>
        <v>411.97</v>
      </c>
    </row>
    <row r="42" spans="2:13" ht="45">
      <c r="B42" s="391" t="s">
        <v>12881</v>
      </c>
      <c r="C42" s="394" t="str">
        <f>QUANT!C615</f>
        <v>CP - ESQ - 02</v>
      </c>
      <c r="D42" s="394" t="s">
        <v>12139</v>
      </c>
      <c r="E42" s="395" t="str">
        <f>IFERROR(VLOOKUP($C42,'SINAPI M A I O 2018'!$1:$1048576,2,0),IFERROR(VLOOKUP($C42,'COMP. PROPRIA'!$B$12:$I$453,4,0),""))</f>
        <v>REPARO DE PORTÃO METÁLICO, COM DESEMPENO, REPARO DAS PEÇAS DANIFICADAS, TRINCOS, DOBRADIÇAS, SE NECESSÁRIO SUBSTITUIÇÃO DAS PEÇAS ( INCLUSO SOLDA )</v>
      </c>
      <c r="F42" s="396" t="str">
        <f>IFERROR(VLOOKUP($C42,'SINAPI M A I O 2018'!$A:$D,3,0),IFERROR(VLOOKUP($C42,'COMP. PROPRIA'!$B$12:$I$453,5,0),""))</f>
        <v>M²</v>
      </c>
      <c r="G42" s="397">
        <v>20</v>
      </c>
      <c r="H42" s="398">
        <f>IFERROR(VLOOKUP($C42,'SINAPI M A I O 2018'!$A:$D,4,0),IFERROR(VLOOKUP($C42,'COMP. PROPRIA'!$B$12:$I$453,8,0),""))</f>
        <v>19.07</v>
      </c>
      <c r="I42" s="399">
        <f>H42*'4-BDI'!$E$29</f>
        <v>24.455368</v>
      </c>
      <c r="J42" s="62">
        <f t="shared" si="4"/>
        <v>381.4</v>
      </c>
      <c r="K42" s="243">
        <f t="shared" si="5"/>
        <v>489.1</v>
      </c>
    </row>
    <row r="43" spans="2:13" ht="30">
      <c r="B43" s="391" t="s">
        <v>12882</v>
      </c>
      <c r="C43" s="394">
        <f>QUANT!C648</f>
        <v>94559</v>
      </c>
      <c r="D43" s="394" t="s">
        <v>12139</v>
      </c>
      <c r="E43" s="395" t="str">
        <f>IFERROR(VLOOKUP($C43,'SINAPI M A I O 2018'!$1:$1048576,2,0),IFERROR(VLOOKUP($C43,'COMP. PROPRIA'!$B$12:$I$453,4,0),""))</f>
        <v>JANELA DE AÇO BASCULANTE, FIXAÇÃO COM ARGAMASSA, SEM VIDROS, PADRONIZADA. AF_07/2016</v>
      </c>
      <c r="F43" s="396" t="str">
        <f>IFERROR(VLOOKUP($C43,'SINAPI M A I O 2018'!$A:$D,3,0),IFERROR(VLOOKUP($C43,'COMP. PROPRIA'!$B$12:$I$453,5,0),""))</f>
        <v>M2</v>
      </c>
      <c r="G43" s="397">
        <f>QUANT!K648</f>
        <v>0.25</v>
      </c>
      <c r="H43" s="398">
        <f>IFERROR(VLOOKUP($C43,'SINAPI M A I O 2018'!$A:$D,4,0),IFERROR(VLOOKUP($C43,'COMP. PROPRIA'!$B$12:$I$453,8,0),""))</f>
        <v>451.09</v>
      </c>
      <c r="I43" s="399">
        <f>H43*'4-BDI'!$E$29</f>
        <v>578.47781599999996</v>
      </c>
      <c r="J43" s="62">
        <f t="shared" si="4"/>
        <v>112.77</v>
      </c>
      <c r="K43" s="243">
        <f t="shared" si="5"/>
        <v>144.61000000000001</v>
      </c>
    </row>
    <row r="44" spans="2:13" ht="45">
      <c r="B44" s="391" t="s">
        <v>12883</v>
      </c>
      <c r="C44" s="394">
        <f>QUANT!C622</f>
        <v>38153</v>
      </c>
      <c r="D44" s="394" t="s">
        <v>12139</v>
      </c>
      <c r="E44" s="395" t="str">
        <f>IFERROR(VLOOKUP($C44,'SINAPI M A I O 2018'!$1:$1048576,2,0),IFERROR(VLOOKUP($C44,'COMP. PROPRIA'!$B$12:$I$453,4,0),""))</f>
        <v>FECHADURA DE EMBUTIR PARA PORTA DE BANHEIRO, TIPO TRANQUETA, MAQUINA 40 MM, MACANETAS ALAVANCA, ESPELHO EM METAL CROMADO - NIVEL SEGURANCA MEDIO - COMPLETA</v>
      </c>
      <c r="F44" s="396" t="str">
        <f>IFERROR(VLOOKUP($C44,'SINAPI M A I O 2018'!$A:$D,3,0),IFERROR(VLOOKUP($C44,'COMP. PROPRIA'!$B$12:$I$453,5,0),""))</f>
        <v xml:space="preserve">CJ    </v>
      </c>
      <c r="G44" s="397">
        <f>QUANT!K622</f>
        <v>5</v>
      </c>
      <c r="H44" s="398">
        <f>IFERROR(VLOOKUP($C44,'SINAPI M A I O 2018'!$A:$D,4,0),IFERROR(VLOOKUP($C44,'COMP. PROPRIA'!$B$12:$I$453,8,0),""))</f>
        <v>30.54</v>
      </c>
      <c r="I44" s="399">
        <f>H44*'4-BDI'!$E$29</f>
        <v>39.164496</v>
      </c>
      <c r="J44" s="62">
        <f t="shared" si="4"/>
        <v>152.69999999999999</v>
      </c>
      <c r="K44" s="243">
        <f t="shared" si="5"/>
        <v>195.82</v>
      </c>
    </row>
    <row r="45" spans="2:13" ht="15">
      <c r="B45" s="522"/>
      <c r="C45" s="523"/>
      <c r="D45" s="523"/>
      <c r="E45" s="523"/>
      <c r="F45" s="523"/>
      <c r="G45" s="523"/>
      <c r="H45" s="523"/>
      <c r="I45" s="373"/>
      <c r="J45" s="244">
        <f>SUM(J36:J44)</f>
        <v>3675.2799999999997</v>
      </c>
      <c r="K45" s="244">
        <f>SUM(K36:K44)</f>
        <v>4713.1400000000003</v>
      </c>
      <c r="M45" s="211"/>
    </row>
    <row r="46" spans="2:13" ht="15">
      <c r="B46" s="356" t="s">
        <v>12884</v>
      </c>
      <c r="C46" s="357"/>
      <c r="D46" s="358"/>
      <c r="E46" s="359" t="str">
        <f>QUANT!E658:J658</f>
        <v>PISOS INTERNOS, EXTERNOS E CALÇAMENTOS</v>
      </c>
      <c r="F46" s="360"/>
      <c r="G46" s="361"/>
      <c r="H46" s="362"/>
      <c r="I46" s="362"/>
      <c r="J46" s="363"/>
      <c r="K46" s="364"/>
    </row>
    <row r="47" spans="2:13" ht="45">
      <c r="B47" s="391" t="s">
        <v>12885</v>
      </c>
      <c r="C47" s="394">
        <f>QUANT!C661</f>
        <v>87622</v>
      </c>
      <c r="D47" s="394" t="str">
        <f>QUANT!D167</f>
        <v>SINAPI</v>
      </c>
      <c r="E47" s="395" t="str">
        <f>IFERROR(VLOOKUP($C47,'SINAPI M A I O 2018'!$1:$1048576,2,0),IFERROR(VLOOKUP($C47,'COMP. PROPRIA'!$B$12:$I$453,4,0),""))</f>
        <v>CONTRAPISO EM ARGAMASSA TRAÇO 1:4 (CIMENTO E AREIA), PREPARO MANUAL, APLICADO EM ÁREAS SECAS SOBRE LAJE, ADERIDO, ESPESSURA 2CM. AF_06/2014</v>
      </c>
      <c r="F47" s="396" t="str">
        <f>IFERROR(VLOOKUP($C47,'SINAPI M A I O 2018'!$A:$D,3,0),IFERROR(VLOOKUP($C47,'COMP. PROPRIA'!$B$12:$I$453,5,0),""))</f>
        <v>M2</v>
      </c>
      <c r="G47" s="397">
        <f>QUANT!K661</f>
        <v>9.75</v>
      </c>
      <c r="H47" s="398">
        <f>IFERROR(VLOOKUP($C47,'SINAPI M A I O 2018'!$A:$D,4,0),IFERROR(VLOOKUP($C47,'COMP. PROPRIA'!$B$12:$I$453,8,0),""))</f>
        <v>26.77</v>
      </c>
      <c r="I47" s="399">
        <f>H47*'4-BDI'!$E$29</f>
        <v>34.329847999999998</v>
      </c>
      <c r="J47" s="62">
        <f>TRUNC(G47*H47,2)</f>
        <v>261</v>
      </c>
      <c r="K47" s="243">
        <f>TRUNC(G47*I47,2)</f>
        <v>334.71</v>
      </c>
    </row>
    <row r="48" spans="2:13" ht="30">
      <c r="B48" s="391" t="s">
        <v>12886</v>
      </c>
      <c r="C48" s="394">
        <f>QUANT!C668</f>
        <v>83742</v>
      </c>
      <c r="D48" s="394" t="str">
        <f>QUANT!D668</f>
        <v>SINAPI</v>
      </c>
      <c r="E48" s="395" t="str">
        <f>IFERROR(VLOOKUP($C48,'SINAPI M A I O 2018'!$1:$1048576,2,0),IFERROR(VLOOKUP($C48,'COMP. PROPRIA'!$B$12:$I$453,4,0),""))</f>
        <v>IMPERMEABILIZACAO DE SUPERFICIE COM EMULSAO ASFALTICA A BASE D'AGUA</v>
      </c>
      <c r="F48" s="396" t="str">
        <f>IFERROR(VLOOKUP($C48,'SINAPI M A I O 2018'!$A:$D,3,0),IFERROR(VLOOKUP($C48,'COMP. PROPRIA'!$B$12:$I$453,5,0),""))</f>
        <v>M2</v>
      </c>
      <c r="G48" s="397">
        <f>QUANT!K668</f>
        <v>20.34</v>
      </c>
      <c r="H48" s="398">
        <f>IFERROR(VLOOKUP($C48,'SINAPI M A I O 2018'!$A:$D,4,0),IFERROR(VLOOKUP($C48,'COMP. PROPRIA'!$B$12:$I$453,8,0),""))</f>
        <v>24.1</v>
      </c>
      <c r="I48" s="399">
        <f>H48*'4-BDI'!$E$29</f>
        <v>30.905840000000001</v>
      </c>
      <c r="J48" s="62">
        <f t="shared" ref="J48:J51" si="6">TRUNC(G48*H48,2)</f>
        <v>490.19</v>
      </c>
      <c r="K48" s="243">
        <f t="shared" ref="K48:K51" si="7">TRUNC(G48*I48,2)</f>
        <v>628.62</v>
      </c>
    </row>
    <row r="49" spans="2:11" ht="45">
      <c r="B49" s="391" t="s">
        <v>12887</v>
      </c>
      <c r="C49" s="394">
        <f>QUANT!C690</f>
        <v>87248</v>
      </c>
      <c r="D49" s="394" t="str">
        <f>QUANT!D690</f>
        <v>SINAPI</v>
      </c>
      <c r="E49" s="395" t="str">
        <f>IFERROR(VLOOKUP($C49,'SINAPI M A I O 2018'!$1:$1048576,2,0),IFERROR(VLOOKUP($C49,'COMP. PROPRIA'!$B$12:$I$453,4,0),""))</f>
        <v>REVESTIMENTO CERÂMICO PARA PISO COM PLACAS TIPO ESMALTADA EXTRA DE DIMENSÕES 35X35 CM APLICADA EM AMBIENTES DE ÁREA MAIOR QUE 10 M2. AF_06/2014</v>
      </c>
      <c r="F49" s="396" t="str">
        <f>IFERROR(VLOOKUP($C49,'SINAPI M A I O 2018'!$A:$D,3,0),IFERROR(VLOOKUP($C49,'COMP. PROPRIA'!$B$12:$I$453,5,0),""))</f>
        <v>M2</v>
      </c>
      <c r="G49" s="397">
        <f>QUANT!K703</f>
        <v>60.472999999999999</v>
      </c>
      <c r="H49" s="398">
        <f>IFERROR(VLOOKUP($C49,'SINAPI M A I O 2018'!$A:$D,4,0),IFERROR(VLOOKUP($C49,'COMP. PROPRIA'!$B$12:$I$453,8,0),""))</f>
        <v>26.34</v>
      </c>
      <c r="I49" s="399">
        <f>H49*'4-BDI'!$E$29</f>
        <v>33.778416</v>
      </c>
      <c r="J49" s="62">
        <f t="shared" si="6"/>
        <v>1592.85</v>
      </c>
      <c r="K49" s="243">
        <f t="shared" si="7"/>
        <v>2042.68</v>
      </c>
    </row>
    <row r="50" spans="2:11" ht="45">
      <c r="B50" s="391" t="s">
        <v>12888</v>
      </c>
      <c r="C50" s="394">
        <f>QUANT!C707</f>
        <v>87267</v>
      </c>
      <c r="D50" s="394" t="str">
        <f>QUANT!D707</f>
        <v>SINAPI</v>
      </c>
      <c r="E50" s="395" t="str">
        <f>IFERROR(VLOOKUP($C50,'SINAPI M A I O 2018'!$1:$1048576,2,0),IFERROR(VLOOKUP($C50,'COMP. PROPRIA'!$B$12:$I$453,4,0),""))</f>
        <v>REVESTIMENTO CERÂMICO PARA PAREDES INTERNAS COM PLACAS TIPO ESMALTADA EXTRA DE DIMENSÕES 20X20 CM APLICADAS EM AMBIENTES DE ÁREA MAIOR QUE 5 M² A MEIA ALTURA DAS PAREDES. AF_06/2014</v>
      </c>
      <c r="F50" s="396" t="str">
        <f>IFERROR(VLOOKUP($C50,'SINAPI M A I O 2018'!$A:$D,3,0),IFERROR(VLOOKUP($C50,'COMP. PROPRIA'!$B$12:$I$453,5,0),""))</f>
        <v>M2</v>
      </c>
      <c r="G50" s="397">
        <f>QUANT!K707</f>
        <v>75</v>
      </c>
      <c r="H50" s="398">
        <f>IFERROR(VLOOKUP($C50,'SINAPI M A I O 2018'!$A:$D,4,0),IFERROR(VLOOKUP($C50,'COMP. PROPRIA'!$B$12:$I$453,8,0),""))</f>
        <v>51.37</v>
      </c>
      <c r="I50" s="399">
        <f>H50*'4-BDI'!$E$29</f>
        <v>65.876887999999994</v>
      </c>
      <c r="J50" s="62">
        <f t="shared" si="6"/>
        <v>3852.75</v>
      </c>
      <c r="K50" s="243">
        <f t="shared" si="7"/>
        <v>4940.76</v>
      </c>
    </row>
    <row r="51" spans="2:11" ht="45">
      <c r="B51" s="391" t="s">
        <v>12889</v>
      </c>
      <c r="C51" s="394">
        <f>QUANT!C711</f>
        <v>94990</v>
      </c>
      <c r="D51" s="394" t="str">
        <f>QUANT!D711</f>
        <v>SINAPI</v>
      </c>
      <c r="E51" s="395" t="str">
        <f>IFERROR(VLOOKUP($C51,'SINAPI M A I O 2018'!$1:$1048576,2,0),IFERROR(VLOOKUP($C51,'COMP. PROPRIA'!$B$12:$I$453,4,0),""))</f>
        <v>EXECUÇÃO DE PASSEIO (CALÇADA) OU PISO DE CONCRETO COM CONCRETO MOLDADO IN LOCO, FEITO EM OBRA, ACABAMENTO CONVENCIONAL, NÃO ARMADO. AF_07/2016</v>
      </c>
      <c r="F51" s="396" t="str">
        <f>IFERROR(VLOOKUP($C51,'SINAPI M A I O 2018'!$A:$D,3,0),IFERROR(VLOOKUP($C51,'COMP. PROPRIA'!$B$12:$I$453,5,0),""))</f>
        <v>M3</v>
      </c>
      <c r="G51" s="397">
        <f>QUANT!K711</f>
        <v>40</v>
      </c>
      <c r="H51" s="398">
        <f>IFERROR(VLOOKUP($C51,'SINAPI M A I O 2018'!$A:$D,4,0),IFERROR(VLOOKUP($C51,'COMP. PROPRIA'!$B$12:$I$453,8,0),""))</f>
        <v>509.12</v>
      </c>
      <c r="I51" s="399">
        <f>H51*'4-BDI'!$E$29</f>
        <v>652.895488</v>
      </c>
      <c r="J51" s="62">
        <f t="shared" si="6"/>
        <v>20364.8</v>
      </c>
      <c r="K51" s="243">
        <f t="shared" si="7"/>
        <v>26115.81</v>
      </c>
    </row>
    <row r="52" spans="2:11" ht="15">
      <c r="B52" s="522" t="s">
        <v>12873</v>
      </c>
      <c r="C52" s="523"/>
      <c r="D52" s="523"/>
      <c r="E52" s="523"/>
      <c r="F52" s="523"/>
      <c r="G52" s="523"/>
      <c r="H52" s="523"/>
      <c r="I52" s="373"/>
      <c r="J52" s="242">
        <f>SUM(J47:J51)</f>
        <v>26561.59</v>
      </c>
      <c r="K52" s="242">
        <f>SUM(K47:K51)</f>
        <v>34062.58</v>
      </c>
    </row>
    <row r="53" spans="2:11" ht="15">
      <c r="B53" s="356" t="s">
        <v>12890</v>
      </c>
      <c r="C53" s="357"/>
      <c r="D53" s="358"/>
      <c r="E53" s="359" t="str">
        <f>QUANT!E719:J719</f>
        <v xml:space="preserve">REVESTIMENTOS INTERNOS E EXTERNOS </v>
      </c>
      <c r="F53" s="360"/>
      <c r="G53" s="361"/>
      <c r="H53" s="362"/>
      <c r="I53" s="362"/>
      <c r="J53" s="363"/>
      <c r="K53" s="364"/>
    </row>
    <row r="54" spans="2:11" ht="45">
      <c r="B54" s="17" t="s">
        <v>12891</v>
      </c>
      <c r="C54" s="394">
        <f>QUANT!C721</f>
        <v>87905</v>
      </c>
      <c r="D54" s="394" t="str">
        <f>QUANT!D721</f>
        <v>SINAPI</v>
      </c>
      <c r="E54" s="395" t="str">
        <f>IFERROR(VLOOKUP($C54,'SINAPI M A I O 2018'!$1:$1048576,2,0),IFERROR(VLOOKUP($C54,'COMP. PROPRIA'!$B$12:$I$453,4,0),""))</f>
        <v>CHAPISCO APLICADO EM ALVENARIA (COM PRESENÇA DE VÃOS) E ESTRUTURAS DE CONCRETO DE FACHADA, COM COLHER DE PEDREIRO.  ARGAMASSA TRAÇO 1:3 COM PREPARO EM BETONEIRA 400L. AF_06/2014</v>
      </c>
      <c r="F54" s="396" t="str">
        <f>IFERROR(VLOOKUP($C54,'SINAPI M A I O 2018'!$A:$D,3,0),IFERROR(VLOOKUP($C54,'COMP. PROPRIA'!$B$12:$I$453,5,0),""))</f>
        <v>M2</v>
      </c>
      <c r="G54" s="397">
        <f>QUANT!K721</f>
        <v>31</v>
      </c>
      <c r="H54" s="398">
        <f>IFERROR(VLOOKUP($C54,'SINAPI M A I O 2018'!$A:$D,4,0),IFERROR(VLOOKUP($C54,'COMP. PROPRIA'!$B$12:$I$453,8,0),""))</f>
        <v>5.79</v>
      </c>
      <c r="I54" s="399">
        <f>H54*'4-BDI'!$E$29</f>
        <v>7.4250959999999999</v>
      </c>
      <c r="J54" s="62">
        <f>TRUNC(G54*H54,2)</f>
        <v>179.49</v>
      </c>
      <c r="K54" s="243">
        <f>TRUNC(G54*I54,2)</f>
        <v>230.17</v>
      </c>
    </row>
    <row r="55" spans="2:11" ht="45">
      <c r="B55" s="17" t="s">
        <v>12892</v>
      </c>
      <c r="C55" s="394">
        <f>QUANT!C735</f>
        <v>87777</v>
      </c>
      <c r="D55" s="394" t="str">
        <f>QUANT!D735</f>
        <v>SINAPI</v>
      </c>
      <c r="E55" s="395" t="str">
        <f>IFERROR(VLOOKUP($C55,'SINAPI M A I O 2018'!$1:$1048576,2,0),IFERROR(VLOOKUP($C55,'COMP. PROPRIA'!$B$12:$I$453,4,0),""))</f>
        <v>EMBOÇO OU MASSA ÚNICA EM ARGAMASSA TRAÇO 1:2:8, PREPARO MANUAL, APLICADA MANUALMENTE EM PANOS DE FACHADA COM PRESENÇA DE VÃOS, ESPESSURA DE 25 MM. AF_06/2014</v>
      </c>
      <c r="F55" s="396" t="str">
        <f>IFERROR(VLOOKUP($C55,'SINAPI M A I O 2018'!$A:$D,3,0),IFERROR(VLOOKUP($C55,'COMP. PROPRIA'!$B$12:$I$453,5,0),""))</f>
        <v>M2</v>
      </c>
      <c r="G55" s="397">
        <f>QUANT!K735</f>
        <v>31</v>
      </c>
      <c r="H55" s="398">
        <f>IFERROR(VLOOKUP($C55,'SINAPI M A I O 2018'!$A:$D,4,0),IFERROR(VLOOKUP($C55,'COMP. PROPRIA'!$B$12:$I$453,8,0),""))</f>
        <v>39.369999999999997</v>
      </c>
      <c r="I55" s="399">
        <f>H55*'4-BDI'!$E$29</f>
        <v>50.488087999999998</v>
      </c>
      <c r="J55" s="62">
        <f t="shared" ref="J55:J56" si="8">TRUNC(G55*H55,2)</f>
        <v>1220.47</v>
      </c>
      <c r="K55" s="243">
        <f t="shared" ref="K55:K56" si="9">TRUNC(G55*I55,2)</f>
        <v>1565.13</v>
      </c>
    </row>
    <row r="56" spans="2:11" ht="60">
      <c r="B56" s="17" t="s">
        <v>12893</v>
      </c>
      <c r="C56" s="394">
        <f>QUANT!C727</f>
        <v>87548</v>
      </c>
      <c r="D56" s="394" t="str">
        <f>QUANT!D727</f>
        <v>SINAPI</v>
      </c>
      <c r="E56" s="395" t="str">
        <f>IFERROR(VLOOKUP($C56,'SINAPI M A I O 2018'!$1:$1048576,2,0),IFERROR(VLOOKUP($C56,'COMP. PROPRIA'!$B$12:$I$453,4,0),""))</f>
        <v>MASSA ÚNICA, PARA RECEBIMENTO DE PINTURA, EM ARGAMASSA TRAÇO 1:2:8, PREPARO MANUAL, APLICADA MANUALMENTE EM FACES INTERNAS DE PAREDES, ESPESSURA DE 10MM, COM EXECUÇÃO DE TALISCAS. AF_06/2014</v>
      </c>
      <c r="F56" s="396" t="str">
        <f>IFERROR(VLOOKUP($C56,'SINAPI M A I O 2018'!$A:$D,3,0),IFERROR(VLOOKUP($C56,'COMP. PROPRIA'!$B$12:$I$453,5,0),""))</f>
        <v>M2</v>
      </c>
      <c r="G56" s="397">
        <f>QUANT!K727</f>
        <v>46</v>
      </c>
      <c r="H56" s="398">
        <f>IFERROR(VLOOKUP($C56,'SINAPI M A I O 2018'!$A:$D,4,0),IFERROR(VLOOKUP($C56,'COMP. PROPRIA'!$B$12:$I$453,8,0),""))</f>
        <v>16.989999999999998</v>
      </c>
      <c r="I56" s="399">
        <f>H56*'4-BDI'!$E$29</f>
        <v>21.787975999999997</v>
      </c>
      <c r="J56" s="62">
        <f t="shared" si="8"/>
        <v>781.54</v>
      </c>
      <c r="K56" s="243">
        <f t="shared" si="9"/>
        <v>1002.24</v>
      </c>
    </row>
    <row r="57" spans="2:11" ht="15">
      <c r="B57" s="522" t="s">
        <v>12873</v>
      </c>
      <c r="C57" s="523"/>
      <c r="D57" s="523"/>
      <c r="E57" s="523"/>
      <c r="F57" s="523"/>
      <c r="G57" s="523"/>
      <c r="H57" s="523"/>
      <c r="I57" s="373"/>
      <c r="J57" s="242">
        <f>SUM(J54:J56)</f>
        <v>2181.5</v>
      </c>
      <c r="K57" s="242">
        <f>SUM(K54:K56)</f>
        <v>2797.54</v>
      </c>
    </row>
    <row r="58" spans="2:11" ht="27.75" customHeight="1">
      <c r="B58" s="356" t="s">
        <v>12894</v>
      </c>
      <c r="C58" s="357"/>
      <c r="D58" s="358"/>
      <c r="E58" s="359" t="str">
        <f>QUANT!E778:J778</f>
        <v xml:space="preserve">GRANITOS PARA PEITORIS, SOLEIRAS, DIVISÓRIAS E BANCADAS </v>
      </c>
      <c r="F58" s="360"/>
      <c r="G58" s="361"/>
      <c r="H58" s="362"/>
      <c r="I58" s="362"/>
      <c r="J58" s="363"/>
      <c r="K58" s="364"/>
    </row>
    <row r="59" spans="2:11" ht="30">
      <c r="B59" s="17" t="s">
        <v>12895</v>
      </c>
      <c r="C59" s="394">
        <f>QUANT!C786</f>
        <v>84161</v>
      </c>
      <c r="D59" s="394" t="str">
        <f>QUANT!D786</f>
        <v>SINAPI</v>
      </c>
      <c r="E59" s="395" t="str">
        <f>IFERROR(VLOOKUP($C59,'SINAPI M A I O 2018'!$1:$1048576,2,0),IFERROR(VLOOKUP($C59,'COMP. PROPRIA'!$B$12:$I$453,4,0),""))</f>
        <v>SOLEIRA DE MARMORE BRANCO, LARGURA 15CM, ESPESSURA 3CM, ASSENTADA SOBRE ARGAMASSA TRACO 1:4 (CIMENTO E AREIA)</v>
      </c>
      <c r="F59" s="396" t="str">
        <f>IFERROR(VLOOKUP($C59,'SINAPI M A I O 2018'!$A:$D,3,0),IFERROR(VLOOKUP($C59,'COMP. PROPRIA'!$B$12:$I$453,5,0),""))</f>
        <v>M</v>
      </c>
      <c r="G59" s="397">
        <f>QUANT!K786</f>
        <v>3.2</v>
      </c>
      <c r="H59" s="398">
        <f>IFERROR(VLOOKUP($C59,'SINAPI M A I O 2018'!$A:$D,4,0),IFERROR(VLOOKUP($C59,'COMP. PROPRIA'!$B$12:$I$453,8,0),""))</f>
        <v>45.75</v>
      </c>
      <c r="I59" s="399">
        <f>H59*'4-BDI'!$E$29</f>
        <v>58.669800000000002</v>
      </c>
      <c r="J59" s="62">
        <f>TRUNC(G59*H59,2)</f>
        <v>146.4</v>
      </c>
      <c r="K59" s="243">
        <f>TRUNC(G59*I59,2)</f>
        <v>187.74</v>
      </c>
    </row>
    <row r="60" spans="2:11" ht="15">
      <c r="B60" s="522" t="s">
        <v>12873</v>
      </c>
      <c r="C60" s="523"/>
      <c r="D60" s="523"/>
      <c r="E60" s="523"/>
      <c r="F60" s="523"/>
      <c r="G60" s="523"/>
      <c r="H60" s="523"/>
      <c r="I60" s="373"/>
      <c r="J60" s="244">
        <f>SUM(J59)</f>
        <v>146.4</v>
      </c>
      <c r="K60" s="244">
        <f>SUM(K59)</f>
        <v>187.74</v>
      </c>
    </row>
    <row r="61" spans="2:11" ht="15">
      <c r="B61" s="356" t="s">
        <v>12896</v>
      </c>
      <c r="C61" s="357"/>
      <c r="D61" s="358"/>
      <c r="E61" s="359" t="str">
        <f>QUANT!E814:J814</f>
        <v xml:space="preserve">PINTURA INTERNA E EXTERNA </v>
      </c>
      <c r="F61" s="360"/>
      <c r="G61" s="361"/>
      <c r="H61" s="362"/>
      <c r="I61" s="362"/>
      <c r="J61" s="363"/>
      <c r="K61" s="364"/>
    </row>
    <row r="62" spans="2:11" ht="15">
      <c r="B62" s="16" t="s">
        <v>12897</v>
      </c>
      <c r="C62" s="394">
        <f>QUANT!C816</f>
        <v>84123</v>
      </c>
      <c r="D62" s="394" t="str">
        <f>QUANT!D816</f>
        <v>SINAPI</v>
      </c>
      <c r="E62" s="395" t="str">
        <f>IFERROR(VLOOKUP($C62,'SINAPI M A I O 2018'!$1:$1048576,2,0),IFERROR(VLOOKUP($C62,'COMP. PROPRIA'!$B$12:$I$453,4,0),""))</f>
        <v>LIXAMENTO MAN C/ LIXA CALAFATE DE CONCR APARENTE ANTIGO</v>
      </c>
      <c r="F62" s="396" t="str">
        <f>IFERROR(VLOOKUP($C62,'SINAPI M A I O 2018'!$A:$D,3,0),IFERROR(VLOOKUP($C62,'COMP. PROPRIA'!$B$12:$I$453,5,0),""))</f>
        <v>M2</v>
      </c>
      <c r="G62" s="397">
        <f>QUANT!K816</f>
        <v>129.6</v>
      </c>
      <c r="H62" s="398">
        <f>IFERROR(VLOOKUP($C62,'SINAPI M A I O 2018'!$A:$D,4,0),IFERROR(VLOOKUP($C62,'COMP. PROPRIA'!$B$12:$I$453,8,0),""))</f>
        <v>5.04</v>
      </c>
      <c r="I62" s="399">
        <f>H62*'4-BDI'!$E$29</f>
        <v>6.4632959999999997</v>
      </c>
      <c r="J62" s="62">
        <f>TRUNC(G62*H62,2)</f>
        <v>653.17999999999995</v>
      </c>
      <c r="K62" s="243">
        <f>TRUNC(G62*I62,2)</f>
        <v>837.64</v>
      </c>
    </row>
    <row r="63" spans="2:11" ht="30">
      <c r="B63" s="16" t="s">
        <v>12898</v>
      </c>
      <c r="C63" s="394">
        <f>QUANT!C828</f>
        <v>88485</v>
      </c>
      <c r="D63" s="394" t="str">
        <f>QUANT!D828</f>
        <v>SINAPI</v>
      </c>
      <c r="E63" s="395" t="str">
        <f>IFERROR(VLOOKUP($C63,'SINAPI M A I O 2018'!$1:$1048576,2,0),IFERROR(VLOOKUP($C63,'COMP. PROPRIA'!$B$12:$I$453,4,0),""))</f>
        <v>APLICAÇÃO DE FUNDO SELADOR ACRÍLICO EM PAREDES, UMA DEMÃO. AF_06/2014</v>
      </c>
      <c r="F63" s="396" t="str">
        <f>IFERROR(VLOOKUP($C63,'SINAPI M A I O 2018'!$A:$D,3,0),IFERROR(VLOOKUP($C63,'COMP. PROPRIA'!$B$12:$I$453,5,0),""))</f>
        <v>M2</v>
      </c>
      <c r="G63" s="397">
        <f>QUANT!K828</f>
        <v>26.400000000000002</v>
      </c>
      <c r="H63" s="398">
        <f>IFERROR(VLOOKUP($C63,'SINAPI M A I O 2018'!$A:$D,4,0),IFERROR(VLOOKUP($C63,'COMP. PROPRIA'!$B$12:$I$453,8,0),""))</f>
        <v>1.55</v>
      </c>
      <c r="I63" s="399">
        <f>H63*'4-BDI'!$E$29</f>
        <v>1.9877199999999999</v>
      </c>
      <c r="J63" s="62">
        <f t="shared" ref="J63:J66" si="10">TRUNC(G63*H63,2)</f>
        <v>40.92</v>
      </c>
      <c r="K63" s="243">
        <f t="shared" ref="K63:K66" si="11">TRUNC(G63*I63,2)</f>
        <v>52.47</v>
      </c>
    </row>
    <row r="64" spans="2:11" ht="30">
      <c r="B64" s="16" t="s">
        <v>12899</v>
      </c>
      <c r="C64" s="394">
        <f>QUANT!C885</f>
        <v>95468</v>
      </c>
      <c r="D64" s="394" t="str">
        <f>QUANT!D885</f>
        <v>SINAPI</v>
      </c>
      <c r="E64" s="395" t="str">
        <f>IFERROR(VLOOKUP($C64,'SINAPI M A I O 2018'!$1:$1048576,2,0),IFERROR(VLOOKUP($C64,'COMP. PROPRIA'!$B$12:$I$453,4,0),""))</f>
        <v>PINTURA ESMALTE BRILHANTE (2 DEMAOS) SOBRE SUPERFICIE METALICA, INCLUSIVE PROTECAO COM ZARCAO (1 DEMAO)</v>
      </c>
      <c r="F64" s="396" t="str">
        <f>IFERROR(VLOOKUP($C64,'SINAPI M A I O 2018'!$A:$D,3,0),IFERROR(VLOOKUP($C64,'COMP. PROPRIA'!$B$12:$I$453,5,0),""))</f>
        <v>M2</v>
      </c>
      <c r="G64" s="397">
        <f>QUANT!K885</f>
        <v>244.02499999999998</v>
      </c>
      <c r="H64" s="398">
        <f>IFERROR(VLOOKUP($C64,'SINAPI M A I O 2018'!$A:$D,4,0),IFERROR(VLOOKUP($C64,'COMP. PROPRIA'!$B$12:$I$453,8,0),""))</f>
        <v>31.55</v>
      </c>
      <c r="I64" s="399">
        <f>H64*'4-BDI'!$E$29</f>
        <v>40.459719999999997</v>
      </c>
      <c r="J64" s="62">
        <f t="shared" si="10"/>
        <v>7698.98</v>
      </c>
      <c r="K64" s="243">
        <f t="shared" si="11"/>
        <v>9873.18</v>
      </c>
    </row>
    <row r="65" spans="2:13" ht="30">
      <c r="B65" s="16" t="s">
        <v>12900</v>
      </c>
      <c r="C65" s="394">
        <f>QUANT!C857</f>
        <v>88489</v>
      </c>
      <c r="D65" s="394" t="str">
        <f>QUANT!D857</f>
        <v>SINAPI</v>
      </c>
      <c r="E65" s="395" t="str">
        <f>IFERROR(VLOOKUP($C65,'SINAPI M A I O 2018'!$1:$1048576,2,0),IFERROR(VLOOKUP($C65,'COMP. PROPRIA'!$B$12:$I$453,4,0),""))</f>
        <v>APLICAÇÃO MANUAL DE PINTURA COM TINTA LÁTEX ACRÍLICA EM PAREDES, DUAS DEMÃOS. AF_06/2014</v>
      </c>
      <c r="F65" s="396" t="str">
        <f>IFERROR(VLOOKUP($C65,'SINAPI M A I O 2018'!$A:$D,3,0),IFERROR(VLOOKUP($C65,'COMP. PROPRIA'!$B$12:$I$453,5,0),""))</f>
        <v>M2</v>
      </c>
      <c r="G65" s="397">
        <f>QUANT!K857</f>
        <v>1135.7279999999998</v>
      </c>
      <c r="H65" s="398">
        <f>IFERROR(VLOOKUP($C65,'SINAPI M A I O 2018'!$A:$D,4,0),IFERROR(VLOOKUP($C65,'COMP. PROPRIA'!$B$12:$I$453,8,0),""))</f>
        <v>9.51</v>
      </c>
      <c r="I65" s="399">
        <f>H65*'4-BDI'!$E$29</f>
        <v>12.195624</v>
      </c>
      <c r="J65" s="62">
        <f t="shared" si="10"/>
        <v>10800.77</v>
      </c>
      <c r="K65" s="243">
        <f t="shared" si="11"/>
        <v>13850.91</v>
      </c>
    </row>
    <row r="66" spans="2:13" ht="15">
      <c r="B66" s="16" t="s">
        <v>12901</v>
      </c>
      <c r="C66" s="394" t="str">
        <f>QUANT!C822</f>
        <v>CP-PIN-1</v>
      </c>
      <c r="D66" s="394" t="s">
        <v>12280</v>
      </c>
      <c r="E66" s="395" t="str">
        <f>IFERROR(VLOOKUP($C66,'SINAPI M A I O 2018'!$1:$1048576,2,0),IFERROR(VLOOKUP($C66,'COMP. PROPRIA'!$B$12:$I$453,4,0),""))</f>
        <v xml:space="preserve">PINTURA DE LOGOMARCA  E NOMENCLATURA </v>
      </c>
      <c r="F66" s="396" t="str">
        <f>IFERROR(VLOOKUP($C66,'SINAPI M A I O 2018'!$A:$D,3,0),IFERROR(VLOOKUP($C66,'COMP. PROPRIA'!$B$12:$I$453,5,0),""))</f>
        <v>M2</v>
      </c>
      <c r="G66" s="397">
        <f>QUANT!K823</f>
        <v>1.7999999999999998</v>
      </c>
      <c r="H66" s="398">
        <f>IFERROR(VLOOKUP($C66,'SINAPI M A I O 2018'!$A:$D,4,0),IFERROR(VLOOKUP($C66,'COMP. PROPRIA'!$B$12:$I$453,8,0),""))</f>
        <v>50</v>
      </c>
      <c r="I66" s="399">
        <f>H66*'4-BDI'!$E$29</f>
        <v>64.12</v>
      </c>
      <c r="J66" s="62">
        <f t="shared" si="10"/>
        <v>90</v>
      </c>
      <c r="K66" s="243">
        <f t="shared" si="11"/>
        <v>115.41</v>
      </c>
    </row>
    <row r="67" spans="2:13" ht="15">
      <c r="B67" s="522" t="s">
        <v>12873</v>
      </c>
      <c r="C67" s="523"/>
      <c r="D67" s="523"/>
      <c r="E67" s="523"/>
      <c r="F67" s="523"/>
      <c r="G67" s="523"/>
      <c r="H67" s="523"/>
      <c r="I67" s="373"/>
      <c r="J67" s="242">
        <f>SUM(J62:J66)</f>
        <v>19283.849999999999</v>
      </c>
      <c r="K67" s="242">
        <f>SUM(K62:K66)</f>
        <v>24729.61</v>
      </c>
      <c r="M67" s="211"/>
    </row>
    <row r="68" spans="2:13" ht="31.5" customHeight="1">
      <c r="B68" s="356" t="s">
        <v>12902</v>
      </c>
      <c r="C68" s="357"/>
      <c r="D68" s="358"/>
      <c r="E68" s="359" t="str">
        <f>QUANT!E900:J900</f>
        <v xml:space="preserve">INSTALAÇÕES HIDROSSANITÁRIAS  </v>
      </c>
      <c r="F68" s="360"/>
      <c r="G68" s="361"/>
      <c r="H68" s="362"/>
      <c r="I68" s="362"/>
      <c r="J68" s="363"/>
      <c r="K68" s="364"/>
    </row>
    <row r="69" spans="2:13" ht="15" customHeight="1">
      <c r="B69" s="237" t="s">
        <v>12903</v>
      </c>
      <c r="C69" s="374"/>
      <c r="D69" s="374"/>
      <c r="E69" s="374" t="s">
        <v>12904</v>
      </c>
      <c r="F69" s="375"/>
      <c r="G69" s="376"/>
      <c r="H69" s="377"/>
      <c r="I69" s="377"/>
      <c r="J69" s="378"/>
      <c r="K69" s="379"/>
    </row>
    <row r="70" spans="2:13" ht="30" customHeight="1">
      <c r="B70" s="17" t="s">
        <v>12905</v>
      </c>
      <c r="C70" s="394">
        <f>QUANT!C911</f>
        <v>90371</v>
      </c>
      <c r="D70" s="394" t="str">
        <f>QUANT!D911</f>
        <v>SINAPI</v>
      </c>
      <c r="E70" s="395" t="str">
        <f>IFERROR(VLOOKUP($C70,'SINAPI M A I O 2018'!$1:$1048576,2,0),IFERROR(VLOOKUP($C70,'COMP. PROPRIA'!$B$12:$I$453,4,0),""))</f>
        <v>REGISTRO DE ESFERA, PVC, ROSCÁVEL, 3/4", FORNECIDO E INSTALADO EM RAMAL DE ÁGUA. AF_03/2015</v>
      </c>
      <c r="F70" s="396" t="str">
        <f>IFERROR(VLOOKUP($C70,'SINAPI M A I O 2018'!$A:$D,3,0),IFERROR(VLOOKUP($C70,'COMP. PROPRIA'!$B$12:$I$453,5,0),""))</f>
        <v>UN</v>
      </c>
      <c r="G70" s="397">
        <f>QUANT!K911</f>
        <v>3</v>
      </c>
      <c r="H70" s="398">
        <f>IFERROR(VLOOKUP($C70,'SINAPI M A I O 2018'!$A:$D,4,0),IFERROR(VLOOKUP($C70,'COMP. PROPRIA'!$B$12:$I$453,8,0),""))</f>
        <v>23.25</v>
      </c>
      <c r="I70" s="399">
        <f>H70*'4-BDI'!$E$29</f>
        <v>29.815799999999999</v>
      </c>
      <c r="J70" s="62">
        <f>TRUNC(G70*H70,2)</f>
        <v>69.75</v>
      </c>
      <c r="K70" s="243">
        <f>TRUNC(G70*I70,2)</f>
        <v>89.44</v>
      </c>
    </row>
    <row r="71" spans="2:13" ht="30" customHeight="1">
      <c r="B71" s="17" t="s">
        <v>12906</v>
      </c>
      <c r="C71" s="394" t="str">
        <f>QUANT!C929</f>
        <v>CP-HID-3</v>
      </c>
      <c r="D71" s="394" t="s">
        <v>12280</v>
      </c>
      <c r="E71" s="395" t="str">
        <f>IFERROR(VLOOKUP($C71,'SINAPI M A I O 2018'!$1:$1048576,2,0),IFERROR(VLOOKUP($C71,'COMP. PROPRIA'!$B$12:$I$453,4,0),""))</f>
        <v xml:space="preserve">VASO SANITÁRIO CONVENCIONAL COM CONEXÕES DE INSTALAÇÃO E ACENTO PLASTICO - FORNECIMENTO E INSTALAÇÃO </v>
      </c>
      <c r="F71" s="396" t="str">
        <f>IFERROR(VLOOKUP($C71,'SINAPI M A I O 2018'!$A:$D,3,0),IFERROR(VLOOKUP($C71,'COMP. PROPRIA'!$B$12:$I$453,5,0),""))</f>
        <v>UNI</v>
      </c>
      <c r="G71" s="397">
        <f>QUANT!K929</f>
        <v>4</v>
      </c>
      <c r="H71" s="398">
        <f>IFERROR(VLOOKUP($C71,'SINAPI M A I O 2018'!$A:$D,4,0),IFERROR(VLOOKUP($C71,'COMP. PROPRIA'!$B$12:$I$453,8,0),""))</f>
        <v>192.43</v>
      </c>
      <c r="I71" s="399">
        <f>H71*'4-BDI'!$E$29</f>
        <v>246.772232</v>
      </c>
      <c r="J71" s="62">
        <f t="shared" ref="J71:J81" si="12">TRUNC(G71*H71,2)</f>
        <v>769.72</v>
      </c>
      <c r="K71" s="243">
        <f t="shared" ref="K71:K81" si="13">TRUNC(G71*I71,2)</f>
        <v>987.08</v>
      </c>
    </row>
    <row r="72" spans="2:13" ht="30" customHeight="1">
      <c r="B72" s="17" t="s">
        <v>12907</v>
      </c>
      <c r="C72" s="394">
        <f>QUANT!C930</f>
        <v>86903</v>
      </c>
      <c r="D72" s="394" t="str">
        <f>QUANT!D930</f>
        <v>SINAPI</v>
      </c>
      <c r="E72" s="395" t="str">
        <f>IFERROR(VLOOKUP($C72,'SINAPI M A I O 2018'!$1:$1048576,2,0),IFERROR(VLOOKUP($C72,'COMP. PROPRIA'!$B$12:$I$453,4,0),""))</f>
        <v>LAVATÓRIO LOUÇA BRANCA COM COLUNA, 45 X 55CM OU EQUIVALENTE, PADRÃO MÉDIO - FORNECIMENTO E INSTALAÇÃO. AF_12/2013</v>
      </c>
      <c r="F72" s="396" t="str">
        <f>IFERROR(VLOOKUP($C72,'SINAPI M A I O 2018'!$A:$D,3,0),IFERROR(VLOOKUP($C72,'COMP. PROPRIA'!$B$12:$I$453,5,0),""))</f>
        <v>UN</v>
      </c>
      <c r="G72" s="397">
        <f>QUANT!K930</f>
        <v>5</v>
      </c>
      <c r="H72" s="398">
        <f>IFERROR(VLOOKUP($C72,'SINAPI M A I O 2018'!$A:$D,4,0),IFERROR(VLOOKUP($C72,'COMP. PROPRIA'!$B$12:$I$453,8,0),""))</f>
        <v>257.73</v>
      </c>
      <c r="I72" s="399">
        <f>H72*'4-BDI'!$E$29</f>
        <v>330.51295200000004</v>
      </c>
      <c r="J72" s="62">
        <f t="shared" si="12"/>
        <v>1288.6500000000001</v>
      </c>
      <c r="K72" s="243">
        <f t="shared" si="13"/>
        <v>1652.56</v>
      </c>
    </row>
    <row r="73" spans="2:13" ht="45">
      <c r="B73" s="17" t="s">
        <v>12908</v>
      </c>
      <c r="C73" s="394">
        <f>QUANT!C935</f>
        <v>94499</v>
      </c>
      <c r="D73" s="394" t="str">
        <f>QUANT!D935</f>
        <v>SINAPI</v>
      </c>
      <c r="E73" s="395" t="str">
        <f>IFERROR(VLOOKUP($C73,'SINAPI M A I O 2018'!$1:$1048576,2,0),IFERROR(VLOOKUP($C73,'COMP. PROPRIA'!$B$12:$I$453,4,0),""))</f>
        <v>REGISTRO DE GAVETA BRUTO, LATÃO, ROSCÁVEL, 2 1/2, INSTALADO EM RESERVAÇÃO DE ÁGUA DE EDIFICAÇÃO QUE POSSUA RESERVATÓRIO DE FIBRA/FIBROCIMENTO  FORNECIMENTO E INSTALAÇÃO. AF_06/2016</v>
      </c>
      <c r="F73" s="396" t="str">
        <f>IFERROR(VLOOKUP($C73,'SINAPI M A I O 2018'!$A:$D,3,0),IFERROR(VLOOKUP($C73,'COMP. PROPRIA'!$B$12:$I$453,5,0),""))</f>
        <v>UN</v>
      </c>
      <c r="G73" s="397">
        <f>QUANT!K933</f>
        <v>1</v>
      </c>
      <c r="H73" s="398">
        <f>IFERROR(VLOOKUP($C73,'SINAPI M A I O 2018'!$A:$D,4,0),IFERROR(VLOOKUP($C73,'COMP. PROPRIA'!$B$12:$I$453,8,0),""))</f>
        <v>113.26</v>
      </c>
      <c r="I73" s="399">
        <f>H73*'4-BDI'!$E$29</f>
        <v>145.24462400000002</v>
      </c>
      <c r="J73" s="62">
        <f t="shared" si="12"/>
        <v>113.26</v>
      </c>
      <c r="K73" s="243">
        <f t="shared" si="13"/>
        <v>145.24</v>
      </c>
    </row>
    <row r="74" spans="2:13" ht="45">
      <c r="B74" s="17" t="s">
        <v>12909</v>
      </c>
      <c r="C74" s="394">
        <f>QUANT!C942</f>
        <v>89987</v>
      </c>
      <c r="D74" s="394" t="str">
        <f>QUANT!D942</f>
        <v>SINAPI</v>
      </c>
      <c r="E74" s="395" t="str">
        <f>IFERROR(VLOOKUP($C74,'SINAPI M A I O 2018'!$1:$1048576,2,0),IFERROR(VLOOKUP($C74,'COMP. PROPRIA'!$B$12:$I$453,4,0),""))</f>
        <v>REGISTRO DE GAVETA BRUTO, LATÃO, ROSCÁVEL, 3/4", COM ACABAMENTO E CANOPLA CROMADOS. FORNECIDO E INSTALADO EM RAMAL DE ÁGUA. AF_12/2014</v>
      </c>
      <c r="F74" s="396" t="str">
        <f>IFERROR(VLOOKUP($C74,'SINAPI M A I O 2018'!$A:$D,3,0),IFERROR(VLOOKUP($C74,'COMP. PROPRIA'!$B$12:$I$453,5,0),""))</f>
        <v>UN</v>
      </c>
      <c r="G74" s="397">
        <f>QUANT!K942</f>
        <v>2</v>
      </c>
      <c r="H74" s="398">
        <f>IFERROR(VLOOKUP($C74,'SINAPI M A I O 2018'!$A:$D,4,0),IFERROR(VLOOKUP($C74,'COMP. PROPRIA'!$B$12:$I$453,8,0),""))</f>
        <v>35.71</v>
      </c>
      <c r="I74" s="399">
        <f>H74*'4-BDI'!$E$29</f>
        <v>45.794504000000003</v>
      </c>
      <c r="J74" s="62">
        <f t="shared" si="12"/>
        <v>71.42</v>
      </c>
      <c r="K74" s="243">
        <f t="shared" si="13"/>
        <v>91.58</v>
      </c>
    </row>
    <row r="75" spans="2:13" ht="30">
      <c r="B75" s="17" t="s">
        <v>12910</v>
      </c>
      <c r="C75" s="394">
        <f>QUANT!C944</f>
        <v>40729</v>
      </c>
      <c r="D75" s="394" t="str">
        <f>QUANT!D944</f>
        <v>SINAPI</v>
      </c>
      <c r="E75" s="395" t="str">
        <f>IFERROR(VLOOKUP($C75,'SINAPI M A I O 2018'!$1:$1048576,2,0),IFERROR(VLOOKUP($C75,'COMP. PROPRIA'!$B$12:$I$453,4,0),""))</f>
        <v>VALVULA DESCARGA 1.1/2" COM REGISTRO, ACABAMENTO EM METAL CROMADO - FORNECIMENTO E INSTALACAO</v>
      </c>
      <c r="F75" s="396" t="str">
        <f>IFERROR(VLOOKUP($C75,'SINAPI M A I O 2018'!$A:$D,3,0),IFERROR(VLOOKUP($C75,'COMP. PROPRIA'!$B$12:$I$453,5,0),""))</f>
        <v>UN</v>
      </c>
      <c r="G75" s="397">
        <f>QUANT!K944</f>
        <v>5</v>
      </c>
      <c r="H75" s="398">
        <f>IFERROR(VLOOKUP($C75,'SINAPI M A I O 2018'!$A:$D,4,0),IFERROR(VLOOKUP($C75,'COMP. PROPRIA'!$B$12:$I$453,8,0),""))</f>
        <v>165.17</v>
      </c>
      <c r="I75" s="399">
        <f>H75*'4-BDI'!$E$29</f>
        <v>211.81400799999997</v>
      </c>
      <c r="J75" s="62">
        <f t="shared" si="12"/>
        <v>825.85</v>
      </c>
      <c r="K75" s="243">
        <f t="shared" si="13"/>
        <v>1059.07</v>
      </c>
    </row>
    <row r="76" spans="2:13" ht="30">
      <c r="B76" s="17" t="s">
        <v>12911</v>
      </c>
      <c r="C76" s="394" t="str">
        <f>'COMP. PROPRIA'!B56</f>
        <v>CP-HID-4</v>
      </c>
      <c r="D76" s="394" t="s">
        <v>12280</v>
      </c>
      <c r="E76" s="395" t="str">
        <f>IFERROR(VLOOKUP($C76,'SINAPI M A I O 2018'!$1:$1048576,2,0),IFERROR(VLOOKUP($C76,'COMP. PROPRIA'!$B$12:$I$453,4,0),""))</f>
        <v xml:space="preserve">FORNECIMENTO E INSTALAÇÃO DE BOLSA DE LIGAÇÃO PARA VASO SANITÁRIO </v>
      </c>
      <c r="F76" s="396" t="str">
        <f>IFERROR(VLOOKUP($C76,'SINAPI M A I O 2018'!$A:$D,3,0),IFERROR(VLOOKUP($C76,'COMP. PROPRIA'!$B$12:$I$453,5,0),""))</f>
        <v>UNI</v>
      </c>
      <c r="G76" s="397">
        <v>5</v>
      </c>
      <c r="H76" s="398">
        <f>IFERROR(VLOOKUP($C76,'SINAPI M A I O 2018'!$A:$D,4,0),IFERROR(VLOOKUP($C76,'COMP. PROPRIA'!$B$12:$I$453,8,0),""))</f>
        <v>5.59</v>
      </c>
      <c r="I76" s="399">
        <f>H76*'4-BDI'!$E$29</f>
        <v>7.1686160000000001</v>
      </c>
      <c r="J76" s="62">
        <f t="shared" si="12"/>
        <v>27.95</v>
      </c>
      <c r="K76" s="243">
        <f t="shared" si="13"/>
        <v>35.840000000000003</v>
      </c>
    </row>
    <row r="77" spans="2:13" ht="30">
      <c r="B77" s="17" t="s">
        <v>12912</v>
      </c>
      <c r="C77" s="394">
        <f>QUANT!C948</f>
        <v>86884</v>
      </c>
      <c r="D77" s="394" t="str">
        <f>QUANT!D948</f>
        <v>SINAPI</v>
      </c>
      <c r="E77" s="395" t="str">
        <f>IFERROR(VLOOKUP($C77,'SINAPI M A I O 2018'!$1:$1048576,2,0),IFERROR(VLOOKUP($C77,'COMP. PROPRIA'!$B$12:$I$453,4,0),""))</f>
        <v>ENGATE FLEXÍVEL EM PLÁSTICO BRANCO, 1/2" X 30CM - FORNECIMENTO E INSTALAÇÃO. AF_12/2013</v>
      </c>
      <c r="F77" s="396" t="str">
        <f>IFERROR(VLOOKUP($C77,'SINAPI M A I O 2018'!$A:$D,3,0),IFERROR(VLOOKUP($C77,'COMP. PROPRIA'!$B$12:$I$453,5,0),""))</f>
        <v>UN</v>
      </c>
      <c r="G77" s="397">
        <f>QUANT!K948</f>
        <v>5</v>
      </c>
      <c r="H77" s="398">
        <f>IFERROR(VLOOKUP($C77,'SINAPI M A I O 2018'!$A:$D,4,0),IFERROR(VLOOKUP($C77,'COMP. PROPRIA'!$B$12:$I$453,8,0),""))</f>
        <v>6.31</v>
      </c>
      <c r="I77" s="399">
        <f>H77*'4-BDI'!$E$29</f>
        <v>8.0919439999999998</v>
      </c>
      <c r="J77" s="62">
        <f t="shared" si="12"/>
        <v>31.55</v>
      </c>
      <c r="K77" s="243">
        <f t="shared" si="13"/>
        <v>40.450000000000003</v>
      </c>
    </row>
    <row r="78" spans="2:13" ht="45">
      <c r="B78" s="17" t="s">
        <v>12913</v>
      </c>
      <c r="C78" s="394">
        <f>QUANT!C964</f>
        <v>89538</v>
      </c>
      <c r="D78" s="394" t="str">
        <f>QUANT!D964</f>
        <v>SINAPI</v>
      </c>
      <c r="E78" s="395" t="str">
        <f>IFERROR(VLOOKUP($C78,'SINAPI M A I O 2018'!$1:$1048576,2,0),IFERROR(VLOOKUP($C78,'COMP. PROPRIA'!$B$12:$I$453,4,0),""))</f>
        <v>ADAPTADOR CURTO COM BOLSA E ROSCA PARA REGISTRO, PVC, SOLDÁVEL, DN 25MM X 3/4, INSTALADO EM PRUMADA DE ÁGUA - FORNECIMENTO E INSTALAÇÃO. AF_12/2014</v>
      </c>
      <c r="F78" s="396" t="str">
        <f>IFERROR(VLOOKUP($C78,'SINAPI M A I O 2018'!$A:$D,3,0),IFERROR(VLOOKUP($C78,'COMP. PROPRIA'!$B$12:$I$453,5,0),""))</f>
        <v>UN</v>
      </c>
      <c r="G78" s="397">
        <f>QUANT!K964</f>
        <v>3</v>
      </c>
      <c r="H78" s="398">
        <f>IFERROR(VLOOKUP($C78,'SINAPI M A I O 2018'!$A:$D,4,0),IFERROR(VLOOKUP($C78,'COMP. PROPRIA'!$B$12:$I$453,8,0),""))</f>
        <v>2.79</v>
      </c>
      <c r="I78" s="399">
        <f>H78*'4-BDI'!$E$29</f>
        <v>3.577896</v>
      </c>
      <c r="J78" s="62">
        <f t="shared" si="12"/>
        <v>8.3699999999999992</v>
      </c>
      <c r="K78" s="243">
        <f t="shared" si="13"/>
        <v>10.73</v>
      </c>
    </row>
    <row r="79" spans="2:13" ht="45">
      <c r="B79" s="17" t="s">
        <v>12914</v>
      </c>
      <c r="C79" s="394">
        <f>QUANT!C967</f>
        <v>89596</v>
      </c>
      <c r="D79" s="394" t="str">
        <f>QUANT!D967</f>
        <v>SINAPI</v>
      </c>
      <c r="E79" s="395" t="str">
        <f>IFERROR(VLOOKUP($C79,'SINAPI M A I O 2018'!$1:$1048576,2,0),IFERROR(VLOOKUP($C79,'COMP. PROPRIA'!$B$12:$I$453,4,0),""))</f>
        <v>ADAPTADOR CURTO COM BOLSA E ROSCA PARA REGISTRO, PVC, SOLDÁVEL, DN 50MM X 1.1/2, INSTALADO EM PRUMADA DE ÁGUA - FORNECIMENTO E INSTALAÇÃO. AF_12/2014</v>
      </c>
      <c r="F79" s="396" t="str">
        <f>IFERROR(VLOOKUP($C79,'SINAPI M A I O 2018'!$A:$D,3,0),IFERROR(VLOOKUP($C79,'COMP. PROPRIA'!$B$12:$I$453,5,0),""))</f>
        <v>UN</v>
      </c>
      <c r="G79" s="397">
        <f>QUANT!K967</f>
        <v>3</v>
      </c>
      <c r="H79" s="398">
        <f>IFERROR(VLOOKUP($C79,'SINAPI M A I O 2018'!$A:$D,4,0),IFERROR(VLOOKUP($C79,'COMP. PROPRIA'!$B$12:$I$453,8,0),""))</f>
        <v>7.78</v>
      </c>
      <c r="I79" s="399">
        <f>H79*'4-BDI'!$E$29</f>
        <v>9.9770719999999997</v>
      </c>
      <c r="J79" s="62">
        <f t="shared" si="12"/>
        <v>23.34</v>
      </c>
      <c r="K79" s="243">
        <f t="shared" si="13"/>
        <v>29.93</v>
      </c>
    </row>
    <row r="80" spans="2:13" ht="45">
      <c r="B80" s="17" t="s">
        <v>12915</v>
      </c>
      <c r="C80" s="394">
        <f>QUANT!C901</f>
        <v>95644</v>
      </c>
      <c r="D80" s="394" t="str">
        <f>QUANT!D968</f>
        <v>SINAPI</v>
      </c>
      <c r="E80" s="395" t="str">
        <f>IFERROR(VLOOKUP($C80,'SINAPI M A I O 2018'!$1:$1048576,2,0),IFERROR(VLOOKUP($C80,'COMP. PROPRIA'!$B$12:$I$453,4,0),""))</f>
        <v>KIT CAVALETE PARA MEDIÇÃO DE ÁGUA - ENTRADA INDIVIDUALIZADA, EM PVC DN 32 (1), PARA 1 MEDIDOR  FORNECIMENTO E INSTALAÇÃO (EXCLUSIVE HIDRÔMETRO). AF_11/2016</v>
      </c>
      <c r="F80" s="396" t="str">
        <f>IFERROR(VLOOKUP($C80,'SINAPI M A I O 2018'!$A:$D,3,0),IFERROR(VLOOKUP($C80,'COMP. PROPRIA'!$B$12:$I$453,5,0),""))</f>
        <v>UN</v>
      </c>
      <c r="G80" s="397">
        <f>QUANT!K901</f>
        <v>1</v>
      </c>
      <c r="H80" s="398">
        <f>IFERROR(VLOOKUP($C80,'SINAPI M A I O 2018'!$A:$D,4,0),IFERROR(VLOOKUP($C80,'COMP. PROPRIA'!$B$12:$I$453,8,0),""))</f>
        <v>130.09</v>
      </c>
      <c r="I80" s="399">
        <f>H80*'4-BDI'!$E$29</f>
        <v>166.827416</v>
      </c>
      <c r="J80" s="62">
        <f t="shared" si="12"/>
        <v>130.09</v>
      </c>
      <c r="K80" s="243">
        <f t="shared" si="13"/>
        <v>166.82</v>
      </c>
    </row>
    <row r="81" spans="2:63" ht="30">
      <c r="B81" s="17" t="s">
        <v>12916</v>
      </c>
      <c r="C81" s="394" t="str">
        <f>'COMP. PROPRIA'!B61</f>
        <v>CP-HID-16</v>
      </c>
      <c r="D81" s="394" t="s">
        <v>12280</v>
      </c>
      <c r="E81" s="395" t="str">
        <f>IFERROR(VLOOKUP($C81,'SINAPI M A I O 2018'!$1:$1048576,2,0),IFERROR(VLOOKUP($C81,'COMP. PROPRIA'!$B$12:$I$453,4,0),""))</f>
        <v>FORNECIMENTO E INSTALAÇÃO BARRA DE APOIO RETA, EM ACO INOX POLIDO, COMPRIMENTO 90 CM, DIAMETRO MINIMO 3 CM</v>
      </c>
      <c r="F81" s="396" t="str">
        <f>IFERROR(VLOOKUP($C81,'SINAPI M A I O 2018'!$A:$D,3,0),IFERROR(VLOOKUP($C81,'COMP. PROPRIA'!$B$12:$I$453,5,0),""))</f>
        <v>UNI</v>
      </c>
      <c r="G81" s="397">
        <v>1</v>
      </c>
      <c r="H81" s="398">
        <f>IFERROR(VLOOKUP($C81,'SINAPI M A I O 2018'!$A:$D,4,0),IFERROR(VLOOKUP($C81,'COMP. PROPRIA'!$B$12:$I$453,8,0),""))</f>
        <v>248.59</v>
      </c>
      <c r="I81" s="399">
        <f>H81*'4-BDI'!$E$29</f>
        <v>318.79181599999998</v>
      </c>
      <c r="J81" s="62">
        <f t="shared" si="12"/>
        <v>248.59</v>
      </c>
      <c r="K81" s="243">
        <f t="shared" si="13"/>
        <v>318.79000000000002</v>
      </c>
    </row>
    <row r="82" spans="2:63" ht="15">
      <c r="B82" s="237" t="s">
        <v>12917</v>
      </c>
      <c r="C82" s="374"/>
      <c r="D82" s="374"/>
      <c r="E82" s="374" t="s">
        <v>12918</v>
      </c>
      <c r="F82" s="375"/>
      <c r="G82" s="376"/>
      <c r="H82" s="377"/>
      <c r="I82" s="377"/>
      <c r="J82" s="378">
        <f>SUM(J70:J81)</f>
        <v>3608.5400000000004</v>
      </c>
      <c r="K82" s="378">
        <f>SUM(K70:K81)</f>
        <v>4627.5299999999988</v>
      </c>
    </row>
    <row r="83" spans="2:63" ht="30" customHeight="1">
      <c r="B83" s="17" t="s">
        <v>12919</v>
      </c>
      <c r="C83" s="347">
        <f>QUANT!C1041</f>
        <v>86882</v>
      </c>
      <c r="D83" s="347" t="str">
        <f>QUANT!D1041</f>
        <v>SINAPI</v>
      </c>
      <c r="E83" s="395" t="str">
        <f>IFERROR(VLOOKUP($C83,'[3]2-SINAPI DEZEMBRO 2017'!$A$1:$D$11396,2,0),IFERROR(VLOOKUP($C83,'[3]3-COMPO.ADM.PRF '!$B$13:$I$837,4,0),""))</f>
        <v>SIFÃO DO TIPO GARRAFA/COPO EM PVC 1.1/4 X 1.1/2" - FORNECIMENTO E INSTALAÇÃO. AF_12/2013</v>
      </c>
      <c r="F83" s="396" t="str">
        <f>IFERROR(VLOOKUP($C83,'[3]2-SINAPI DEZEMBRO 2017'!$A$1:$D$11396,3,0),IFERROR(VLOOKUP($C83,'[3]3-COMPO.ADM.PRF '!$B$13:$I$837,5,0),""))</f>
        <v>UN</v>
      </c>
      <c r="G83" s="348">
        <f>QUANT!K1041</f>
        <v>5</v>
      </c>
      <c r="H83" s="398">
        <f>IFERROR(VLOOKUP($C83,'[3]2-SINAPI DEZEMBRO 2017'!$A$1:$D$11396,4,0),IFERROR(VLOOKUP($C83,'[3]3-COMPO.ADM.PRF '!$B$13:$I$837,8,0),""))</f>
        <v>15.71</v>
      </c>
      <c r="I83" s="399">
        <f>H83*'[3]5-BDI'!$E$29</f>
        <v>20.146504</v>
      </c>
      <c r="J83" s="62">
        <f>TRUNC(G83*H83,2)</f>
        <v>78.55</v>
      </c>
      <c r="K83" s="243">
        <f>TRUNC(G83*I83,2)</f>
        <v>100.73</v>
      </c>
    </row>
    <row r="84" spans="2:63" ht="45" customHeight="1">
      <c r="B84" s="17" t="s">
        <v>12920</v>
      </c>
      <c r="C84" s="347">
        <f>QUANT!C1070</f>
        <v>89714</v>
      </c>
      <c r="D84" s="347" t="str">
        <f>QUANT!D1070</f>
        <v>SINAPI</v>
      </c>
      <c r="E84" s="395" t="str">
        <f>IFERROR(VLOOKUP($C84,'[3]2-SINAPI DEZEMBRO 2017'!$A$1:$D$11396,2,0),IFERROR(VLOOKUP($C84,'[3]3-COMPO.ADM.PRF '!$B$13:$I$837,4,0),""))</f>
        <v>TUBO PVC, SERIE NORMAL, ESGOTO PREDIAL, DN 100 MM, FORNECIDO E INSTALADO EM RAMAL DE DESCARGA OU RAMAL DE ESGOTO SANITÁRIO. AF_12/2014</v>
      </c>
      <c r="F84" s="396" t="str">
        <f>IFERROR(VLOOKUP($C84,'[3]2-SINAPI DEZEMBRO 2017'!$A$1:$D$11396,3,0),IFERROR(VLOOKUP($C84,'[3]3-COMPO.ADM.PRF '!$B$13:$I$837,5,0),""))</f>
        <v>M</v>
      </c>
      <c r="G84" s="348">
        <f>QUANT!K1070</f>
        <v>12</v>
      </c>
      <c r="H84" s="398">
        <f>IFERROR(VLOOKUP($C84,'[3]2-SINAPI DEZEMBRO 2017'!$A$1:$D$11396,4,0),IFERROR(VLOOKUP($C84,'[3]3-COMPO.ADM.PRF '!$B$13:$I$837,8,0),""))</f>
        <v>35.68</v>
      </c>
      <c r="I84" s="399">
        <f>H84*'[3]5-BDI'!$E$29</f>
        <v>45.756031999999998</v>
      </c>
      <c r="J84" s="62">
        <f t="shared" ref="J84:J91" si="14">TRUNC(G84*H84,2)</f>
        <v>428.16</v>
      </c>
      <c r="K84" s="243">
        <f t="shared" ref="K84:K91" si="15">TRUNC(G84*I84,2)</f>
        <v>549.07000000000005</v>
      </c>
    </row>
    <row r="85" spans="2:63" ht="15" customHeight="1">
      <c r="B85" s="17" t="s">
        <v>12921</v>
      </c>
      <c r="C85" s="394">
        <f>QUANT!C1071</f>
        <v>89849</v>
      </c>
      <c r="D85" s="394" t="str">
        <f>QUANT!D1071</f>
        <v>SINAPI</v>
      </c>
      <c r="E85" s="395" t="str">
        <f>IFERROR(VLOOKUP($C85,'SINAPI M A I O 2018'!$1:$1048576,2,0),IFERROR(VLOOKUP($C85,'COMP. PROPRIA'!$B$12:$I$453,4,0),""))</f>
        <v>TUBO PVC, SERIE NORMAL, ESGOTO PREDIAL, DN 150 MM, FORNECIDO E INSTALADO EM SUBCOLETOR AÉREO DE ESGOTO SANITÁRIO. AF_12/2014</v>
      </c>
      <c r="F85" s="396" t="str">
        <f>IFERROR(VLOOKUP($C85,'SINAPI M A I O 2018'!$A:$D,3,0),IFERROR(VLOOKUP($C85,'COMP. PROPRIA'!$B$12:$I$453,5,0),""))</f>
        <v>M</v>
      </c>
      <c r="G85" s="397">
        <f>QUANT!K1071</f>
        <v>10</v>
      </c>
      <c r="H85" s="398">
        <f>IFERROR(VLOOKUP($C85,'SINAPI M A I O 2018'!$A:$D,4,0),IFERROR(VLOOKUP($C85,'COMP. PROPRIA'!$B$12:$I$453,8,0),""))</f>
        <v>34.74</v>
      </c>
      <c r="I85" s="399">
        <f>H85*'4-BDI'!$E$29</f>
        <v>44.550576</v>
      </c>
      <c r="J85" s="62">
        <f t="shared" si="14"/>
        <v>347.4</v>
      </c>
      <c r="K85" s="243">
        <f t="shared" si="15"/>
        <v>445.5</v>
      </c>
    </row>
    <row r="86" spans="2:63" ht="45">
      <c r="B86" s="17" t="s">
        <v>12922</v>
      </c>
      <c r="C86" s="394">
        <f>QUANT!C1050</f>
        <v>89744</v>
      </c>
      <c r="D86" s="394" t="str">
        <f>QUANT!D246</f>
        <v>PROPRIA</v>
      </c>
      <c r="E86" s="395" t="str">
        <f>IFERROR(VLOOKUP($C86,'SINAPI M A I O 2018'!$1:$1048576,2,0),IFERROR(VLOOKUP($C86,'COMP. PROPRIA'!$B$12:$I$453,4,0),""))</f>
        <v>JOELHO 90 GRAUS, PVC, SERIE NORMAL, ESGOTO PREDIAL, DN 100 MM, JUNTA ELÁSTICA, FORNECIDO E INSTALADO EM RAMAL DE DESCARGA OU RAMAL DE ESGOTO SANITÁRIO. AF_12/2014</v>
      </c>
      <c r="F86" s="396" t="str">
        <f>IFERROR(VLOOKUP($C86,'SINAPI M A I O 2018'!$A:$D,3,0),IFERROR(VLOOKUP($C86,'COMP. PROPRIA'!$B$12:$I$453,5,0),""))</f>
        <v>UN</v>
      </c>
      <c r="G86" s="397">
        <f>QUANT!K1060</f>
        <v>4</v>
      </c>
      <c r="H86" s="398">
        <f>IFERROR(VLOOKUP($C86,'SINAPI M A I O 2018'!$A:$D,4,0),IFERROR(VLOOKUP($C86,'COMP. PROPRIA'!$B$12:$I$453,8,0),""))</f>
        <v>16.239999999999998</v>
      </c>
      <c r="I86" s="399">
        <f>H86*'4-BDI'!$E$29</f>
        <v>20.826175999999997</v>
      </c>
      <c r="J86" s="62">
        <f t="shared" si="14"/>
        <v>64.959999999999994</v>
      </c>
      <c r="K86" s="243">
        <f t="shared" si="15"/>
        <v>83.3</v>
      </c>
    </row>
    <row r="87" spans="2:63" ht="30" customHeight="1">
      <c r="B87" s="17" t="s">
        <v>12923</v>
      </c>
      <c r="C87" s="394">
        <f>QUANT!C1055</f>
        <v>89746</v>
      </c>
      <c r="D87" s="394" t="str">
        <f>QUANT!D1055</f>
        <v>SINAPI</v>
      </c>
      <c r="E87" s="395" t="str">
        <f>IFERROR(VLOOKUP($C87,'SINAPI M A I O 2018'!$1:$1048576,2,0),IFERROR(VLOOKUP($C87,'COMP. PROPRIA'!$B$12:$I$453,4,0),""))</f>
        <v>JOELHO 45 GRAUS, PVC, SERIE NORMAL, ESGOTO PREDIAL, DN 100 MM, JUNTA ELÁSTICA, FORNECIDO E INSTALADO EM RAMAL DE DESCARGA OU RAMAL DE ESGOTO SANITÁRIO. AF_12/2014</v>
      </c>
      <c r="F87" s="396" t="str">
        <f>IFERROR(VLOOKUP($C87,'SINAPI M A I O 2018'!$A:$D,3,0),IFERROR(VLOOKUP($C87,'COMP. PROPRIA'!$B$12:$I$453,5,0),""))</f>
        <v>UN</v>
      </c>
      <c r="G87" s="397">
        <f>QUANT!K1055</f>
        <v>2</v>
      </c>
      <c r="H87" s="398">
        <f>IFERROR(VLOOKUP($C87,'SINAPI M A I O 2018'!$A:$D,4,0),IFERROR(VLOOKUP($C87,'COMP. PROPRIA'!$B$12:$I$453,8,0),""))</f>
        <v>16.3</v>
      </c>
      <c r="I87" s="399">
        <f>H87*'4-BDI'!$E$29</f>
        <v>20.903120000000001</v>
      </c>
      <c r="J87" s="62">
        <f t="shared" si="14"/>
        <v>32.6</v>
      </c>
      <c r="K87" s="243">
        <f t="shared" si="15"/>
        <v>41.8</v>
      </c>
    </row>
    <row r="88" spans="2:63" ht="30" customHeight="1">
      <c r="B88" s="17" t="s">
        <v>12924</v>
      </c>
      <c r="C88" s="394">
        <f>QUANT!C1083</f>
        <v>95472</v>
      </c>
      <c r="D88" s="394" t="str">
        <f>QUANT!D1083</f>
        <v>SINAPI</v>
      </c>
      <c r="E88" s="395" t="str">
        <f>IFERROR(VLOOKUP($C88,'SINAPI M A I O 2018'!$1:$1048576,2,0),IFERROR(VLOOKUP($C88,'COMP. PROPRIA'!$B$12:$I$453,4,0),""))</f>
        <v>VASO SANITARIO SIFONADO CONVENCIONAL PARA PCD SEM FURO FRONTAL COM LOUÇA BRANCA SEM ASSENTO, INCLUSO CONJUNTO DE LIGAÇÃO PARA BACIA SANITÁRIA AJUSTÁVEL - FORNECIMENTO E INSTALAÇÃO. AF_10/2016</v>
      </c>
      <c r="F88" s="396" t="str">
        <f>IFERROR(VLOOKUP($C88,'SINAPI M A I O 2018'!$A:$D,3,0),IFERROR(VLOOKUP($C88,'COMP. PROPRIA'!$B$12:$I$453,5,0),""))</f>
        <v>UN</v>
      </c>
      <c r="G88" s="397">
        <f>QUANT!K1083</f>
        <v>1</v>
      </c>
      <c r="H88" s="398">
        <f>IFERROR(VLOOKUP($C88,'SINAPI M A I O 2018'!$A:$D,4,0),IFERROR(VLOOKUP($C88,'COMP. PROPRIA'!$B$12:$I$453,8,0),""))</f>
        <v>605.36</v>
      </c>
      <c r="I88" s="399">
        <f>H88*'4-BDI'!$E$29</f>
        <v>776.31366400000002</v>
      </c>
      <c r="J88" s="62">
        <f t="shared" si="14"/>
        <v>605.36</v>
      </c>
      <c r="K88" s="243">
        <f t="shared" si="15"/>
        <v>776.31</v>
      </c>
    </row>
    <row r="89" spans="2:63" ht="30" customHeight="1">
      <c r="B89" s="17" t="s">
        <v>12925</v>
      </c>
      <c r="C89" s="394">
        <f>QUANT!C905</f>
        <v>11832</v>
      </c>
      <c r="D89" s="394" t="str">
        <f>QUANT!D905</f>
        <v>SINAPI</v>
      </c>
      <c r="E89" s="395" t="str">
        <f>IFERROR(VLOOKUP($C89,'SINAPI M A I O 2018'!$1:$1048576,2,0),IFERROR(VLOOKUP($C89,'COMP. PROPRIA'!$B$12:$I$453,4,0),""))</f>
        <v>TORNEIRA PLASTICA DE MESA PARA LAVATORIO 1/2 "</v>
      </c>
      <c r="F89" s="396" t="str">
        <f>IFERROR(VLOOKUP($C89,'SINAPI M A I O 2018'!$A:$D,3,0),IFERROR(VLOOKUP($C89,'COMP. PROPRIA'!$B$12:$I$453,5,0),""))</f>
        <v xml:space="preserve">UN    </v>
      </c>
      <c r="G89" s="397">
        <f>QUANT!K905</f>
        <v>5</v>
      </c>
      <c r="H89" s="398">
        <f>IFERROR(VLOOKUP($C89,'SINAPI M A I O 2018'!$A:$D,4,0),IFERROR(VLOOKUP($C89,'COMP. PROPRIA'!$B$12:$I$453,8,0),""))</f>
        <v>10.3</v>
      </c>
      <c r="I89" s="399">
        <f>H89*'4-BDI'!$E$29</f>
        <v>13.208720000000001</v>
      </c>
      <c r="J89" s="62">
        <f t="shared" si="14"/>
        <v>51.5</v>
      </c>
      <c r="K89" s="243">
        <f t="shared" si="15"/>
        <v>66.040000000000006</v>
      </c>
    </row>
    <row r="90" spans="2:63" ht="30" customHeight="1">
      <c r="B90" s="17" t="s">
        <v>12926</v>
      </c>
      <c r="C90" s="394">
        <f>QUANT!C907</f>
        <v>89708</v>
      </c>
      <c r="D90" s="394" t="str">
        <f>QUANT!D907</f>
        <v>SINAPI</v>
      </c>
      <c r="E90" s="395" t="str">
        <f>IFERROR(VLOOKUP($C90,'SINAPI M A I O 2018'!$1:$1048576,2,0),IFERROR(VLOOKUP($C90,'COMP. PROPRIA'!$B$12:$I$453,4,0),""))</f>
        <v>CAIXA SIFONADA, PVC, DN 150 X 185 X 75 MM, JUNTA ELÁSTICA, FORNECIDA E INSTALADA EM RAMAL DE DESCARGA OU EM RAMAL DE ESGOTO SANITÁRIO. AF_12/2014</v>
      </c>
      <c r="F90" s="396" t="str">
        <f>IFERROR(VLOOKUP($C90,'SINAPI M A I O 2018'!$A:$D,3,0),IFERROR(VLOOKUP($C90,'COMP. PROPRIA'!$B$12:$I$453,5,0),""))</f>
        <v>UN</v>
      </c>
      <c r="G90" s="397">
        <f>QUANT!K907</f>
        <v>5</v>
      </c>
      <c r="H90" s="398">
        <f>IFERROR(VLOOKUP($C90,'SINAPI M A I O 2018'!$A:$D,4,0),IFERROR(VLOOKUP($C90,'COMP. PROPRIA'!$B$12:$I$453,8,0),""))</f>
        <v>46.43</v>
      </c>
      <c r="I90" s="399">
        <f>H90*'4-BDI'!$E$29</f>
        <v>59.541831999999999</v>
      </c>
      <c r="J90" s="62">
        <f t="shared" si="14"/>
        <v>232.15</v>
      </c>
      <c r="K90" s="243">
        <f t="shared" si="15"/>
        <v>297.7</v>
      </c>
    </row>
    <row r="91" spans="2:63" ht="30" customHeight="1">
      <c r="B91" s="17" t="s">
        <v>12927</v>
      </c>
      <c r="C91" s="394" t="str">
        <f>QUANT!C1541</f>
        <v>74046/2</v>
      </c>
      <c r="D91" s="394" t="str">
        <f>QUANT!D1541</f>
        <v>SINAPI</v>
      </c>
      <c r="E91" s="395" t="str">
        <f>IFERROR(VLOOKUP($C91,'SINAPI M A I O 2018'!$1:$1048576,2,0),IFERROR(VLOOKUP($C91,'COMP. PROPRIA'!$B$12:$I$453,4,0),""))</f>
        <v>TARJETA TIPO LIVRE/OCUPADO PARA PORTA DE BANHEIRO</v>
      </c>
      <c r="F91" s="396" t="str">
        <f>IFERROR(VLOOKUP($C91,'SINAPI M A I O 2018'!$A:$D,3,0),IFERROR(VLOOKUP($C91,'COMP. PROPRIA'!$B$12:$I$453,5,0),""))</f>
        <v>UN</v>
      </c>
      <c r="G91" s="397">
        <f>QUANT!K1541</f>
        <v>4</v>
      </c>
      <c r="H91" s="398">
        <f>IFERROR(VLOOKUP($C91,'SINAPI M A I O 2018'!$A:$D,4,0),IFERROR(VLOOKUP($C91,'COMP. PROPRIA'!$B$12:$I$453,8,0),""))</f>
        <v>33.67</v>
      </c>
      <c r="I91" s="399">
        <f>H91*'4-BDI'!$E$29</f>
        <v>43.178408000000005</v>
      </c>
      <c r="J91" s="62">
        <f t="shared" si="14"/>
        <v>134.68</v>
      </c>
      <c r="K91" s="243">
        <f t="shared" si="15"/>
        <v>172.71</v>
      </c>
    </row>
    <row r="92" spans="2:63" ht="15">
      <c r="B92" s="522" t="s">
        <v>12928</v>
      </c>
      <c r="C92" s="523"/>
      <c r="D92" s="523"/>
      <c r="E92" s="523"/>
      <c r="F92" s="523"/>
      <c r="G92" s="523"/>
      <c r="H92" s="523"/>
      <c r="I92" s="373"/>
      <c r="J92" s="242">
        <f>SUM(J83:J91)</f>
        <v>1975.3600000000004</v>
      </c>
      <c r="K92" s="242">
        <f>SUM(K83:K91)</f>
        <v>2533.16</v>
      </c>
    </row>
    <row r="93" spans="2:63" ht="15">
      <c r="B93" s="522" t="s">
        <v>12873</v>
      </c>
      <c r="C93" s="523"/>
      <c r="D93" s="523"/>
      <c r="E93" s="523"/>
      <c r="F93" s="523"/>
      <c r="G93" s="523"/>
      <c r="H93" s="523"/>
      <c r="I93" s="373"/>
      <c r="J93" s="242">
        <f>J82+J92</f>
        <v>5583.9000000000005</v>
      </c>
      <c r="K93" s="242">
        <f>K82+K92</f>
        <v>7160.6899999999987</v>
      </c>
    </row>
    <row r="94" spans="2:63" s="212" customFormat="1" ht="15">
      <c r="B94" s="356" t="s">
        <v>12929</v>
      </c>
      <c r="C94" s="357"/>
      <c r="D94" s="358"/>
      <c r="E94" s="359" t="str">
        <f>QUANT!E1107:J1107</f>
        <v xml:space="preserve">INSTALAÇÕES ELÉTRICAS </v>
      </c>
      <c r="F94" s="360"/>
      <c r="G94" s="361"/>
      <c r="H94" s="362"/>
      <c r="I94" s="362"/>
      <c r="J94" s="363"/>
      <c r="K94" s="364"/>
    </row>
    <row r="95" spans="2:63" s="213" customFormat="1" ht="30">
      <c r="B95" s="17" t="s">
        <v>12930</v>
      </c>
      <c r="C95" s="350" t="str">
        <f>QUANT!C1114</f>
        <v>CP-ELE-3</v>
      </c>
      <c r="D95" s="394" t="s">
        <v>12280</v>
      </c>
      <c r="E95" s="395" t="str">
        <f>IFERROR(VLOOKUP($C95,'SINAPI M A I O 2018'!$1:$1048576,2,0),IFERROR(VLOOKUP($C95,'COMP. PROPRIA'!$B$12:$I$453,4,0),""))</f>
        <v>ABRACADEIRA EM ACO PARA AMARRACAO DE ELETRODUTOS, TIPO D, COM 2 1/2" E PARAFUSO DE FIXACAO -  FORNECIMENTO E INSTALAÇÃO</v>
      </c>
      <c r="F95" s="396" t="str">
        <f>IFERROR(VLOOKUP($C95,'SINAPI M A I O 2018'!$A:$D,3,0),IFERROR(VLOOKUP($C95,'COMP. PROPRIA'!$B$12:$I$453,5,0),""))</f>
        <v>UNI</v>
      </c>
      <c r="G95" s="397">
        <f>QUANT!K1114</f>
        <v>10</v>
      </c>
      <c r="H95" s="398">
        <f>IFERROR(VLOOKUP($C95,'SINAPI M A I O 2018'!$A:$D,4,0),IFERROR(VLOOKUP($C95,'COMP. PROPRIA'!$B$12:$I$453,8,0),""))</f>
        <v>12.71</v>
      </c>
      <c r="I95" s="399">
        <f>H95*'4-BDI'!$E$29</f>
        <v>16.299303999999999</v>
      </c>
      <c r="J95" s="62">
        <f>TRUNC(G95*H95,2)</f>
        <v>127.1</v>
      </c>
      <c r="K95" s="243">
        <f>TRUNC(G95*I95,2)</f>
        <v>162.99</v>
      </c>
      <c r="BK95" s="213" t="e">
        <f>BI95-#REF!</f>
        <v>#REF!</v>
      </c>
    </row>
    <row r="96" spans="2:63" s="213" customFormat="1" ht="30">
      <c r="B96" s="17" t="s">
        <v>12931</v>
      </c>
      <c r="C96" s="350" t="str">
        <f>QUANT!C1119</f>
        <v>CP-ELE-6</v>
      </c>
      <c r="D96" s="394" t="s">
        <v>12280</v>
      </c>
      <c r="E96" s="395" t="str">
        <f>IFERROR(VLOOKUP($C96,'SINAPI M A I O 2018'!$1:$1048576,2,0),IFERROR(VLOOKUP($C96,'COMP. PROPRIA'!$B$12:$I$453,4,0),""))</f>
        <v>PLUG OU BUJAO DE FERRO GALVANIZADO, DE 2 1/2" - FORNECIMENTO E INSTALAÇÃO</v>
      </c>
      <c r="F96" s="396" t="str">
        <f>IFERROR(VLOOKUP($C96,'SINAPI M A I O 2018'!$A:$D,3,0),IFERROR(VLOOKUP($C96,'COMP. PROPRIA'!$B$12:$I$453,5,0),""))</f>
        <v>UNI</v>
      </c>
      <c r="G96" s="397">
        <f>QUANT!K1119</f>
        <v>2</v>
      </c>
      <c r="H96" s="398">
        <f>IFERROR(VLOOKUP($C96,'SINAPI M A I O 2018'!$A:$D,4,0),IFERROR(VLOOKUP($C96,'COMP. PROPRIA'!$B$12:$I$453,8,0),""))</f>
        <v>29.099999999999994</v>
      </c>
      <c r="I96" s="399">
        <f>H96*'4-BDI'!$E$29</f>
        <v>37.31783999999999</v>
      </c>
      <c r="J96" s="62">
        <f t="shared" ref="J96:J110" si="16">TRUNC(G96*H96,2)</f>
        <v>58.2</v>
      </c>
      <c r="K96" s="243">
        <f t="shared" ref="K96:K110" si="17">TRUNC(G96*I96,2)</f>
        <v>74.63</v>
      </c>
    </row>
    <row r="97" spans="2:11" ht="30">
      <c r="B97" s="17" t="s">
        <v>12932</v>
      </c>
      <c r="C97" s="350">
        <f>QUANT!C1123</f>
        <v>91943</v>
      </c>
      <c r="D97" s="394" t="s">
        <v>12139</v>
      </c>
      <c r="E97" s="395" t="str">
        <f>IFERROR(VLOOKUP($C97,'SINAPI M A I O 2018'!$1:$1048576,2,0),IFERROR(VLOOKUP($C97,'COMP. PROPRIA'!$B$12:$I$453,4,0),""))</f>
        <v>CAIXA RETANGULAR 4" X 4" MÉDIA (1,30 M DO PISO), PVC, INSTALADA EM PAREDE - FORNECIMENTO E INSTALAÇÃO. AF_12/2015</v>
      </c>
      <c r="F97" s="396" t="str">
        <f>IFERROR(VLOOKUP($C97,'SINAPI M A I O 2018'!$A:$D,3,0),IFERROR(VLOOKUP($C97,'COMP. PROPRIA'!$B$12:$I$453,5,0),""))</f>
        <v>UN</v>
      </c>
      <c r="G97" s="397">
        <f>QUANT!K1123</f>
        <v>3</v>
      </c>
      <c r="H97" s="398">
        <f>IFERROR(VLOOKUP($C97,'SINAPI M A I O 2018'!$A:$D,4,0),IFERROR(VLOOKUP($C97,'COMP. PROPRIA'!$B$12:$I$453,8,0),""))</f>
        <v>12.86</v>
      </c>
      <c r="I97" s="399">
        <f>H97*'4-BDI'!$E$29</f>
        <v>16.491664</v>
      </c>
      <c r="J97" s="62">
        <f t="shared" si="16"/>
        <v>38.58</v>
      </c>
      <c r="K97" s="243">
        <f t="shared" si="17"/>
        <v>49.47</v>
      </c>
    </row>
    <row r="98" spans="2:11" ht="30">
      <c r="B98" s="17" t="s">
        <v>12933</v>
      </c>
      <c r="C98" s="350" t="str">
        <f>QUANT!C1138</f>
        <v>CP-ELE-11</v>
      </c>
      <c r="D98" s="394" t="s">
        <v>12280</v>
      </c>
      <c r="E98" s="395" t="str">
        <f>IFERROR(VLOOKUP($C98,'SINAPI M A I O 2018'!$1:$1048576,2,0),IFERROR(VLOOKUP($C98,'COMP. PROPRIA'!$B$12:$I$453,4,0),""))</f>
        <v>FITA ISOLANTE DE BORRACHA AUTOFUSAO, USO ATE 69 KV (ALTA TENSAO) - FORNECIMENTO E INSTALAÇÃO</v>
      </c>
      <c r="F98" s="396" t="str">
        <f>IFERROR(VLOOKUP($C98,'SINAPI M A I O 2018'!$A:$D,3,0),IFERROR(VLOOKUP($C98,'COMP. PROPRIA'!$B$12:$I$453,5,0),""))</f>
        <v xml:space="preserve">M     </v>
      </c>
      <c r="G98" s="397">
        <f>QUANT!K1138</f>
        <v>20</v>
      </c>
      <c r="H98" s="398">
        <f>IFERROR(VLOOKUP($C98,'SINAPI M A I O 2018'!$A:$D,4,0),IFERROR(VLOOKUP($C98,'COMP. PROPRIA'!$B$12:$I$453,8,0),""))</f>
        <v>3.4000000000000004</v>
      </c>
      <c r="I98" s="399">
        <f>H98*'4-BDI'!$E$29</f>
        <v>4.3601600000000005</v>
      </c>
      <c r="J98" s="62">
        <f t="shared" si="16"/>
        <v>68</v>
      </c>
      <c r="K98" s="243">
        <f t="shared" si="17"/>
        <v>87.2</v>
      </c>
    </row>
    <row r="99" spans="2:11" ht="30">
      <c r="B99" s="17" t="s">
        <v>12934</v>
      </c>
      <c r="C99" s="350">
        <f>QUANT!C1152</f>
        <v>91930</v>
      </c>
      <c r="D99" s="350" t="str">
        <f>QUANT!D1152</f>
        <v>SINAPI</v>
      </c>
      <c r="E99" s="395" t="str">
        <f>IFERROR(VLOOKUP($C99,'SINAPI M A I O 2018'!$1:$1048576,2,0),IFERROR(VLOOKUP($C99,'COMP. PROPRIA'!$B$12:$I$453,4,0),""))</f>
        <v>CABO DE COBRE FLEXÍVEL ISOLADO, 6 MM², ANTI-CHAMA 450/750 V, PARA CIRCUITOS TERMINAIS - FORNECIMENTO E INSTALAÇÃO. AF_12/2015</v>
      </c>
      <c r="F99" s="396" t="str">
        <f>IFERROR(VLOOKUP($C99,'SINAPI M A I O 2018'!$A:$D,3,0),IFERROR(VLOOKUP($C99,'COMP. PROPRIA'!$B$12:$I$453,5,0),""))</f>
        <v>M</v>
      </c>
      <c r="G99" s="397">
        <f>QUANT!K1152</f>
        <v>300</v>
      </c>
      <c r="H99" s="398">
        <f>IFERROR(VLOOKUP($C99,'SINAPI M A I O 2018'!$A:$D,4,0),IFERROR(VLOOKUP($C99,'COMP. PROPRIA'!$B$12:$I$453,8,0),""))</f>
        <v>4.93</v>
      </c>
      <c r="I99" s="399">
        <f>H99*'4-BDI'!$E$29</f>
        <v>6.3222319999999996</v>
      </c>
      <c r="J99" s="62">
        <f t="shared" si="16"/>
        <v>1479</v>
      </c>
      <c r="K99" s="243">
        <f t="shared" si="17"/>
        <v>1896.66</v>
      </c>
    </row>
    <row r="100" spans="2:11" ht="30">
      <c r="B100" s="17" t="s">
        <v>12935</v>
      </c>
      <c r="C100" s="350">
        <f>QUANT!C1150</f>
        <v>91926</v>
      </c>
      <c r="D100" s="350" t="str">
        <f>QUANT!D1150</f>
        <v>SINAPI</v>
      </c>
      <c r="E100" s="395" t="str">
        <f>IFERROR(VLOOKUP($C100,'SINAPI M A I O 2018'!$1:$1048576,2,0),IFERROR(VLOOKUP($C100,'COMP. PROPRIA'!$B$12:$I$453,4,0),""))</f>
        <v>CABO DE COBRE FLEXÍVEL ISOLADO, 2,5 MM², ANTI-CHAMA 450/750 V, PARA CIRCUITOS TERMINAIS - FORNECIMENTO E INSTALAÇÃO. AF_12/2015</v>
      </c>
      <c r="F100" s="396" t="str">
        <f>IFERROR(VLOOKUP($C100,'SINAPI M A I O 2018'!$A:$D,3,0),IFERROR(VLOOKUP($C100,'COMP. PROPRIA'!$B$12:$I$453,5,0),""))</f>
        <v>M</v>
      </c>
      <c r="G100" s="397">
        <f>QUANT!K1150</f>
        <v>67</v>
      </c>
      <c r="H100" s="398">
        <f>IFERROR(VLOOKUP($C100,'SINAPI M A I O 2018'!$A:$D,4,0),IFERROR(VLOOKUP($C100,'COMP. PROPRIA'!$B$12:$I$453,8,0),""))</f>
        <v>2.2799999999999998</v>
      </c>
      <c r="I100" s="399">
        <f>H100*'4-BDI'!$E$29</f>
        <v>2.9238719999999998</v>
      </c>
      <c r="J100" s="62">
        <f t="shared" si="16"/>
        <v>152.76</v>
      </c>
      <c r="K100" s="243">
        <f t="shared" si="17"/>
        <v>195.89</v>
      </c>
    </row>
    <row r="101" spans="2:11" ht="30">
      <c r="B101" s="17" t="s">
        <v>12936</v>
      </c>
      <c r="C101" s="350">
        <f>QUANT!C1167</f>
        <v>92005</v>
      </c>
      <c r="D101" s="350" t="str">
        <f>QUANT!D1167</f>
        <v>SINAPI</v>
      </c>
      <c r="E101" s="395" t="str">
        <f>IFERROR(VLOOKUP($C101,'SINAPI M A I O 2018'!$1:$1048576,2,0),IFERROR(VLOOKUP($C101,'COMP. PROPRIA'!$B$12:$I$453,4,0),""))</f>
        <v>TOMADA MÉDIA DE EMBUTIR (2 MÓDULOS), 2P+T 20 A, INCLUINDO SUPORTE E PLACA - FORNECIMENTO E INSTALAÇÃO. AF_12/2015</v>
      </c>
      <c r="F101" s="396" t="str">
        <f>IFERROR(VLOOKUP($C101,'SINAPI M A I O 2018'!$A:$D,3,0),IFERROR(VLOOKUP($C101,'COMP. PROPRIA'!$B$12:$I$453,5,0),""))</f>
        <v>UN</v>
      </c>
      <c r="G101" s="397">
        <f>QUANT!K1167</f>
        <v>4</v>
      </c>
      <c r="H101" s="398">
        <f>IFERROR(VLOOKUP($C101,'SINAPI M A I O 2018'!$A:$D,4,0),IFERROR(VLOOKUP($C101,'COMP. PROPRIA'!$B$12:$I$453,8,0),""))</f>
        <v>34.14</v>
      </c>
      <c r="I101" s="399">
        <f>H101*'4-BDI'!$E$29</f>
        <v>43.781136000000004</v>
      </c>
      <c r="J101" s="62">
        <f t="shared" si="16"/>
        <v>136.56</v>
      </c>
      <c r="K101" s="243">
        <f t="shared" si="17"/>
        <v>175.12</v>
      </c>
    </row>
    <row r="102" spans="2:11" ht="30">
      <c r="B102" s="17" t="s">
        <v>12937</v>
      </c>
      <c r="C102" s="350">
        <f>QUANT!C1159</f>
        <v>91953</v>
      </c>
      <c r="D102" s="350" t="str">
        <f>QUANT!D1159</f>
        <v>SINAPI</v>
      </c>
      <c r="E102" s="395" t="str">
        <f>IFERROR(VLOOKUP($C102,'SINAPI M A I O 2018'!$1:$1048576,2,0),IFERROR(VLOOKUP($C102,'COMP. PROPRIA'!$B$12:$I$453,4,0),""))</f>
        <v>INTERRUPTOR SIMPLES (1 MÓDULO), 10A/250V, INCLUINDO SUPORTE E PLACA - FORNECIMENTO E INSTALAÇÃO. AF_12/2015</v>
      </c>
      <c r="F102" s="396" t="str">
        <f>IFERROR(VLOOKUP($C102,'SINAPI M A I O 2018'!$A:$D,3,0),IFERROR(VLOOKUP($C102,'COMP. PROPRIA'!$B$12:$I$453,5,0),""))</f>
        <v>UN</v>
      </c>
      <c r="G102" s="397">
        <f>QUANT!K1159</f>
        <v>4</v>
      </c>
      <c r="H102" s="398">
        <f>IFERROR(VLOOKUP($C102,'SINAPI M A I O 2018'!$A:$D,4,0),IFERROR(VLOOKUP($C102,'COMP. PROPRIA'!$B$12:$I$453,8,0),""))</f>
        <v>15.96</v>
      </c>
      <c r="I102" s="399">
        <f>H102*'4-BDI'!$E$29</f>
        <v>20.467103999999999</v>
      </c>
      <c r="J102" s="62">
        <f t="shared" si="16"/>
        <v>63.84</v>
      </c>
      <c r="K102" s="243">
        <f t="shared" si="17"/>
        <v>81.86</v>
      </c>
    </row>
    <row r="103" spans="2:11" ht="45">
      <c r="B103" s="17" t="s">
        <v>12938</v>
      </c>
      <c r="C103" s="350">
        <f>QUANT!C1199</f>
        <v>91836</v>
      </c>
      <c r="D103" s="350" t="str">
        <f>QUANT!D1199</f>
        <v>SINAPI</v>
      </c>
      <c r="E103" s="395" t="str">
        <f>IFERROR(VLOOKUP($C103,'SINAPI M A I O 2018'!$1:$1048576,2,0),IFERROR(VLOOKUP($C103,'COMP. PROPRIA'!$B$12:$I$453,4,0),""))</f>
        <v>ELETRODUTO FLEXÍVEL CORRUGADO, PVC, DN 32 MM (1"), PARA CIRCUITOS TERMINAIS, INSTALADO EM FORRO - FORNECIMENTO E INSTALAÇÃO. AF_12/2015</v>
      </c>
      <c r="F103" s="396" t="str">
        <f>IFERROR(VLOOKUP($C103,'SINAPI M A I O 2018'!$A:$D,3,0),IFERROR(VLOOKUP($C103,'COMP. PROPRIA'!$B$12:$I$453,5,0),""))</f>
        <v>M</v>
      </c>
      <c r="G103" s="397">
        <f>QUANT!K1199</f>
        <v>80</v>
      </c>
      <c r="H103" s="398">
        <f>IFERROR(VLOOKUP($C103,'SINAPI M A I O 2018'!$A:$D,4,0),IFERROR(VLOOKUP($C103,'COMP. PROPRIA'!$B$12:$I$453,8,0),""))</f>
        <v>6.96</v>
      </c>
      <c r="I103" s="399">
        <f>H103*'4-BDI'!$E$29</f>
        <v>8.9255040000000001</v>
      </c>
      <c r="J103" s="62">
        <f t="shared" si="16"/>
        <v>556.79999999999995</v>
      </c>
      <c r="K103" s="243">
        <f t="shared" si="17"/>
        <v>714.04</v>
      </c>
    </row>
    <row r="104" spans="2:11" ht="15">
      <c r="B104" s="17" t="s">
        <v>12939</v>
      </c>
      <c r="C104" s="350" t="str">
        <f>QUANT!C1211</f>
        <v>74246/1</v>
      </c>
      <c r="D104" s="350" t="str">
        <f>QUANT!D1211</f>
        <v>SINAPI</v>
      </c>
      <c r="E104" s="395" t="str">
        <f>IFERROR(VLOOKUP($C104,'SINAPI M A I O 2018'!$1:$1048576,2,0),IFERROR(VLOOKUP($C104,'COMP. PROPRIA'!$B$12:$I$453,4,0),""))</f>
        <v>REFLETOR RETANGULAR FECHADO COM LAMPADA VAPOR METALICO 400 W</v>
      </c>
      <c r="F104" s="396" t="str">
        <f>IFERROR(VLOOKUP($C104,'SINAPI M A I O 2018'!$A:$D,3,0),IFERROR(VLOOKUP($C104,'COMP. PROPRIA'!$B$12:$I$453,5,0),""))</f>
        <v>UN</v>
      </c>
      <c r="G104" s="397">
        <f>QUANT!K1211</f>
        <v>18</v>
      </c>
      <c r="H104" s="398">
        <f>IFERROR(VLOOKUP($C104,'SINAPI M A I O 2018'!$A:$D,4,0),IFERROR(VLOOKUP($C104,'COMP. PROPRIA'!$B$12:$I$453,8,0),""))</f>
        <v>230.32</v>
      </c>
      <c r="I104" s="399">
        <f>H104*'4-BDI'!$E$29</f>
        <v>295.362368</v>
      </c>
      <c r="J104" s="62">
        <f t="shared" si="16"/>
        <v>4145.76</v>
      </c>
      <c r="K104" s="243">
        <f t="shared" si="17"/>
        <v>5316.52</v>
      </c>
    </row>
    <row r="105" spans="2:11" ht="15">
      <c r="B105" s="17" t="s">
        <v>12940</v>
      </c>
      <c r="C105" s="350">
        <f>QUANT!C1212</f>
        <v>72281</v>
      </c>
      <c r="D105" s="350" t="str">
        <f>QUANT!D1212</f>
        <v>SINAPI</v>
      </c>
      <c r="E105" s="395" t="str">
        <f>IFERROR(VLOOKUP($C105,'SINAPI M A I O 2018'!$1:$1048576,2,0),IFERROR(VLOOKUP($C105,'COMP. PROPRIA'!$B$12:$I$453,4,0),""))</f>
        <v>REATOR PARA LAMPADA VAPOR DE MERCURIO USO EXTERNO 220V/400W</v>
      </c>
      <c r="F105" s="396" t="str">
        <f>IFERROR(VLOOKUP($C105,'SINAPI M A I O 2018'!$A:$D,3,0),IFERROR(VLOOKUP($C105,'COMP. PROPRIA'!$B$12:$I$453,5,0),""))</f>
        <v>UN</v>
      </c>
      <c r="G105" s="397">
        <f>QUANT!K1212</f>
        <v>18</v>
      </c>
      <c r="H105" s="398">
        <f>IFERROR(VLOOKUP($C105,'SINAPI M A I O 2018'!$A:$D,4,0),IFERROR(VLOOKUP($C105,'COMP. PROPRIA'!$B$12:$I$453,8,0),""))</f>
        <v>94.55</v>
      </c>
      <c r="I105" s="399">
        <f>H105*'4-BDI'!$E$29</f>
        <v>121.25091999999999</v>
      </c>
      <c r="J105" s="62">
        <f t="shared" si="16"/>
        <v>1701.9</v>
      </c>
      <c r="K105" s="243">
        <f t="shared" si="17"/>
        <v>2182.5100000000002</v>
      </c>
    </row>
    <row r="106" spans="2:11" ht="45">
      <c r="B106" s="17" t="s">
        <v>12941</v>
      </c>
      <c r="C106" s="350" t="str">
        <f>'COMP. PROPRIA'!B85</f>
        <v>CP-ELE-19</v>
      </c>
      <c r="D106" s="394" t="s">
        <v>12280</v>
      </c>
      <c r="E106" s="395" t="str">
        <f>IFERROR(VLOOKUP($C106,'SINAPI M A I O 2018'!$1:$1048576,2,0),IFERROR(VLOOKUP($C106,'COMP. PROPRIA'!$B$12:$I$453,4,0),""))</f>
        <v>LUMINARIA DE TETO PLAFON/PLAFONIER EM PLASTICO COM BASE E27, POTENCIA MAXIMA 45 W (INCLUI LAMPADA) - FORNECIMENTO E INSTALAÇÃO</v>
      </c>
      <c r="F106" s="396" t="str">
        <f>IFERROR(VLOOKUP($C106,'SINAPI M A I O 2018'!$A:$D,3,0),IFERROR(VLOOKUP($C106,'COMP. PROPRIA'!$B$12:$I$453,5,0),""))</f>
        <v>UNI</v>
      </c>
      <c r="G106" s="397">
        <v>12</v>
      </c>
      <c r="H106" s="398">
        <f>IFERROR(VLOOKUP($C106,'SINAPI M A I O 2018'!$A:$D,4,0),IFERROR(VLOOKUP($C106,'COMP. PROPRIA'!$B$12:$I$453,8,0),""))</f>
        <v>57.83</v>
      </c>
      <c r="I106" s="399">
        <f>H106*'4-BDI'!$E$29</f>
        <v>74.161192</v>
      </c>
      <c r="J106" s="62">
        <f t="shared" si="16"/>
        <v>693.96</v>
      </c>
      <c r="K106" s="243">
        <f t="shared" si="17"/>
        <v>889.93</v>
      </c>
    </row>
    <row r="107" spans="2:11" ht="45">
      <c r="B107" s="17" t="s">
        <v>12942</v>
      </c>
      <c r="C107" s="350">
        <f>QUANT!C1236</f>
        <v>9540</v>
      </c>
      <c r="D107" s="350" t="str">
        <f>QUANT!D1236</f>
        <v>SINAPI</v>
      </c>
      <c r="E107" s="395" t="str">
        <f>IFERROR(VLOOKUP($C107,'SINAPI M A I O 2018'!$1:$1048576,2,0),IFERROR(VLOOKUP($C107,'COMP. PROPRIA'!$B$12:$I$453,4,0),""))</f>
        <v>ENTRADA DE ENERGIA ELÉTRICA AÉREA MONOFÁSICA 50A COM POSTE DE CONCRETO, INCLUSIVE CABEAMENTO, CAIXA DE PROTEÇÃO PARA MEDIDOR E ATERRAMENTO.</v>
      </c>
      <c r="F107" s="396" t="str">
        <f>IFERROR(VLOOKUP($C107,'SINAPI M A I O 2018'!$A:$D,3,0),IFERROR(VLOOKUP($C107,'COMP. PROPRIA'!$B$12:$I$453,5,0),""))</f>
        <v>UN</v>
      </c>
      <c r="G107" s="397">
        <f>QUANT!K1236</f>
        <v>1</v>
      </c>
      <c r="H107" s="398">
        <f>IFERROR(VLOOKUP($C107,'SINAPI M A I O 2018'!$A:$D,4,0),IFERROR(VLOOKUP($C107,'COMP. PROPRIA'!$B$12:$I$453,8,0),""))</f>
        <v>900.15</v>
      </c>
      <c r="I107" s="399">
        <f>H107*'4-BDI'!$E$29</f>
        <v>1154.3523599999999</v>
      </c>
      <c r="J107" s="62">
        <f t="shared" si="16"/>
        <v>900.15</v>
      </c>
      <c r="K107" s="243">
        <f t="shared" si="17"/>
        <v>1154.3499999999999</v>
      </c>
    </row>
    <row r="108" spans="2:11" ht="30">
      <c r="B108" s="17" t="s">
        <v>12943</v>
      </c>
      <c r="C108" s="350">
        <f>QUANT!C1176</f>
        <v>93656</v>
      </c>
      <c r="D108" s="350" t="str">
        <f>QUANT!D1176</f>
        <v>SINAPI</v>
      </c>
      <c r="E108" s="395" t="str">
        <f>IFERROR(VLOOKUP($C108,'SINAPI M A I O 2018'!$1:$1048576,2,0),IFERROR(VLOOKUP($C108,'COMP. PROPRIA'!$B$12:$I$453,4,0),""))</f>
        <v>DISJUNTOR MONOPOLAR TIPO DIN, CORRENTE NOMINAL DE 25A - FORNECIMENTO E INSTALAÇÃO. AF_04/2016</v>
      </c>
      <c r="F108" s="396" t="str">
        <f>IFERROR(VLOOKUP($C108,'SINAPI M A I O 2018'!$A:$D,3,0),IFERROR(VLOOKUP($C108,'COMP. PROPRIA'!$B$12:$I$453,5,0),""))</f>
        <v>UN</v>
      </c>
      <c r="G108" s="397">
        <f>QUANT!K1176</f>
        <v>3</v>
      </c>
      <c r="H108" s="398">
        <f>IFERROR(VLOOKUP($C108,'SINAPI M A I O 2018'!$A:$D,4,0),IFERROR(VLOOKUP($C108,'COMP. PROPRIA'!$B$12:$I$453,8,0),""))</f>
        <v>9.3800000000000008</v>
      </c>
      <c r="I108" s="399">
        <f>H108*'4-BDI'!$E$29</f>
        <v>12.028912</v>
      </c>
      <c r="J108" s="62">
        <f t="shared" si="16"/>
        <v>28.14</v>
      </c>
      <c r="K108" s="243">
        <f t="shared" si="17"/>
        <v>36.08</v>
      </c>
    </row>
    <row r="109" spans="2:11" ht="30">
      <c r="B109" s="17" t="s">
        <v>12944</v>
      </c>
      <c r="C109" s="350">
        <f>QUANT!C1182</f>
        <v>93664</v>
      </c>
      <c r="D109" s="350" t="str">
        <f>QUANT!D1182</f>
        <v>SINAPI</v>
      </c>
      <c r="E109" s="395" t="str">
        <f>IFERROR(VLOOKUP($C109,'SINAPI M A I O 2018'!$1:$1048576,2,0),IFERROR(VLOOKUP($C109,'COMP. PROPRIA'!$B$12:$I$453,4,0),""))</f>
        <v>DISJUNTOR BIPOLAR TIPO DIN, CORRENTE NOMINAL DE 32A - FORNECIMENTO E INSTALAÇÃO. AF_04/2016</v>
      </c>
      <c r="F109" s="396" t="str">
        <f>IFERROR(VLOOKUP($C109,'SINAPI M A I O 2018'!$A:$D,3,0),IFERROR(VLOOKUP($C109,'COMP. PROPRIA'!$B$12:$I$453,5,0),""))</f>
        <v>UN</v>
      </c>
      <c r="G109" s="397">
        <f>QUANT!K1182</f>
        <v>3</v>
      </c>
      <c r="H109" s="398">
        <f>IFERROR(VLOOKUP($C109,'SINAPI M A I O 2018'!$A:$D,4,0),IFERROR(VLOOKUP($C109,'COMP. PROPRIA'!$B$12:$I$453,8,0),""))</f>
        <v>45.27</v>
      </c>
      <c r="I109" s="399">
        <f>H109*'4-BDI'!$E$29</f>
        <v>58.054248000000001</v>
      </c>
      <c r="J109" s="62">
        <f t="shared" si="16"/>
        <v>135.81</v>
      </c>
      <c r="K109" s="243">
        <f t="shared" si="17"/>
        <v>174.16</v>
      </c>
    </row>
    <row r="110" spans="2:11" ht="30">
      <c r="B110" s="17" t="s">
        <v>12945</v>
      </c>
      <c r="C110" s="350" t="str">
        <f>QUANT!C1192</f>
        <v>74130/5</v>
      </c>
      <c r="D110" s="350" t="str">
        <f>QUANT!D1192</f>
        <v>SINAPI</v>
      </c>
      <c r="E110" s="395" t="str">
        <f>IFERROR(VLOOKUP($C110,'SINAPI M A I O 2018'!$1:$1048576,2,0),IFERROR(VLOOKUP($C110,'COMP. PROPRIA'!$B$12:$I$453,4,0),""))</f>
        <v>DISJUNTOR TERMOMAGNETICO TRIPOLAR PADRAO NEMA (AMERICANO) 60 A 100A 240V, FORNECIMENTO E INSTALACAO</v>
      </c>
      <c r="F110" s="396" t="str">
        <f>IFERROR(VLOOKUP($C110,'SINAPI M A I O 2018'!$A:$D,3,0),IFERROR(VLOOKUP($C110,'COMP. PROPRIA'!$B$12:$I$453,5,0),""))</f>
        <v>UN</v>
      </c>
      <c r="G110" s="397">
        <f>QUANT!K1192</f>
        <v>1</v>
      </c>
      <c r="H110" s="398">
        <f>IFERROR(VLOOKUP($C110,'SINAPI M A I O 2018'!$A:$D,4,0),IFERROR(VLOOKUP($C110,'COMP. PROPRIA'!$B$12:$I$453,8,0),""))</f>
        <v>93.69</v>
      </c>
      <c r="I110" s="399">
        <f>H110*'4-BDI'!$E$29</f>
        <v>120.148056</v>
      </c>
      <c r="J110" s="62">
        <f t="shared" si="16"/>
        <v>93.69</v>
      </c>
      <c r="K110" s="243">
        <f t="shared" si="17"/>
        <v>120.14</v>
      </c>
    </row>
    <row r="111" spans="2:11" ht="15">
      <c r="B111" s="522" t="s">
        <v>12873</v>
      </c>
      <c r="C111" s="523"/>
      <c r="D111" s="523"/>
      <c r="E111" s="523"/>
      <c r="F111" s="523"/>
      <c r="G111" s="523"/>
      <c r="H111" s="523"/>
      <c r="I111" s="373"/>
      <c r="J111" s="242">
        <f>SUM(J95:J110)</f>
        <v>10380.249999999998</v>
      </c>
      <c r="K111" s="242">
        <f>SUM(K95:K110)</f>
        <v>13311.550000000001</v>
      </c>
    </row>
    <row r="112" spans="2:11" ht="15">
      <c r="B112" s="356" t="s">
        <v>12946</v>
      </c>
      <c r="C112" s="357"/>
      <c r="D112" s="358"/>
      <c r="E112" s="359" t="str">
        <f>QUANT!E1324:J1324</f>
        <v>SERVIÇOS DIVERSOS</v>
      </c>
      <c r="F112" s="360"/>
      <c r="G112" s="361"/>
      <c r="H112" s="362"/>
      <c r="I112" s="362"/>
      <c r="J112" s="363"/>
      <c r="K112" s="364"/>
    </row>
    <row r="113" spans="2:11" s="212" customFormat="1" ht="15">
      <c r="B113" s="237" t="s">
        <v>12947</v>
      </c>
      <c r="C113" s="238"/>
      <c r="D113" s="239"/>
      <c r="E113" s="240" t="str">
        <f>QUANT!E1326:J1326</f>
        <v xml:space="preserve">REFORMA NA QUADRA EXISTENTE </v>
      </c>
      <c r="F113" s="241"/>
      <c r="G113" s="18"/>
      <c r="H113" s="63"/>
      <c r="I113" s="63"/>
      <c r="J113" s="242"/>
      <c r="K113" s="244"/>
    </row>
    <row r="114" spans="2:11" s="214" customFormat="1" ht="15">
      <c r="B114" s="17" t="s">
        <v>12948</v>
      </c>
      <c r="C114" s="394">
        <f>QUANT!C1328</f>
        <v>84656</v>
      </c>
      <c r="D114" s="394" t="str">
        <f>QUANT!D1328</f>
        <v>SINAPI</v>
      </c>
      <c r="E114" s="395" t="str">
        <f>IFERROR(VLOOKUP($C114,'SINAPI M A I O 2018'!$1:$1048576,2,0),IFERROR(VLOOKUP($C114,'COMP. PROPRIA'!$B$12:$I$453,4,0),""))</f>
        <v>TRATAMENTO EM  CONCRETO COM ESTUQUE E LIXAMENTO</v>
      </c>
      <c r="F114" s="396" t="str">
        <f>IFERROR(VLOOKUP($C114,'SINAPI M A I O 2018'!$A:$D,3,0),IFERROR(VLOOKUP($C114,'COMP. PROPRIA'!$B$12:$I$453,5,0),""))</f>
        <v>M2</v>
      </c>
      <c r="G114" s="397">
        <f>QUANT!K1328</f>
        <v>603</v>
      </c>
      <c r="H114" s="398">
        <f>IFERROR(VLOOKUP($C114,'SINAPI M A I O 2018'!$A:$D,4,0),IFERROR(VLOOKUP($C114,'COMP. PROPRIA'!$B$12:$I$453,8,0),""))</f>
        <v>27.34</v>
      </c>
      <c r="I114" s="399">
        <f>H114*'4-BDI'!$E$29</f>
        <v>35.060816000000003</v>
      </c>
      <c r="J114" s="62">
        <f>TRUNC(G114*H114,2)</f>
        <v>16486.02</v>
      </c>
      <c r="K114" s="243">
        <f>TRUNC(G114*I114,2)</f>
        <v>21141.67</v>
      </c>
    </row>
    <row r="115" spans="2:11" s="214" customFormat="1" ht="15">
      <c r="B115" s="17" t="s">
        <v>12949</v>
      </c>
      <c r="C115" s="394" t="str">
        <f>QUANT!C1338</f>
        <v>74245/1</v>
      </c>
      <c r="D115" s="394" t="str">
        <f>QUANT!D1338</f>
        <v>SINAPI</v>
      </c>
      <c r="E115" s="395" t="str">
        <f>IFERROR(VLOOKUP($C115,'SINAPI M A I O 2018'!$1:$1048576,2,0),IFERROR(VLOOKUP($C115,'COMP. PROPRIA'!$B$12:$I$453,4,0),""))</f>
        <v>PINTURA ACRILICA EM PISO CIMENTADO DUAS DEMAOS</v>
      </c>
      <c r="F115" s="396" t="str">
        <f>IFERROR(VLOOKUP($C115,'SINAPI M A I O 2018'!$A:$D,3,0),IFERROR(VLOOKUP($C115,'COMP. PROPRIA'!$B$12:$I$453,5,0),""))</f>
        <v>M2</v>
      </c>
      <c r="G115" s="397">
        <f>QUANT!K1338</f>
        <v>603</v>
      </c>
      <c r="H115" s="398">
        <f>IFERROR(VLOOKUP($C115,'SINAPI M A I O 2018'!$A:$D,4,0),IFERROR(VLOOKUP($C115,'COMP. PROPRIA'!$B$12:$I$453,8,0),""))</f>
        <v>11.44</v>
      </c>
      <c r="I115" s="399">
        <f>H115*'4-BDI'!$E$29</f>
        <v>14.670655999999999</v>
      </c>
      <c r="J115" s="62">
        <f t="shared" ref="J115:J123" si="18">TRUNC(G115*H115,2)</f>
        <v>6898.32</v>
      </c>
      <c r="K115" s="243">
        <f t="shared" ref="K115:K123" si="19">TRUNC(G115*I115,2)</f>
        <v>8846.4</v>
      </c>
    </row>
    <row r="116" spans="2:11" s="214" customFormat="1" ht="30">
      <c r="B116" s="17" t="s">
        <v>12950</v>
      </c>
      <c r="C116" s="394">
        <f>QUANT!C1343</f>
        <v>41595</v>
      </c>
      <c r="D116" s="394" t="str">
        <f>QUANT!D1343</f>
        <v>SINAPI</v>
      </c>
      <c r="E116" s="395" t="str">
        <f>IFERROR(VLOOKUP($C116,'SINAPI M A I O 2018'!$1:$1048576,2,0),IFERROR(VLOOKUP($C116,'COMP. PROPRIA'!$B$12:$I$453,4,0),""))</f>
        <v>PINTURA ACRILICA DE FAIXAS DE DEMARCACAO EM QUADRA POLIESPORTIVA, 5 CM DE LARGURA</v>
      </c>
      <c r="F116" s="396" t="str">
        <f>IFERROR(VLOOKUP($C116,'SINAPI M A I O 2018'!$A:$D,3,0),IFERROR(VLOOKUP($C116,'COMP. PROPRIA'!$B$12:$I$453,5,0),""))</f>
        <v>M</v>
      </c>
      <c r="G116" s="397">
        <f>QUANT!K1343</f>
        <v>175</v>
      </c>
      <c r="H116" s="398">
        <f>IFERROR(VLOOKUP($C116,'SINAPI M A I O 2018'!$A:$D,4,0),IFERROR(VLOOKUP($C116,'COMP. PROPRIA'!$B$12:$I$453,8,0),""))</f>
        <v>9.26</v>
      </c>
      <c r="I116" s="399">
        <f>H116*'4-BDI'!$E$29</f>
        <v>11.875024</v>
      </c>
      <c r="J116" s="62">
        <f t="shared" si="18"/>
        <v>1620.5</v>
      </c>
      <c r="K116" s="243">
        <f t="shared" si="19"/>
        <v>2078.12</v>
      </c>
    </row>
    <row r="117" spans="2:11" s="214" customFormat="1" ht="30">
      <c r="B117" s="17" t="s">
        <v>12951</v>
      </c>
      <c r="C117" s="394" t="str">
        <f>QUANT!C1333</f>
        <v>73872/1</v>
      </c>
      <c r="D117" s="394" t="str">
        <f>QUANT!D1333</f>
        <v>SINAPI</v>
      </c>
      <c r="E117" s="395" t="str">
        <f>IFERROR(VLOOKUP($C117,'SINAPI M A I O 2018'!$1:$1048576,2,0),IFERROR(VLOOKUP($C117,'COMP. PROPRIA'!$B$12:$I$453,4,0),""))</f>
        <v>IMPERMEABILIZACAO COM PINTURA A BASE DE RESINA EPOXI ALCATRAO, UMA DEMAO.</v>
      </c>
      <c r="F117" s="396" t="str">
        <f>IFERROR(VLOOKUP($C117,'SINAPI M A I O 2018'!$A:$D,3,0),IFERROR(VLOOKUP($C117,'COMP. PROPRIA'!$B$12:$I$453,5,0),""))</f>
        <v>M2</v>
      </c>
      <c r="G117" s="397">
        <f>QUANT!K1333</f>
        <v>603</v>
      </c>
      <c r="H117" s="398">
        <f>IFERROR(VLOOKUP($C117,'SINAPI M A I O 2018'!$A:$D,4,0),IFERROR(VLOOKUP($C117,'COMP. PROPRIA'!$B$12:$I$453,8,0),""))</f>
        <v>25.19</v>
      </c>
      <c r="I117" s="399">
        <f>H117*'4-BDI'!$E$29</f>
        <v>32.303656000000004</v>
      </c>
      <c r="J117" s="62">
        <f t="shared" si="18"/>
        <v>15189.57</v>
      </c>
      <c r="K117" s="243">
        <f t="shared" si="19"/>
        <v>19479.099999999999</v>
      </c>
    </row>
    <row r="118" spans="2:11" s="214" customFormat="1" ht="45">
      <c r="B118" s="17" t="s">
        <v>12952</v>
      </c>
      <c r="C118" s="394" t="str">
        <f>QUANT!C1358</f>
        <v>74244/1</v>
      </c>
      <c r="D118" s="394" t="str">
        <f>QUANT!D517</f>
        <v>SINAPI</v>
      </c>
      <c r="E118" s="395" t="str">
        <f>IFERROR(VLOOKUP($C118,'SINAPI M A I O 2018'!$1:$1048576,2,0),IFERROR(VLOOKUP($C118,'COMP. PROPRIA'!$B$12:$I$453,4,0),""))</f>
        <v>ALAMBRADO PARA QUADRA POLIESPORTIVA, ESTRUTURADO POR TUBOS DE ACO GALVANIZADO, COM COSTURA, DIN 2440, DIAMETRO 2", COM TELA DE ARAME GALVANIZADO, FIO 14 BWG E MALHA QUADRADA 5X5CM</v>
      </c>
      <c r="F118" s="396" t="str">
        <f>IFERROR(VLOOKUP($C118,'SINAPI M A I O 2018'!$A:$D,3,0),IFERROR(VLOOKUP($C118,'COMP. PROPRIA'!$B$12:$I$453,5,0),""))</f>
        <v>M2</v>
      </c>
      <c r="G118" s="397">
        <f>QUANT!K1358</f>
        <v>50</v>
      </c>
      <c r="H118" s="398">
        <f>IFERROR(VLOOKUP($C118,'SINAPI M A I O 2018'!$A:$D,4,0),IFERROR(VLOOKUP($C118,'COMP. PROPRIA'!$B$12:$I$453,8,0),""))</f>
        <v>108.34</v>
      </c>
      <c r="I118" s="399">
        <f>H118*'4-BDI'!$E$29</f>
        <v>138.935216</v>
      </c>
      <c r="J118" s="62">
        <f t="shared" si="18"/>
        <v>5417</v>
      </c>
      <c r="K118" s="243">
        <f t="shared" si="19"/>
        <v>6946.76</v>
      </c>
    </row>
    <row r="119" spans="2:11" s="214" customFormat="1" ht="60">
      <c r="B119" s="17" t="s">
        <v>12953</v>
      </c>
      <c r="C119" s="394" t="str">
        <f>QUANT!C1363</f>
        <v>CP-SD-1</v>
      </c>
      <c r="D119" s="394" t="s">
        <v>12280</v>
      </c>
      <c r="E119" s="395" t="str">
        <f>IFERROR(VLOOKUP($C119,'SINAPI M A I O 2018'!$1:$1048576,2,0),IFERROR(VLOOKUP($C119,'COMP. PROPRIA'!$B$12:$I$453,4,0),""))</f>
        <v>CONJUNTO ESPORTIVO CONTENDO PAR DE TRAVE DE FUTSAL OFICIAL DE AÇO GALVANIZADO 3" COM ACABAMENTO EM ESMALTE SINTÉTICO INCLUSO REDE, E PAR DE TABELA DE BASQUETE EM COMPENSADO NAVAL COM ARO DE METAL E REDE</v>
      </c>
      <c r="F119" s="396" t="str">
        <f>IFERROR(VLOOKUP($C119,'SINAPI M A I O 2018'!$A:$D,3,0),IFERROR(VLOOKUP($C119,'COMP. PROPRIA'!$B$12:$I$453,5,0),""))</f>
        <v>UN</v>
      </c>
      <c r="G119" s="397">
        <f>QUANT!K1363</f>
        <v>1</v>
      </c>
      <c r="H119" s="398">
        <f>IFERROR(VLOOKUP($C119,'SINAPI M A I O 2018'!$A:$D,4,0),IFERROR(VLOOKUP($C119,'COMP. PROPRIA'!$B$12:$I$453,8,0),""))</f>
        <v>4545.5999999999995</v>
      </c>
      <c r="I119" s="399">
        <f>H119*'4-BDI'!$E$29</f>
        <v>5829.2774399999989</v>
      </c>
      <c r="J119" s="62">
        <f t="shared" si="18"/>
        <v>4545.6000000000004</v>
      </c>
      <c r="K119" s="243">
        <f t="shared" si="19"/>
        <v>5829.27</v>
      </c>
    </row>
    <row r="120" spans="2:11" s="214" customFormat="1" ht="30">
      <c r="B120" s="17" t="s">
        <v>12954</v>
      </c>
      <c r="C120" s="394" t="str">
        <f>QUANT!C1512</f>
        <v>CP-SD-3</v>
      </c>
      <c r="D120" s="394" t="s">
        <v>12280</v>
      </c>
      <c r="E120" s="395" t="str">
        <f>IFERROR(VLOOKUP($C120,'SINAPI M A I O 2018'!$1:$1048576,2,0),IFERROR(VLOOKUP($C120,'COMP. PROPRIA'!$B$12:$I$453,4,0),""))</f>
        <v>FORNECIMENTO E INSTALAÇÃO DE TELA TIPO GALINHEIRO ESP 1,25 A 3,0 CM EM AÇO GALVANIZADO, FIXADA COM PARAFUSO TIPO GANCHO Nº 8</v>
      </c>
      <c r="F120" s="396" t="str">
        <f>IFERROR(VLOOKUP($C120,'SINAPI M A I O 2018'!$A:$D,3,0),IFERROR(VLOOKUP($C120,'COMP. PROPRIA'!$B$12:$I$453,5,0),""))</f>
        <v>M²</v>
      </c>
      <c r="G120" s="397">
        <f>QUANT!K1512</f>
        <v>288</v>
      </c>
      <c r="H120" s="398">
        <f>IFERROR(VLOOKUP($C120,'SINAPI M A I O 2018'!$A:$D,4,0),IFERROR(VLOOKUP($C120,'COMP. PROPRIA'!$B$12:$I$453,8,0),""))</f>
        <v>88.48</v>
      </c>
      <c r="I120" s="399">
        <f>H120*'4-BDI'!$E$29</f>
        <v>113.466752</v>
      </c>
      <c r="J120" s="62">
        <f t="shared" si="18"/>
        <v>25482.240000000002</v>
      </c>
      <c r="K120" s="243">
        <f t="shared" si="19"/>
        <v>32678.42</v>
      </c>
    </row>
    <row r="121" spans="2:11" s="214" customFormat="1" ht="30">
      <c r="B121" s="17" t="s">
        <v>12955</v>
      </c>
      <c r="C121" s="394">
        <f>QUANT!C1519</f>
        <v>3322</v>
      </c>
      <c r="D121" s="394" t="str">
        <f>QUANT!D1519</f>
        <v>SINAPI</v>
      </c>
      <c r="E121" s="395" t="str">
        <f>IFERROR(VLOOKUP($C121,'SINAPI M A I O 2018'!$1:$1048576,2,0),IFERROR(VLOOKUP($C121,'COMP. PROPRIA'!$B$12:$I$453,4,0),""))</f>
        <v>GRAMA ESMERALDA OU SAO CARLOS OU CURITIBANA, EM PLACAS, SEM PLANTIO</v>
      </c>
      <c r="F121" s="396" t="str">
        <f>IFERROR(VLOOKUP($C121,'SINAPI M A I O 2018'!$A:$D,3,0),IFERROR(VLOOKUP($C121,'COMP. PROPRIA'!$B$12:$I$453,5,0),""))</f>
        <v xml:space="preserve">M2    </v>
      </c>
      <c r="G121" s="397">
        <f>QUANT!K1519</f>
        <v>430.70350000000002</v>
      </c>
      <c r="H121" s="398">
        <f>IFERROR(VLOOKUP($C121,'SINAPI M A I O 2018'!$A:$D,4,0),IFERROR(VLOOKUP($C121,'COMP. PROPRIA'!$B$12:$I$453,8,0),""))</f>
        <v>7.5</v>
      </c>
      <c r="I121" s="399">
        <f>H121*'4-BDI'!$E$29</f>
        <v>9.6180000000000003</v>
      </c>
      <c r="J121" s="62">
        <f t="shared" si="18"/>
        <v>3230.27</v>
      </c>
      <c r="K121" s="243">
        <f t="shared" si="19"/>
        <v>4142.5</v>
      </c>
    </row>
    <row r="122" spans="2:11" s="214" customFormat="1" ht="30">
      <c r="B122" s="17" t="s">
        <v>12956</v>
      </c>
      <c r="C122" s="394">
        <f>QUANT!C1528</f>
        <v>4718</v>
      </c>
      <c r="D122" s="394" t="str">
        <f>QUANT!D1528</f>
        <v>SINAPI</v>
      </c>
      <c r="E122" s="395" t="str">
        <f>IFERROR(VLOOKUP($C122,'SINAPI M A I O 2018'!$1:$1048576,2,0),IFERROR(VLOOKUP($C122,'COMP. PROPRIA'!$B$12:$I$453,4,0),""))</f>
        <v>PEDRA BRITADA N. 2 (19 A 38 MM) POSTO PEDREIRA/FORNECEDOR, SEM FRETE</v>
      </c>
      <c r="F122" s="396" t="str">
        <f>IFERROR(VLOOKUP($C122,'SINAPI M A I O 2018'!$A:$D,3,0),IFERROR(VLOOKUP($C122,'COMP. PROPRIA'!$B$12:$I$453,5,0),""))</f>
        <v xml:space="preserve">M3    </v>
      </c>
      <c r="G122" s="397">
        <f>QUANT!K1528</f>
        <v>2.4</v>
      </c>
      <c r="H122" s="398">
        <f>IFERROR(VLOOKUP($C122,'SINAPI M A I O 2018'!$A:$D,4,0),IFERROR(VLOOKUP($C122,'COMP. PROPRIA'!$B$12:$I$453,8,0),""))</f>
        <v>63.77</v>
      </c>
      <c r="I122" s="399">
        <f>H122*'4-BDI'!$E$29</f>
        <v>81.778648000000004</v>
      </c>
      <c r="J122" s="62">
        <f t="shared" si="18"/>
        <v>153.04</v>
      </c>
      <c r="K122" s="243">
        <f t="shared" si="19"/>
        <v>196.26</v>
      </c>
    </row>
    <row r="123" spans="2:11" s="214" customFormat="1" ht="15">
      <c r="B123" s="17" t="s">
        <v>12957</v>
      </c>
      <c r="C123" s="394">
        <f>QUANT!C1548</f>
        <v>85178</v>
      </c>
      <c r="D123" s="394" t="str">
        <f>QUANT!D1548</f>
        <v>SINAPI</v>
      </c>
      <c r="E123" s="395" t="str">
        <f>IFERROR(VLOOKUP($C123,'SINAPI M A I O 2018'!$1:$1048576,2,0),IFERROR(VLOOKUP($C123,'COMP. PROPRIA'!$B$12:$I$453,4,0),""))</f>
        <v>PLANTIO DE ARBUSTO COM ALTURA 50 A 100CM, EM CAVA DE 60X60X60CM</v>
      </c>
      <c r="F123" s="396" t="str">
        <f>IFERROR(VLOOKUP($C123,'SINAPI M A I O 2018'!$A:$D,3,0),IFERROR(VLOOKUP($C123,'COMP. PROPRIA'!$B$12:$I$453,5,0),""))</f>
        <v>UN</v>
      </c>
      <c r="G123" s="397">
        <f>QUANT!K1548</f>
        <v>10</v>
      </c>
      <c r="H123" s="398">
        <f>IFERROR(VLOOKUP($C123,'SINAPI M A I O 2018'!$A:$D,4,0),IFERROR(VLOOKUP($C123,'COMP. PROPRIA'!$B$12:$I$453,8,0),""))</f>
        <v>69.3</v>
      </c>
      <c r="I123" s="399">
        <f>H123*'4-BDI'!$E$29</f>
        <v>88.870319999999992</v>
      </c>
      <c r="J123" s="62">
        <f t="shared" si="18"/>
        <v>693</v>
      </c>
      <c r="K123" s="243">
        <f t="shared" si="19"/>
        <v>888.7</v>
      </c>
    </row>
    <row r="124" spans="2:11" s="214" customFormat="1" ht="15">
      <c r="B124" s="522" t="s">
        <v>12928</v>
      </c>
      <c r="C124" s="523"/>
      <c r="D124" s="523"/>
      <c r="E124" s="523"/>
      <c r="F124" s="523"/>
      <c r="G124" s="523"/>
      <c r="H124" s="523"/>
      <c r="I124" s="373"/>
      <c r="J124" s="242">
        <f>SUM(J114:J123)</f>
        <v>79715.56</v>
      </c>
      <c r="K124" s="242">
        <f>SUM(K114:K123)</f>
        <v>102227.19999999998</v>
      </c>
    </row>
    <row r="125" spans="2:11" s="212" customFormat="1" ht="15">
      <c r="B125" s="356" t="s">
        <v>12958</v>
      </c>
      <c r="C125" s="359"/>
      <c r="D125" s="359"/>
      <c r="E125" s="359" t="s">
        <v>12959</v>
      </c>
      <c r="F125" s="359"/>
      <c r="G125" s="359"/>
      <c r="H125" s="359"/>
      <c r="I125" s="359"/>
      <c r="J125" s="359"/>
      <c r="K125" s="383"/>
    </row>
    <row r="126" spans="2:11" s="214" customFormat="1" ht="15">
      <c r="B126" s="17" t="s">
        <v>12960</v>
      </c>
      <c r="C126" s="394" t="str">
        <f>QUANT!C1503</f>
        <v>CP-SD-2</v>
      </c>
      <c r="D126" s="394" t="s">
        <v>12280</v>
      </c>
      <c r="E126" s="395" t="str">
        <f>IFERROR(VLOOKUP($C126,'SINAPI M A I O 2018'!$1:$1048576,2,0),IFERROR(VLOOKUP($C126,'COMP. PROPRIA'!$B$12:$I$453,4,0),""))</f>
        <v>FORNECIMENTO E INSTALAÇÃO DE PLACA DE INAUGURAÇÃO DE 40X60CM</v>
      </c>
      <c r="F126" s="396" t="str">
        <f>IFERROR(VLOOKUP($C126,'SINAPI M A I O 2018'!$A:$D,3,0),IFERROR(VLOOKUP($C126,'COMP. PROPRIA'!$B$12:$I$453,5,0),""))</f>
        <v>UNI</v>
      </c>
      <c r="G126" s="397">
        <f>QUANT!K1503</f>
        <v>1</v>
      </c>
      <c r="H126" s="398">
        <f>IFERROR(VLOOKUP($C126,'SINAPI M A I O 2018'!$A:$D,4,0),IFERROR(VLOOKUP($C126,'COMP. PROPRIA'!$B$12:$I$453,8,0),""))</f>
        <v>1071.06</v>
      </c>
      <c r="I126" s="399">
        <f>H126*'4-BDI'!$E$29</f>
        <v>1373.5273439999999</v>
      </c>
      <c r="J126" s="62">
        <f>TRUNC(G126*H126,2)</f>
        <v>1071.06</v>
      </c>
      <c r="K126" s="243">
        <f>TRUNC(G126*I126,2)</f>
        <v>1373.52</v>
      </c>
    </row>
    <row r="127" spans="2:11" s="214" customFormat="1" ht="15">
      <c r="B127" s="522" t="s">
        <v>12873</v>
      </c>
      <c r="C127" s="523"/>
      <c r="D127" s="523"/>
      <c r="E127" s="523"/>
      <c r="F127" s="523"/>
      <c r="G127" s="523"/>
      <c r="H127" s="523"/>
      <c r="I127" s="373"/>
      <c r="J127" s="242">
        <f>SUM(J126)</f>
        <v>1071.06</v>
      </c>
      <c r="K127" s="242">
        <f>SUM(K126)</f>
        <v>1373.52</v>
      </c>
    </row>
    <row r="128" spans="2:11" s="212" customFormat="1" ht="15">
      <c r="B128" s="356" t="s">
        <v>12961</v>
      </c>
      <c r="C128" s="357"/>
      <c r="D128" s="358"/>
      <c r="E128" s="359" t="str">
        <f>QUANT!E1506:J1506</f>
        <v xml:space="preserve">LIMPEZA DE OBRA </v>
      </c>
      <c r="F128" s="360"/>
      <c r="G128" s="361"/>
      <c r="H128" s="362"/>
      <c r="I128" s="362"/>
      <c r="J128" s="363"/>
      <c r="K128" s="364"/>
    </row>
    <row r="129" spans="2:11" ht="15">
      <c r="B129" s="17" t="s">
        <v>12962</v>
      </c>
      <c r="C129" s="394">
        <f>QUANT!C1507</f>
        <v>9537</v>
      </c>
      <c r="D129" s="394" t="str">
        <f>QUANT!D568</f>
        <v>SINAPI</v>
      </c>
      <c r="E129" s="395" t="str">
        <f>IFERROR(VLOOKUP($C129,'SINAPI M A I O 2018'!$1:$1048576,2,0),IFERROR(VLOOKUP($C129,'COMP. PROPRIA'!$B$12:$I$453,4,0),""))</f>
        <v>LIMPEZA FINAL DA OBRA</v>
      </c>
      <c r="F129" s="396" t="str">
        <f>IFERROR(VLOOKUP($C129,'SINAPI M A I O 2018'!$A:$D,3,0),IFERROR(VLOOKUP($C129,'COMP. PROPRIA'!$B$12:$I$453,5,0),""))</f>
        <v>M2</v>
      </c>
      <c r="G129" s="397">
        <f>QUANT!K1507</f>
        <v>1000</v>
      </c>
      <c r="H129" s="398">
        <f>IFERROR(VLOOKUP($C129,'SINAPI M A I O 2018'!$A:$D,4,0),IFERROR(VLOOKUP($C129,'COMP. PROPRIA'!$B$12:$I$453,8,0),""))</f>
        <v>2.13</v>
      </c>
      <c r="I129" s="399">
        <f>H129*'4-BDI'!$E$29</f>
        <v>2.7315119999999999</v>
      </c>
      <c r="J129" s="62">
        <f>TRUNC(G129*H129,2)</f>
        <v>2130</v>
      </c>
      <c r="K129" s="243">
        <f>TRUNC(G129*I129,2)</f>
        <v>2731.51</v>
      </c>
    </row>
    <row r="130" spans="2:11" ht="15">
      <c r="B130" s="522" t="s">
        <v>12873</v>
      </c>
      <c r="C130" s="523"/>
      <c r="D130" s="523"/>
      <c r="E130" s="523"/>
      <c r="F130" s="523"/>
      <c r="G130" s="523"/>
      <c r="H130" s="523"/>
      <c r="I130" s="373"/>
      <c r="J130" s="242">
        <f>SUM(J129)</f>
        <v>2130</v>
      </c>
      <c r="K130" s="242">
        <f>SUM(K129)</f>
        <v>2731.51</v>
      </c>
    </row>
    <row r="131" spans="2:11" ht="15.75" thickBot="1">
      <c r="B131" s="528"/>
      <c r="C131" s="529"/>
      <c r="D131" s="529"/>
      <c r="E131" s="529"/>
      <c r="F131" s="529"/>
      <c r="G131" s="529"/>
      <c r="H131" s="529"/>
      <c r="I131" s="529"/>
      <c r="J131" s="529"/>
      <c r="K131" s="245"/>
    </row>
    <row r="132" spans="2:11" ht="15.75" thickBot="1">
      <c r="B132" s="526" t="s">
        <v>12963</v>
      </c>
      <c r="C132" s="527"/>
      <c r="D132" s="527"/>
      <c r="E132" s="527"/>
      <c r="F132" s="527"/>
      <c r="G132" s="527"/>
      <c r="H132" s="527"/>
      <c r="I132" s="365"/>
      <c r="J132" s="366">
        <f>J14+J21+J30+J34+J45+J52+J57+J60+J67+J93+J111+J124+J127+J130</f>
        <v>201317.72999999998</v>
      </c>
      <c r="K132" s="365"/>
    </row>
    <row r="133" spans="2:11" ht="15.75" thickBot="1">
      <c r="B133" s="526" t="s">
        <v>12964</v>
      </c>
      <c r="C133" s="527"/>
      <c r="D133" s="527"/>
      <c r="E133" s="527"/>
      <c r="F133" s="527"/>
      <c r="G133" s="527"/>
      <c r="H133" s="527"/>
      <c r="I133" s="365"/>
      <c r="J133" s="365"/>
      <c r="K133" s="366">
        <f>TRUNC(SUM(K14,K21,K30,K34,K45,K52,K57,K60,K67,K93,K111,K124,K127,K130),2)</f>
        <v>258169.53</v>
      </c>
    </row>
    <row r="134" spans="2:11">
      <c r="B134" s="247"/>
      <c r="K134" s="248"/>
    </row>
    <row r="135" spans="2:11">
      <c r="B135" s="247"/>
      <c r="K135" s="248"/>
    </row>
    <row r="136" spans="2:11">
      <c r="B136" s="247"/>
      <c r="E136" s="439" t="s">
        <v>12190</v>
      </c>
      <c r="F136" s="439"/>
      <c r="G136" s="439"/>
      <c r="K136" s="248"/>
    </row>
    <row r="137" spans="2:11" ht="15">
      <c r="B137" s="247"/>
      <c r="C137" s="30"/>
      <c r="D137" s="206"/>
      <c r="E137" s="524" t="s">
        <v>12191</v>
      </c>
      <c r="F137" s="524"/>
      <c r="G137" s="524"/>
      <c r="K137" s="248"/>
    </row>
    <row r="138" spans="2:11" ht="15.75" thickBot="1">
      <c r="B138" s="249"/>
      <c r="C138" s="31"/>
      <c r="D138" s="250"/>
      <c r="E138" s="525" t="s">
        <v>12192</v>
      </c>
      <c r="F138" s="525"/>
      <c r="G138" s="525"/>
      <c r="H138" s="251"/>
      <c r="I138" s="251"/>
      <c r="J138" s="252"/>
      <c r="K138" s="253"/>
    </row>
  </sheetData>
  <protectedRanges>
    <protectedRange password="C715" sqref="B113 C14 C57 C52 C45 B125:K125 E112:K112 C124 C34 C60 C21 D113:K113 C111:C113 C30 C92:C93" name="Intervalo3" securityDescriptor="O:WDG:WDD:(A;;CC;;;S-1-5-21-331323738-3957049979-2397494211-500)"/>
    <protectedRange sqref="B113 G112:G113 B125 G125" name="Intervalo2"/>
    <protectedRange password="C715" sqref="G111:I111 G34:I34 G60:I60 E60 B124:C124 E57 G57:I57 B57:C57 E52 G52:I52 B52:C52 E45 G45:I45 B45:C45 B14:C14 E14 B111:C111 E111 G124:I124 B30:C30 G30:I31 G92:I93 B21:C21 E34 E124 B34:C34 B60:C60 B92:C93 E92:E93 G14:H14 E21 G21:H21 E30 G127:I127 E127 B127:C127" name="Intervalo3_18" securityDescriptor="O:WDG:WDD:(A;;CC;;;S-1-5-21-331323738-3957049979-2397494211-500)"/>
    <protectedRange sqref="G111:I111 G60:I60 B14 B111 G57:I57 B57 G52:I52 B52 G45:I45 B45 B21 B30:B34 B92:B93 G124:I124 G34:I34 B60 G92:I93 G14:H14 G21:H21 G127:I127 B127 B124 G30:I30" name="Intervalo2_16"/>
    <protectedRange password="C715" sqref="B92:B93 B127 B111 B57 B52 B45 B30 B60 B21 B34 B14 B124" name="Intervalo3_1_2_1" securityDescriptor="O:WDG:WDD:(A;;CC;;;S-1-5-21-331323738-3957049979-2397494211-500)"/>
    <protectedRange sqref="B92:B93 B127 B111 B57 B52 B45 B30 B60 B21 B34 B14 B124" name="Intervalo2_1_2"/>
    <protectedRange password="C715" sqref="F92:F93 F124 F111 F57 F52 F45 F127 F60 F30 F34 F14 F21" name="Intervalo3_4_1_1_5" securityDescriptor="O:WDG:WDD:(A;;CC;;;S-1-5-21-331323738-3957049979-2397494211-500)"/>
    <protectedRange password="C715" sqref="B130" name="Intervalo3_19" securityDescriptor="O:WDG:WDD:(A;;CC;;;S-1-5-21-331323738-3957049979-2397494211-500)"/>
    <protectedRange sqref="B130" name="Intervalo2_17"/>
    <protectedRange password="C715" sqref="B130" name="Intervalo3_1_3" securityDescriptor="O:WDG:WDD:(A;;CC;;;S-1-5-21-331323738-3957049979-2397494211-500)"/>
    <protectedRange sqref="B130" name="Intervalo2_1_3"/>
    <protectedRange password="C715" sqref="F130" name="Intervalo3_8_7" securityDescriptor="O:WDG:WDD:(A;;CC;;;S-1-5-21-331323738-3957049979-2397494211-500)"/>
    <protectedRange password="C715" sqref="F130" name="Intervalo3_3_1_7" securityDescriptor="O:WDG:WDD:(A;;CC;;;S-1-5-21-331323738-3957049979-2397494211-500)"/>
    <protectedRange password="C715" sqref="F130" name="Intervalo3_4_1_1_1_1_7" securityDescriptor="O:WDG:WDD:(A;;CC;;;S-1-5-21-331323738-3957049979-2397494211-500)"/>
    <protectedRange password="C715" sqref="G83:G84 C83:D84" name="Intervalo3_5_1_2" securityDescriptor="O:WDG:WDD:(A;;CC;;;S-1-5-21-331323738-3957049979-2397494211-500)"/>
  </protectedRanges>
  <mergeCells count="28">
    <mergeCell ref="E136:G136"/>
    <mergeCell ref="E137:G137"/>
    <mergeCell ref="E138:G138"/>
    <mergeCell ref="B133:H133"/>
    <mergeCell ref="B52:H52"/>
    <mergeCell ref="B111:H111"/>
    <mergeCell ref="B127:H127"/>
    <mergeCell ref="B131:J131"/>
    <mergeCell ref="B93:H93"/>
    <mergeCell ref="B57:H57"/>
    <mergeCell ref="B130:H130"/>
    <mergeCell ref="B132:H132"/>
    <mergeCell ref="B92:H92"/>
    <mergeCell ref="B124:H124"/>
    <mergeCell ref="B14:H14"/>
    <mergeCell ref="B67:H67"/>
    <mergeCell ref="B60:H60"/>
    <mergeCell ref="B45:H45"/>
    <mergeCell ref="B34:H34"/>
    <mergeCell ref="B21:H21"/>
    <mergeCell ref="B30:H30"/>
    <mergeCell ref="B2:K2"/>
    <mergeCell ref="B8:K8"/>
    <mergeCell ref="B3:K3"/>
    <mergeCell ref="B4:K4"/>
    <mergeCell ref="B5:K5"/>
    <mergeCell ref="B6:K6"/>
    <mergeCell ref="B7:K7"/>
  </mergeCells>
  <printOptions horizontalCentered="1"/>
  <pageMargins left="0.59055118110236227" right="0.19685039370078741" top="0.59055118110236227" bottom="0.59055118110236227" header="0" footer="0"/>
  <pageSetup paperSize="9" scale="55" orientation="portrait" r:id="rId1"/>
  <headerFooter>
    <oddFooter>Página &amp;P de &amp;N</oddFooter>
  </headerFooter>
  <drawing r:id="rId2"/>
</worksheet>
</file>

<file path=xl/worksheets/sheet6.xml><?xml version="1.0" encoding="utf-8"?>
<worksheet xmlns="http://schemas.openxmlformats.org/spreadsheetml/2006/main" xmlns:r="http://schemas.openxmlformats.org/officeDocument/2006/relationships">
  <dimension ref="B1:I53"/>
  <sheetViews>
    <sheetView tabSelected="1" topLeftCell="A3" zoomScale="70" zoomScaleNormal="70" zoomScaleSheetLayoutView="70" workbookViewId="0">
      <selection activeCell="B2" sqref="B2:H53"/>
    </sheetView>
  </sheetViews>
  <sheetFormatPr defaultRowHeight="12.75"/>
  <cols>
    <col min="2" max="2" width="10.85546875" customWidth="1"/>
    <col min="3" max="3" width="58.140625" customWidth="1"/>
    <col min="4" max="4" width="23.42578125" style="10" bestFit="1" customWidth="1"/>
    <col min="5" max="5" width="16.7109375" customWidth="1"/>
    <col min="6" max="6" width="21" customWidth="1"/>
    <col min="7" max="7" width="21" bestFit="1" customWidth="1"/>
    <col min="8" max="8" width="23.5703125" bestFit="1" customWidth="1"/>
    <col min="9" max="9" width="10.140625" bestFit="1" customWidth="1"/>
  </cols>
  <sheetData>
    <row r="1" spans="2:8" ht="47.25" customHeight="1" thickBot="1"/>
    <row r="2" spans="2:8" ht="97.5" customHeight="1" thickBot="1">
      <c r="B2" s="415"/>
      <c r="C2" s="416"/>
      <c r="D2" s="416"/>
      <c r="E2" s="416"/>
      <c r="F2" s="416"/>
      <c r="G2" s="416"/>
      <c r="H2" s="417"/>
    </row>
    <row r="3" spans="2:8" ht="15">
      <c r="B3" s="446" t="str">
        <f>'2-ORÇAMENTO'!B3:G3</f>
        <v>OBRA: REFORMA E REVITALIZAÇÃO DO GINÁSIO ABDÃO PROFETA</v>
      </c>
      <c r="C3" s="447"/>
      <c r="D3" s="447"/>
      <c r="E3" s="447"/>
      <c r="F3" s="447"/>
      <c r="G3" s="447"/>
      <c r="H3" s="254"/>
    </row>
    <row r="4" spans="2:8" ht="15">
      <c r="B4" s="449" t="str">
        <f>'2-ORÇAMENTO'!B4:G4</f>
        <v>LOCAL: JARDIM GLÓRIA EM VÁRZEA GRANDE - MT</v>
      </c>
      <c r="C4" s="450"/>
      <c r="D4" s="450"/>
      <c r="E4" s="450"/>
      <c r="F4" s="450"/>
      <c r="G4" s="450"/>
      <c r="H4" s="23"/>
    </row>
    <row r="5" spans="2:8" ht="15">
      <c r="B5" s="449" t="str">
        <f>'2-ORÇAMENTO'!B5:G5</f>
        <v>ENDEREÇO: Rua Iara com a Rua Comendador henrique Santos CEP 78141-062</v>
      </c>
      <c r="C5" s="450"/>
      <c r="D5" s="450"/>
      <c r="E5" s="450"/>
      <c r="F5" s="450"/>
      <c r="G5" s="450"/>
      <c r="H5" s="23"/>
    </row>
    <row r="6" spans="2:8" ht="15" customHeight="1">
      <c r="B6" s="449" t="str">
        <f>'2-ORÇAMENTO'!B6:G6</f>
        <v>MUNICÍPIO: VÁRZEA GRANDE - MT</v>
      </c>
      <c r="C6" s="450"/>
      <c r="D6" s="450"/>
      <c r="E6" s="450"/>
      <c r="F6" s="450"/>
      <c r="G6" s="450"/>
      <c r="H6" s="23"/>
    </row>
    <row r="7" spans="2:8" ht="15.75" thickBot="1">
      <c r="B7" s="449" t="str">
        <f>'2-ORÇAMENTO'!B7:G7</f>
        <v>DATA BASE: SINAPI MAIO - COM DESONERAÇÃO / 2018 - BDI - 28,24%</v>
      </c>
      <c r="C7" s="450"/>
      <c r="D7" s="450"/>
      <c r="E7" s="450"/>
      <c r="F7" s="450"/>
      <c r="G7" s="450"/>
      <c r="H7" s="23"/>
    </row>
    <row r="8" spans="2:8" ht="16.5" customHeight="1" thickBot="1">
      <c r="B8" s="452" t="s">
        <v>12965</v>
      </c>
      <c r="C8" s="453"/>
      <c r="D8" s="453"/>
      <c r="E8" s="453"/>
      <c r="F8" s="453"/>
      <c r="G8" s="453"/>
      <c r="H8" s="454"/>
    </row>
    <row r="9" spans="2:8" ht="17.25" thickBot="1">
      <c r="B9" s="455" t="s">
        <v>12184</v>
      </c>
      <c r="C9" s="457" t="s">
        <v>12185</v>
      </c>
      <c r="D9" s="459" t="s">
        <v>12186</v>
      </c>
      <c r="E9" s="460"/>
      <c r="F9" s="452" t="s">
        <v>12966</v>
      </c>
      <c r="G9" s="453"/>
      <c r="H9" s="454"/>
    </row>
    <row r="10" spans="2:8" ht="16.5" thickBot="1">
      <c r="B10" s="456"/>
      <c r="C10" s="458"/>
      <c r="D10" s="11" t="s">
        <v>12187</v>
      </c>
      <c r="E10" s="12" t="s">
        <v>12188</v>
      </c>
      <c r="F10" s="14" t="s">
        <v>12967</v>
      </c>
      <c r="G10" s="15" t="s">
        <v>12968</v>
      </c>
      <c r="H10" s="14" t="s">
        <v>12186</v>
      </c>
    </row>
    <row r="11" spans="2:8" ht="18">
      <c r="B11" s="535" t="str">
        <f>'2-ORÇAMENTO'!B10</f>
        <v>1.0</v>
      </c>
      <c r="C11" s="423" t="str">
        <f>'2-ORÇAMENTO'!E10</f>
        <v>ADIMINISTRAÇÃO LOCAL</v>
      </c>
      <c r="D11" s="432">
        <f>'2-ORÇAMENTO'!K14</f>
        <v>44656.05</v>
      </c>
      <c r="E11" s="530">
        <f>D11/$D$47</f>
        <v>0.17297180654897581</v>
      </c>
      <c r="F11" s="13">
        <f>F12*D11</f>
        <v>16750.484355000001</v>
      </c>
      <c r="G11" s="13">
        <f>G12*D11</f>
        <v>27905.565645000002</v>
      </c>
      <c r="H11" s="255">
        <f t="shared" ref="H11:H26" si="0">SUM(F11:G11)</f>
        <v>44656.05</v>
      </c>
    </row>
    <row r="12" spans="2:8" ht="18">
      <c r="B12" s="535"/>
      <c r="C12" s="536"/>
      <c r="D12" s="538"/>
      <c r="E12" s="531"/>
      <c r="F12" s="267">
        <v>0.37509999999999999</v>
      </c>
      <c r="G12" s="267">
        <f>100%-F12</f>
        <v>0.62490000000000001</v>
      </c>
      <c r="H12" s="268">
        <f t="shared" si="0"/>
        <v>1</v>
      </c>
    </row>
    <row r="13" spans="2:8" ht="18">
      <c r="B13" s="535" t="str">
        <f>'2-ORÇAMENTO'!B15</f>
        <v>2.0</v>
      </c>
      <c r="C13" s="422" t="str">
        <f>'2-ORÇAMENTO'!E15</f>
        <v>INSTALAÇÕES DE CANTEIRO E SERVIÇOS PRELIMINARES</v>
      </c>
      <c r="D13" s="431">
        <f>'2-ORÇAMENTO'!K21</f>
        <v>13964.34</v>
      </c>
      <c r="E13" s="530">
        <f>D13/$D$47</f>
        <v>5.4089806802530109E-2</v>
      </c>
      <c r="F13" s="2">
        <f t="shared" ref="F13:G25" si="1">$D13*F14</f>
        <v>13964.34</v>
      </c>
      <c r="G13" s="2"/>
      <c r="H13" s="255">
        <f t="shared" si="0"/>
        <v>13964.34</v>
      </c>
    </row>
    <row r="14" spans="2:8" ht="18">
      <c r="B14" s="535"/>
      <c r="C14" s="423"/>
      <c r="D14" s="432"/>
      <c r="E14" s="531"/>
      <c r="F14" s="267">
        <v>1</v>
      </c>
      <c r="G14" s="2"/>
      <c r="H14" s="268">
        <f t="shared" si="0"/>
        <v>1</v>
      </c>
    </row>
    <row r="15" spans="2:8" ht="18">
      <c r="B15" s="535" t="str">
        <f>'2-ORÇAMENTO'!B22</f>
        <v>3.0</v>
      </c>
      <c r="C15" s="422" t="str">
        <f>'2-ORÇAMENTO'!E22</f>
        <v>DEMOLIÇÕES E RETIRADAS</v>
      </c>
      <c r="D15" s="431">
        <f>'2-ORÇAMENTO'!K30</f>
        <v>4755.67</v>
      </c>
      <c r="E15" s="530">
        <f>D15/$D$47</f>
        <v>1.8420725327268482E-2</v>
      </c>
      <c r="F15" s="2">
        <f t="shared" si="1"/>
        <v>4280.1030000000001</v>
      </c>
      <c r="G15" s="2">
        <f t="shared" si="1"/>
        <v>475.56700000000001</v>
      </c>
      <c r="H15" s="255">
        <f t="shared" si="0"/>
        <v>4755.67</v>
      </c>
    </row>
    <row r="16" spans="2:8" ht="18">
      <c r="B16" s="535"/>
      <c r="C16" s="423"/>
      <c r="D16" s="432"/>
      <c r="E16" s="531"/>
      <c r="F16" s="267">
        <v>0.9</v>
      </c>
      <c r="G16" s="267">
        <v>0.1</v>
      </c>
      <c r="H16" s="268">
        <f t="shared" si="0"/>
        <v>1</v>
      </c>
    </row>
    <row r="17" spans="2:8" ht="18">
      <c r="B17" s="535" t="str">
        <f>'2-ORÇAMENTO'!B31</f>
        <v>4.0</v>
      </c>
      <c r="C17" s="536" t="str">
        <f>'2-ORÇAMENTO'!E31</f>
        <v xml:space="preserve">FECHAMENTO EM ALVENÁRIA </v>
      </c>
      <c r="D17" s="538">
        <f>'2-ORÇAMENTO'!K34</f>
        <v>1498.39</v>
      </c>
      <c r="E17" s="530">
        <f>D17/$D$47</f>
        <v>5.803899476440927E-3</v>
      </c>
      <c r="F17" s="2">
        <f t="shared" si="1"/>
        <v>1498.39</v>
      </c>
      <c r="G17" s="2"/>
      <c r="H17" s="255">
        <f t="shared" si="0"/>
        <v>1498.39</v>
      </c>
    </row>
    <row r="18" spans="2:8" ht="18">
      <c r="B18" s="535"/>
      <c r="C18" s="536"/>
      <c r="D18" s="538"/>
      <c r="E18" s="531"/>
      <c r="F18" s="267">
        <v>1</v>
      </c>
      <c r="G18" s="2"/>
      <c r="H18" s="268">
        <f t="shared" si="0"/>
        <v>1</v>
      </c>
    </row>
    <row r="19" spans="2:8" ht="18">
      <c r="B19" s="535" t="s">
        <v>12874</v>
      </c>
      <c r="C19" s="536" t="str">
        <f>'2-ORÇAMENTO'!E35</f>
        <v xml:space="preserve">ESQUADRIAS </v>
      </c>
      <c r="D19" s="538">
        <f>'2-ORÇAMENTO'!K45</f>
        <v>4713.1400000000003</v>
      </c>
      <c r="E19" s="530">
        <f>D19/$D$47</f>
        <v>1.8255988613373551E-2</v>
      </c>
      <c r="F19" s="2"/>
      <c r="G19" s="2">
        <f t="shared" si="1"/>
        <v>4713.1400000000003</v>
      </c>
      <c r="H19" s="255">
        <f t="shared" si="0"/>
        <v>4713.1400000000003</v>
      </c>
    </row>
    <row r="20" spans="2:8" ht="18">
      <c r="B20" s="535"/>
      <c r="C20" s="536"/>
      <c r="D20" s="538"/>
      <c r="E20" s="531"/>
      <c r="F20" s="2"/>
      <c r="G20" s="267">
        <v>1</v>
      </c>
      <c r="H20" s="268">
        <f t="shared" si="0"/>
        <v>1</v>
      </c>
    </row>
    <row r="21" spans="2:8" ht="18">
      <c r="B21" s="535" t="s">
        <v>12884</v>
      </c>
      <c r="C21" s="536" t="str">
        <f>'2-ORÇAMENTO'!E46</f>
        <v>PISOS INTERNOS, EXTERNOS E CALÇAMENTOS</v>
      </c>
      <c r="D21" s="538">
        <f>'2-ORÇAMENTO'!K52</f>
        <v>34062.58</v>
      </c>
      <c r="E21" s="530">
        <f>D21/$D$47</f>
        <v>0.13193880780586309</v>
      </c>
      <c r="F21" s="2">
        <f t="shared" si="1"/>
        <v>17031.29</v>
      </c>
      <c r="G21" s="2">
        <f t="shared" si="1"/>
        <v>17031.29</v>
      </c>
      <c r="H21" s="255">
        <f t="shared" si="0"/>
        <v>34062.58</v>
      </c>
    </row>
    <row r="22" spans="2:8" ht="18">
      <c r="B22" s="535"/>
      <c r="C22" s="536"/>
      <c r="D22" s="538"/>
      <c r="E22" s="531"/>
      <c r="F22" s="267">
        <v>0.5</v>
      </c>
      <c r="G22" s="267">
        <v>0.5</v>
      </c>
      <c r="H22" s="268">
        <f t="shared" si="0"/>
        <v>1</v>
      </c>
    </row>
    <row r="23" spans="2:8" ht="18">
      <c r="B23" s="535" t="s">
        <v>12890</v>
      </c>
      <c r="C23" s="537" t="str">
        <f>'2-ORÇAMENTO'!E53</f>
        <v xml:space="preserve">REVESTIMENTOS INTERNOS E EXTERNOS </v>
      </c>
      <c r="D23" s="538">
        <f>'2-ORÇAMENTO'!K57</f>
        <v>2797.54</v>
      </c>
      <c r="E23" s="530">
        <f>D23/$D$47</f>
        <v>1.0836057996464572E-2</v>
      </c>
      <c r="F23" s="2">
        <f t="shared" si="1"/>
        <v>2797.54</v>
      </c>
      <c r="G23" s="2"/>
      <c r="H23" s="255">
        <f t="shared" si="0"/>
        <v>2797.54</v>
      </c>
    </row>
    <row r="24" spans="2:8" ht="18">
      <c r="B24" s="535"/>
      <c r="C24" s="536"/>
      <c r="D24" s="538"/>
      <c r="E24" s="531"/>
      <c r="F24" s="267">
        <v>1</v>
      </c>
      <c r="G24" s="2"/>
      <c r="H24" s="268">
        <f t="shared" si="0"/>
        <v>1</v>
      </c>
    </row>
    <row r="25" spans="2:8" ht="18">
      <c r="B25" s="535" t="s">
        <v>12894</v>
      </c>
      <c r="C25" s="536" t="str">
        <f>'2-ORÇAMENTO'!E58</f>
        <v xml:space="preserve">GRANITOS PARA PEITORIS, SOLEIRAS, DIVISÓRIAS E BANCADAS </v>
      </c>
      <c r="D25" s="538">
        <f>'2-ORÇAMENTO'!K60</f>
        <v>187.74</v>
      </c>
      <c r="E25" s="530">
        <f>D25/$D$47</f>
        <v>7.2719658280355557E-4</v>
      </c>
      <c r="F25" s="2"/>
      <c r="G25" s="2">
        <f t="shared" si="1"/>
        <v>187.74</v>
      </c>
      <c r="H25" s="255">
        <f t="shared" si="0"/>
        <v>187.74</v>
      </c>
    </row>
    <row r="26" spans="2:8" ht="18">
      <c r="B26" s="535"/>
      <c r="C26" s="536"/>
      <c r="D26" s="538"/>
      <c r="E26" s="531"/>
      <c r="F26" s="2"/>
      <c r="G26" s="267">
        <v>1</v>
      </c>
      <c r="H26" s="268">
        <f t="shared" si="0"/>
        <v>1</v>
      </c>
    </row>
    <row r="27" spans="2:8" ht="18" hidden="1" customHeight="1">
      <c r="B27" s="535" t="e">
        <f>'2-ORÇAMENTO'!#REF!</f>
        <v>#REF!</v>
      </c>
      <c r="C27" s="422"/>
      <c r="D27" s="429"/>
      <c r="E27" s="530">
        <f>D27/$D$47</f>
        <v>0</v>
      </c>
      <c r="F27" s="2"/>
      <c r="G27" s="2"/>
      <c r="H27" s="8"/>
    </row>
    <row r="28" spans="2:8" ht="18" hidden="1" customHeight="1">
      <c r="B28" s="535"/>
      <c r="C28" s="423"/>
      <c r="D28" s="430"/>
      <c r="E28" s="531"/>
      <c r="F28" s="2"/>
      <c r="G28" s="3"/>
      <c r="H28" s="9"/>
    </row>
    <row r="29" spans="2:8" ht="18" hidden="1" customHeight="1">
      <c r="B29" s="535" t="e">
        <f>'2-ORÇAMENTO'!#REF!</f>
        <v>#REF!</v>
      </c>
      <c r="C29" s="422"/>
      <c r="D29" s="429"/>
      <c r="E29" s="530">
        <f>D29/$D$47</f>
        <v>0</v>
      </c>
      <c r="F29" s="2"/>
      <c r="G29" s="2"/>
      <c r="H29" s="8"/>
    </row>
    <row r="30" spans="2:8" ht="18" hidden="1" customHeight="1">
      <c r="B30" s="535"/>
      <c r="C30" s="423"/>
      <c r="D30" s="430"/>
      <c r="E30" s="531"/>
      <c r="F30" s="2"/>
      <c r="G30" s="3"/>
      <c r="H30" s="9"/>
    </row>
    <row r="31" spans="2:8" ht="18" hidden="1" customHeight="1">
      <c r="B31" s="535" t="e">
        <f>'2-ORÇAMENTO'!#REF!</f>
        <v>#REF!</v>
      </c>
      <c r="C31" s="422"/>
      <c r="D31" s="429"/>
      <c r="E31" s="530">
        <f>D31/$D$47</f>
        <v>0</v>
      </c>
      <c r="F31" s="2"/>
      <c r="G31" s="2"/>
      <c r="H31" s="8"/>
    </row>
    <row r="32" spans="2:8" ht="18" hidden="1" customHeight="1">
      <c r="B32" s="535"/>
      <c r="C32" s="423"/>
      <c r="D32" s="430"/>
      <c r="E32" s="531"/>
      <c r="F32" s="2"/>
      <c r="G32" s="3"/>
      <c r="H32" s="9"/>
    </row>
    <row r="33" spans="2:9" ht="18">
      <c r="B33" s="535" t="s">
        <v>12896</v>
      </c>
      <c r="C33" s="422" t="str">
        <f>'2-ORÇAMENTO'!E61</f>
        <v xml:space="preserve">PINTURA INTERNA E EXTERNA </v>
      </c>
      <c r="D33" s="424">
        <f>'2-ORÇAMENTO'!K67</f>
        <v>24729.61</v>
      </c>
      <c r="E33" s="530">
        <f>D33/$D$47</f>
        <v>9.5788259753193966E-2</v>
      </c>
      <c r="F33" s="2">
        <f t="shared" ref="F33:G33" si="2">$D33*F34</f>
        <v>7418.8829999999998</v>
      </c>
      <c r="G33" s="2">
        <f t="shared" si="2"/>
        <v>17310.726999999999</v>
      </c>
      <c r="H33" s="255">
        <f t="shared" ref="H33:H45" si="3">SUM(F33:G33)</f>
        <v>24729.61</v>
      </c>
    </row>
    <row r="34" spans="2:9" ht="18">
      <c r="B34" s="535"/>
      <c r="C34" s="423"/>
      <c r="D34" s="425"/>
      <c r="E34" s="531"/>
      <c r="F34" s="267">
        <v>0.3</v>
      </c>
      <c r="G34" s="267">
        <v>0.7</v>
      </c>
      <c r="H34" s="268">
        <f t="shared" si="3"/>
        <v>1</v>
      </c>
    </row>
    <row r="35" spans="2:9" ht="18">
      <c r="B35" s="535" t="s">
        <v>12902</v>
      </c>
      <c r="C35" s="422" t="str">
        <f>'2-ORÇAMENTO'!E68</f>
        <v xml:space="preserve">INSTALAÇÕES HIDROSSANITÁRIAS  </v>
      </c>
      <c r="D35" s="424">
        <f>'2-ORÇAMENTO'!K93</f>
        <v>7160.6899999999987</v>
      </c>
      <c r="E35" s="530">
        <f>D35/$D$47</f>
        <v>2.7736387016701777E-2</v>
      </c>
      <c r="F35" s="2">
        <f t="shared" ref="F35:G43" si="4">$D35*F36</f>
        <v>7160.6899999999987</v>
      </c>
      <c r="G35" s="2"/>
      <c r="H35" s="255">
        <f t="shared" si="3"/>
        <v>7160.6899999999987</v>
      </c>
    </row>
    <row r="36" spans="2:9" ht="18">
      <c r="B36" s="535"/>
      <c r="C36" s="423"/>
      <c r="D36" s="425"/>
      <c r="E36" s="531"/>
      <c r="F36" s="267">
        <v>1</v>
      </c>
      <c r="G36" s="2"/>
      <c r="H36" s="268">
        <f t="shared" si="3"/>
        <v>1</v>
      </c>
    </row>
    <row r="37" spans="2:9" ht="18">
      <c r="B37" s="535" t="s">
        <v>12929</v>
      </c>
      <c r="C37" s="422" t="str">
        <f>'2-ORÇAMENTO'!E94</f>
        <v xml:space="preserve">INSTALAÇÕES ELÉTRICAS </v>
      </c>
      <c r="D37" s="532">
        <f>'2-ORÇAMENTO'!K111</f>
        <v>13311.550000000001</v>
      </c>
      <c r="E37" s="530">
        <f>D37/$D$47</f>
        <v>5.1561274485025413E-2</v>
      </c>
      <c r="F37" s="2">
        <f t="shared" si="4"/>
        <v>10649.240000000002</v>
      </c>
      <c r="G37" s="2">
        <f t="shared" si="4"/>
        <v>2662.3100000000004</v>
      </c>
      <c r="H37" s="255">
        <f t="shared" si="3"/>
        <v>13311.550000000003</v>
      </c>
    </row>
    <row r="38" spans="2:9" ht="18">
      <c r="B38" s="535"/>
      <c r="C38" s="423"/>
      <c r="D38" s="532"/>
      <c r="E38" s="531"/>
      <c r="F38" s="267">
        <v>0.8</v>
      </c>
      <c r="G38" s="267">
        <v>0.2</v>
      </c>
      <c r="H38" s="268">
        <f t="shared" si="3"/>
        <v>1</v>
      </c>
    </row>
    <row r="39" spans="2:9" ht="18">
      <c r="B39" s="420" t="s">
        <v>12946</v>
      </c>
      <c r="C39" s="422" t="str">
        <f>'2-ORÇAMENTO'!E112</f>
        <v>SERVIÇOS DIVERSOS</v>
      </c>
      <c r="D39" s="424">
        <f>'2-ORÇAMENTO'!K124</f>
        <v>102227.19999999998</v>
      </c>
      <c r="E39" s="530">
        <f>D39/$D$47</f>
        <v>0.39596926872044114</v>
      </c>
      <c r="F39" s="2">
        <f t="shared" si="4"/>
        <v>30668.159999999993</v>
      </c>
      <c r="G39" s="2">
        <f t="shared" si="4"/>
        <v>71559.039999999979</v>
      </c>
      <c r="H39" s="255">
        <f t="shared" si="3"/>
        <v>102227.19999999997</v>
      </c>
    </row>
    <row r="40" spans="2:9" ht="18">
      <c r="B40" s="421"/>
      <c r="C40" s="423"/>
      <c r="D40" s="425"/>
      <c r="E40" s="531"/>
      <c r="F40" s="267">
        <v>0.3</v>
      </c>
      <c r="G40" s="267">
        <v>0.7</v>
      </c>
      <c r="H40" s="268">
        <f t="shared" si="3"/>
        <v>1</v>
      </c>
    </row>
    <row r="41" spans="2:9" ht="18">
      <c r="B41" s="420" t="s">
        <v>12958</v>
      </c>
      <c r="C41" s="422" t="str">
        <f>'2-ORÇAMENTO'!E125</f>
        <v>PLACA DE INAUGURAÇÃO</v>
      </c>
      <c r="D41" s="424">
        <f>'2-ORÇAMENTO'!K127</f>
        <v>1373.52</v>
      </c>
      <c r="E41" s="530">
        <f>D41/$D$47</f>
        <v>5.3202250474717145E-3</v>
      </c>
      <c r="F41" s="2"/>
      <c r="G41" s="2">
        <f t="shared" si="4"/>
        <v>1373.52</v>
      </c>
      <c r="H41" s="255">
        <f t="shared" si="3"/>
        <v>1373.52</v>
      </c>
    </row>
    <row r="42" spans="2:9" ht="18">
      <c r="B42" s="421"/>
      <c r="C42" s="423"/>
      <c r="D42" s="425"/>
      <c r="E42" s="531"/>
      <c r="F42" s="2"/>
      <c r="G42" s="267">
        <v>1</v>
      </c>
      <c r="H42" s="268">
        <f t="shared" si="3"/>
        <v>1</v>
      </c>
    </row>
    <row r="43" spans="2:9" ht="18">
      <c r="B43" s="420" t="s">
        <v>12961</v>
      </c>
      <c r="C43" s="422" t="str">
        <f>'2-ORÇAMENTO'!E128</f>
        <v xml:space="preserve">LIMPEZA DE OBRA </v>
      </c>
      <c r="D43" s="424">
        <f>'2-ORÇAMENTO'!K130</f>
        <v>2731.51</v>
      </c>
      <c r="E43" s="530">
        <f>D43/$D$47</f>
        <v>1.0580295823445936E-2</v>
      </c>
      <c r="F43" s="2">
        <f t="shared" si="4"/>
        <v>1365.7550000000001</v>
      </c>
      <c r="G43" s="2">
        <f t="shared" si="4"/>
        <v>1365.7550000000001</v>
      </c>
      <c r="H43" s="255">
        <f t="shared" si="3"/>
        <v>2731.51</v>
      </c>
    </row>
    <row r="44" spans="2:9" ht="18.75" thickBot="1">
      <c r="B44" s="421"/>
      <c r="C44" s="423"/>
      <c r="D44" s="425"/>
      <c r="E44" s="531"/>
      <c r="F44" s="267">
        <v>0.5</v>
      </c>
      <c r="G44" s="267">
        <v>0.5</v>
      </c>
      <c r="H44" s="268">
        <f t="shared" si="3"/>
        <v>1</v>
      </c>
    </row>
    <row r="45" spans="2:9" ht="18.75" thickBot="1">
      <c r="B45" s="533" t="s">
        <v>12969</v>
      </c>
      <c r="C45" s="534"/>
      <c r="D45" s="259"/>
      <c r="E45" s="256"/>
      <c r="F45" s="264">
        <f>F11+F13+F15+F17+F19+F21+F23+F25+F33+F35+F37+F39+F41+F43</f>
        <v>113584.875355</v>
      </c>
      <c r="G45" s="264">
        <f t="shared" ref="G45" si="5">G11+G13+G15+G17+G19+G21+G23+G25+G33+G35+G37+G39+G41+G43</f>
        <v>144584.65464499997</v>
      </c>
      <c r="H45" s="384">
        <f t="shared" si="3"/>
        <v>258169.52999999997</v>
      </c>
      <c r="I45" s="1"/>
    </row>
    <row r="46" spans="2:9" ht="18.75" thickBot="1">
      <c r="B46" s="533" t="s">
        <v>12970</v>
      </c>
      <c r="C46" s="534"/>
      <c r="D46" s="258"/>
      <c r="E46" s="257"/>
      <c r="F46" s="265">
        <f>F45/D47</f>
        <v>0.43996235866796524</v>
      </c>
      <c r="G46" s="265">
        <f>G45/D47</f>
        <v>0.56003764133203482</v>
      </c>
      <c r="H46" s="268">
        <f>F46+G46</f>
        <v>1</v>
      </c>
      <c r="I46" s="1"/>
    </row>
    <row r="47" spans="2:9" ht="18.75" thickBot="1">
      <c r="B47" s="539" t="s">
        <v>12971</v>
      </c>
      <c r="C47" s="540"/>
      <c r="D47" s="260">
        <f>SUM(D11:D44)</f>
        <v>258169.52999999997</v>
      </c>
      <c r="E47" s="261">
        <f>SUM(E11:E44)</f>
        <v>1.0000000000000002</v>
      </c>
      <c r="F47" s="266">
        <f>F45</f>
        <v>113584.875355</v>
      </c>
      <c r="G47" s="263">
        <f>F47+G45</f>
        <v>258169.52999999997</v>
      </c>
      <c r="H47" s="262">
        <f>H45</f>
        <v>258169.52999999997</v>
      </c>
    </row>
    <row r="48" spans="2:9" ht="18" customHeight="1">
      <c r="B48" s="22"/>
      <c r="H48" s="23"/>
    </row>
    <row r="49" spans="2:8" ht="18" customHeight="1">
      <c r="B49" s="22"/>
      <c r="H49" s="23"/>
    </row>
    <row r="50" spans="2:8" ht="18" customHeight="1">
      <c r="B50" s="22"/>
      <c r="C50" s="439" t="s">
        <v>12190</v>
      </c>
      <c r="D50" s="439"/>
      <c r="E50" s="439"/>
      <c r="H50" s="23"/>
    </row>
    <row r="51" spans="2:8" ht="14.25" customHeight="1">
      <c r="B51" s="22"/>
      <c r="C51" s="442" t="s">
        <v>12191</v>
      </c>
      <c r="D51" s="442"/>
      <c r="E51" s="442"/>
      <c r="H51" s="23"/>
    </row>
    <row r="52" spans="2:8" ht="15">
      <c r="B52" s="32"/>
      <c r="C52" s="442" t="s">
        <v>12192</v>
      </c>
      <c r="D52" s="442"/>
      <c r="E52" s="442"/>
      <c r="F52" s="26"/>
      <c r="G52" s="20"/>
      <c r="H52" s="23"/>
    </row>
    <row r="53" spans="2:8" ht="15.75" thickBot="1">
      <c r="B53" s="269"/>
      <c r="C53" s="31"/>
      <c r="D53" s="27"/>
      <c r="E53" s="28"/>
      <c r="F53" s="29"/>
      <c r="G53" s="21"/>
      <c r="H53" s="24"/>
    </row>
  </sheetData>
  <mergeCells count="85">
    <mergeCell ref="C50:E50"/>
    <mergeCell ref="C51:E51"/>
    <mergeCell ref="C52:E52"/>
    <mergeCell ref="B17:B18"/>
    <mergeCell ref="C17:C18"/>
    <mergeCell ref="D17:D18"/>
    <mergeCell ref="E17:E18"/>
    <mergeCell ref="E23:E24"/>
    <mergeCell ref="B19:B20"/>
    <mergeCell ref="B21:B22"/>
    <mergeCell ref="C21:C22"/>
    <mergeCell ref="D21:D22"/>
    <mergeCell ref="E21:E22"/>
    <mergeCell ref="C19:C20"/>
    <mergeCell ref="D19:D20"/>
    <mergeCell ref="E19:E20"/>
    <mergeCell ref="B3:G3"/>
    <mergeCell ref="B4:G4"/>
    <mergeCell ref="B5:G5"/>
    <mergeCell ref="B6:G6"/>
    <mergeCell ref="C15:C16"/>
    <mergeCell ref="B15:B16"/>
    <mergeCell ref="D9:E9"/>
    <mergeCell ref="F9:H9"/>
    <mergeCell ref="B11:B12"/>
    <mergeCell ref="C11:C12"/>
    <mergeCell ref="D11:D12"/>
    <mergeCell ref="E11:E12"/>
    <mergeCell ref="B9:B10"/>
    <mergeCell ref="C9:C10"/>
    <mergeCell ref="E25:E26"/>
    <mergeCell ref="B47:C47"/>
    <mergeCell ref="B37:B38"/>
    <mergeCell ref="B27:B28"/>
    <mergeCell ref="C27:C28"/>
    <mergeCell ref="D27:D28"/>
    <mergeCell ref="B29:B30"/>
    <mergeCell ref="D29:D30"/>
    <mergeCell ref="E31:E32"/>
    <mergeCell ref="E27:E28"/>
    <mergeCell ref="E29:E30"/>
    <mergeCell ref="D41:D42"/>
    <mergeCell ref="E41:E42"/>
    <mergeCell ref="B31:B32"/>
    <mergeCell ref="C31:C32"/>
    <mergeCell ref="D31:D32"/>
    <mergeCell ref="B25:B26"/>
    <mergeCell ref="C25:C26"/>
    <mergeCell ref="C29:C30"/>
    <mergeCell ref="B23:B24"/>
    <mergeCell ref="B2:H2"/>
    <mergeCell ref="C23:C24"/>
    <mergeCell ref="D23:D24"/>
    <mergeCell ref="D25:D26"/>
    <mergeCell ref="B13:B14"/>
    <mergeCell ref="C13:C14"/>
    <mergeCell ref="D13:D14"/>
    <mergeCell ref="D15:D16"/>
    <mergeCell ref="E13:E14"/>
    <mergeCell ref="E15:E16"/>
    <mergeCell ref="B7:G7"/>
    <mergeCell ref="B8:H8"/>
    <mergeCell ref="B46:C46"/>
    <mergeCell ref="E33:E34"/>
    <mergeCell ref="E35:E36"/>
    <mergeCell ref="B33:B34"/>
    <mergeCell ref="B35:B36"/>
    <mergeCell ref="C35:C36"/>
    <mergeCell ref="D35:D36"/>
    <mergeCell ref="C39:C40"/>
    <mergeCell ref="B39:B40"/>
    <mergeCell ref="D39:D40"/>
    <mergeCell ref="E39:E40"/>
    <mergeCell ref="E37:E38"/>
    <mergeCell ref="B45:C45"/>
    <mergeCell ref="C33:C34"/>
    <mergeCell ref="D33:D34"/>
    <mergeCell ref="C37:C38"/>
    <mergeCell ref="B43:B44"/>
    <mergeCell ref="C43:C44"/>
    <mergeCell ref="D43:D44"/>
    <mergeCell ref="E43:E44"/>
    <mergeCell ref="D37:D38"/>
    <mergeCell ref="B41:B42"/>
    <mergeCell ref="C41:C42"/>
  </mergeCells>
  <phoneticPr fontId="22" type="noConversion"/>
  <conditionalFormatting sqref="F1:H1 F3:H1048576">
    <cfRule type="containsText" dxfId="2" priority="229" operator="containsText" text="%">
      <formula>NOT(ISERROR(SEARCH("%",F1)))</formula>
    </cfRule>
  </conditionalFormatting>
  <conditionalFormatting sqref="H13:H26 G11:H12 F21:F23 F35 F37 F11:F19 F22:G22 G45:G46 G14:H14 G16:H16 F18:G18 F24:G24 F26:G26 F34:G34 F36:G36 F38:G38 F39:F47 F25:F33 H33:H46 F20:G20">
    <cfRule type="containsText" dxfId="1" priority="227" operator="containsText" text="%">
      <formula>NOT(ISERROR(SEARCH("%",F11)))</formula>
    </cfRule>
  </conditionalFormatting>
  <conditionalFormatting sqref="F21:F23 F35 F37 F11:F19 G45:G46 F22:G22 G45:H45 G14:H14 G16:H16 F24:G24 F26:G26 F34:G34 F36:G36 F38:G38 F18:H18 F39:F47 F25:F33 H46 F20:H20">
    <cfRule type="containsText" dxfId="0" priority="221" operator="containsText" text="%">
      <formula>NOT(ISERROR(SEARCH("%",F11)))</formula>
    </cfRule>
  </conditionalFormatting>
  <printOptions horizontalCentered="1"/>
  <pageMargins left="0.19685039370078741" right="0.19685039370078741" top="0.78740157480314965" bottom="0.78740157480314965" header="0" footer="0"/>
  <pageSetup scale="55"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C26" sqref="C26"/>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542" t="s">
        <v>12972</v>
      </c>
      <c r="C2" s="543"/>
      <c r="D2" s="544"/>
    </row>
    <row r="3" spans="2:4">
      <c r="B3" s="545"/>
      <c r="C3" s="546"/>
      <c r="D3" s="547"/>
    </row>
    <row r="4" spans="2:4">
      <c r="B4" s="545"/>
      <c r="C4" s="546"/>
      <c r="D4" s="547"/>
    </row>
    <row r="5" spans="2:4">
      <c r="B5" s="548"/>
      <c r="C5" s="549"/>
      <c r="D5" s="550"/>
    </row>
    <row r="6" spans="2:4" ht="16.5">
      <c r="B6" s="551" t="s">
        <v>12127</v>
      </c>
      <c r="C6" s="551"/>
      <c r="D6" s="33" t="s">
        <v>12973</v>
      </c>
    </row>
    <row r="7" spans="2:4" ht="15.75">
      <c r="B7" s="552" t="s">
        <v>12974</v>
      </c>
      <c r="C7" s="552"/>
      <c r="D7" s="34"/>
    </row>
    <row r="8" spans="2:4" ht="47.25">
      <c r="B8" s="35" t="s">
        <v>12975</v>
      </c>
      <c r="C8" s="36" t="s">
        <v>12976</v>
      </c>
      <c r="D8" s="37">
        <v>0.04</v>
      </c>
    </row>
    <row r="9" spans="2:4" ht="15.75">
      <c r="B9" s="35"/>
      <c r="C9" s="38" t="s">
        <v>12977</v>
      </c>
      <c r="D9" s="39">
        <f>SUM(D8)</f>
        <v>0.04</v>
      </c>
    </row>
    <row r="10" spans="2:4" ht="15.75">
      <c r="B10" s="35"/>
      <c r="C10" s="36"/>
      <c r="D10" s="39"/>
    </row>
    <row r="11" spans="2:4" ht="15.75">
      <c r="B11" s="552" t="s">
        <v>12978</v>
      </c>
      <c r="C11" s="552"/>
      <c r="D11" s="39"/>
    </row>
    <row r="12" spans="2:4" ht="15.75">
      <c r="B12" s="35" t="s">
        <v>12979</v>
      </c>
      <c r="C12" s="36" t="s">
        <v>12980</v>
      </c>
      <c r="D12" s="37">
        <v>1.21E-2</v>
      </c>
    </row>
    <row r="13" spans="2:4" ht="15.75">
      <c r="B13" s="35" t="s">
        <v>12981</v>
      </c>
      <c r="C13" s="36" t="s">
        <v>12982</v>
      </c>
      <c r="D13" s="37">
        <v>4.0000000000000001E-3</v>
      </c>
    </row>
    <row r="14" spans="2:4" ht="15.75">
      <c r="B14" s="35" t="s">
        <v>12981</v>
      </c>
      <c r="C14" s="36" t="s">
        <v>12983</v>
      </c>
      <c r="D14" s="37">
        <v>4.0000000000000001E-3</v>
      </c>
    </row>
    <row r="15" spans="2:4" ht="15.75">
      <c r="B15" s="35" t="s">
        <v>12984</v>
      </c>
      <c r="C15" s="40" t="s">
        <v>12985</v>
      </c>
      <c r="D15" s="37">
        <v>1.2E-2</v>
      </c>
    </row>
    <row r="16" spans="2:4" ht="15.75">
      <c r="B16" s="35" t="s">
        <v>12986</v>
      </c>
      <c r="C16" s="36" t="s">
        <v>12987</v>
      </c>
      <c r="D16" s="37">
        <v>7.3999999999999996E-2</v>
      </c>
    </row>
    <row r="17" spans="2:5" ht="15.75">
      <c r="B17" s="35"/>
      <c r="C17" s="38" t="s">
        <v>12988</v>
      </c>
      <c r="D17" s="39">
        <f>SUM(D12:D16)</f>
        <v>0.1061</v>
      </c>
    </row>
    <row r="18" spans="2:5" ht="15.75">
      <c r="B18" s="35"/>
      <c r="C18" s="41"/>
      <c r="D18" s="39"/>
    </row>
    <row r="19" spans="2:5" ht="15.75">
      <c r="B19" s="552" t="s">
        <v>12989</v>
      </c>
      <c r="C19" s="552"/>
      <c r="D19" s="39"/>
    </row>
    <row r="20" spans="2:5" ht="15.75">
      <c r="B20" s="35" t="s">
        <v>12990</v>
      </c>
      <c r="C20" s="42" t="s">
        <v>12991</v>
      </c>
      <c r="D20" s="39"/>
    </row>
    <row r="21" spans="2:5" ht="15.75">
      <c r="B21" s="35" t="s">
        <v>12992</v>
      </c>
      <c r="C21" s="43" t="s">
        <v>12993</v>
      </c>
      <c r="D21" s="37">
        <v>0.4</v>
      </c>
    </row>
    <row r="22" spans="2:5" ht="15.75">
      <c r="B22" s="35" t="s">
        <v>12994</v>
      </c>
      <c r="C22" s="44" t="s">
        <v>12995</v>
      </c>
      <c r="D22" s="37">
        <v>0.05</v>
      </c>
    </row>
    <row r="23" spans="2:5" ht="15.75">
      <c r="B23" s="35" t="s">
        <v>12996</v>
      </c>
      <c r="C23" s="45" t="s">
        <v>12997</v>
      </c>
      <c r="D23" s="39">
        <f>D22*D21</f>
        <v>2.0000000000000004E-2</v>
      </c>
    </row>
    <row r="24" spans="2:5" ht="15.75">
      <c r="B24" s="35" t="s">
        <v>12998</v>
      </c>
      <c r="C24" s="41" t="s">
        <v>12999</v>
      </c>
      <c r="D24" s="46">
        <v>6.4999999999999997E-3</v>
      </c>
    </row>
    <row r="25" spans="2:5" ht="15.75">
      <c r="B25" s="35" t="s">
        <v>13000</v>
      </c>
      <c r="C25" s="41" t="s">
        <v>13001</v>
      </c>
      <c r="D25" s="46">
        <v>0.03</v>
      </c>
    </row>
    <row r="26" spans="2:5" ht="15.75">
      <c r="B26" s="35" t="s">
        <v>13002</v>
      </c>
      <c r="C26" s="41" t="s">
        <v>13003</v>
      </c>
      <c r="D26" s="46">
        <v>4.4999999999999998E-2</v>
      </c>
    </row>
    <row r="27" spans="2:5" ht="15.75">
      <c r="B27" s="35"/>
      <c r="C27" s="38" t="s">
        <v>13004</v>
      </c>
      <c r="D27" s="39">
        <f>SUM(D23:D26)</f>
        <v>0.10150000000000001</v>
      </c>
    </row>
    <row r="28" spans="2:5" ht="15.75">
      <c r="B28" s="47"/>
      <c r="C28" s="47"/>
      <c r="D28" s="39"/>
    </row>
    <row r="29" spans="2:5" ht="15.75">
      <c r="B29" s="552" t="s">
        <v>13005</v>
      </c>
      <c r="C29" s="552"/>
      <c r="D29" s="39">
        <f>ROUND((1+D8+D13+D15+D14)*(1+D12)*(1+D16)/(1-D27)-1,4)</f>
        <v>0.28239999999999998</v>
      </c>
      <c r="E29" s="175">
        <f>1+D29</f>
        <v>1.2824</v>
      </c>
    </row>
    <row r="30" spans="2:5">
      <c r="B30" s="541" t="s">
        <v>13006</v>
      </c>
      <c r="C30" s="541"/>
      <c r="D30" s="541"/>
    </row>
    <row r="31" spans="2:5">
      <c r="B31" s="541"/>
      <c r="C31" s="541"/>
      <c r="D31" s="541"/>
    </row>
    <row r="32" spans="2:5">
      <c r="B32" s="541"/>
      <c r="C32" s="541"/>
      <c r="D32" s="541"/>
    </row>
    <row r="33" spans="2:4">
      <c r="B33" s="541"/>
      <c r="C33" s="541"/>
      <c r="D33" s="541"/>
    </row>
    <row r="34" spans="2:4">
      <c r="B34" s="541"/>
      <c r="C34" s="541"/>
      <c r="D34" s="541"/>
    </row>
    <row r="35" spans="2:4">
      <c r="B35" s="541"/>
      <c r="C35" s="541"/>
      <c r="D35" s="541"/>
    </row>
    <row r="36" spans="2:4">
      <c r="B36" s="541"/>
      <c r="C36" s="541"/>
      <c r="D36" s="541"/>
    </row>
    <row r="37" spans="2:4">
      <c r="B37" s="541"/>
      <c r="C37" s="541"/>
      <c r="D37" s="541"/>
    </row>
    <row r="38" spans="2:4">
      <c r="B38" s="541"/>
      <c r="C38" s="541"/>
      <c r="D38" s="541"/>
    </row>
    <row r="39" spans="2:4">
      <c r="B39" s="541"/>
      <c r="C39" s="541"/>
      <c r="D39" s="541"/>
    </row>
    <row r="40" spans="2:4">
      <c r="B40" s="541"/>
      <c r="C40" s="541"/>
      <c r="D40" s="541"/>
    </row>
    <row r="41" spans="2:4">
      <c r="B41" s="541"/>
      <c r="C41" s="541"/>
      <c r="D41" s="541"/>
    </row>
    <row r="42" spans="2:4">
      <c r="B42" s="541"/>
      <c r="C42" s="541"/>
      <c r="D42" s="541"/>
    </row>
    <row r="43" spans="2:4">
      <c r="B43" s="541"/>
      <c r="C43" s="541"/>
      <c r="D43" s="541"/>
    </row>
    <row r="44" spans="2:4" ht="56.25" customHeight="1">
      <c r="B44" s="541"/>
      <c r="C44" s="541"/>
      <c r="D44" s="541"/>
    </row>
    <row r="45" spans="2:4">
      <c r="C45" s="7"/>
    </row>
    <row r="46" spans="2:4" ht="20.25" customHeight="1"/>
    <row r="47" spans="2:4">
      <c r="C47" s="341"/>
    </row>
    <row r="48" spans="2:4">
      <c r="C48" s="341"/>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SINAPI M A I O 2018</vt:lpstr>
      <vt:lpstr>COMP. PROPRIA</vt:lpstr>
      <vt:lpstr>1-RESUMO</vt:lpstr>
      <vt:lpstr>QUANT</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revision/>
  <dcterms:created xsi:type="dcterms:W3CDTF">2009-03-07T19:28:34Z</dcterms:created>
  <dcterms:modified xsi:type="dcterms:W3CDTF">2018-09-26T17:33:35Z</dcterms:modified>
</cp:coreProperties>
</file>