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7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2" i="1" l="1"/>
  <c r="E210" i="1"/>
  <c r="E207" i="1"/>
  <c r="G200" i="1"/>
  <c r="G202" i="1" s="1"/>
  <c r="G214" i="1" s="1"/>
  <c r="G219" i="1" s="1"/>
  <c r="D152" i="1"/>
  <c r="E152" i="1" s="1"/>
  <c r="G152" i="1" s="1"/>
  <c r="E143" i="1"/>
  <c r="E142" i="1"/>
  <c r="F142" i="1" s="1"/>
  <c r="G143" i="1" s="1"/>
  <c r="E141" i="1"/>
  <c r="E140" i="1"/>
  <c r="E137" i="1"/>
  <c r="E138" i="1" s="1"/>
  <c r="E136" i="1"/>
  <c r="C125" i="1"/>
  <c r="D125" i="1" s="1"/>
  <c r="E116" i="1" s="1"/>
  <c r="F116" i="1" s="1"/>
  <c r="D117" i="1"/>
  <c r="F117" i="1" s="1"/>
  <c r="C110" i="1"/>
  <c r="B110" i="1"/>
  <c r="C103" i="1"/>
  <c r="C104" i="1" s="1"/>
  <c r="E104" i="1" s="1"/>
  <c r="G104" i="1" s="1"/>
  <c r="B103" i="1"/>
  <c r="C96" i="1"/>
  <c r="G95" i="1"/>
  <c r="G94" i="1"/>
  <c r="G92" i="1"/>
  <c r="G96" i="1" s="1"/>
  <c r="G97" i="1" s="1"/>
  <c r="E78" i="1"/>
  <c r="C78" i="1"/>
  <c r="E77" i="1"/>
  <c r="C77" i="1"/>
  <c r="E76" i="1"/>
  <c r="C76" i="1"/>
  <c r="E75" i="1"/>
  <c r="C75" i="1"/>
  <c r="E74" i="1"/>
  <c r="C74" i="1"/>
  <c r="E73" i="1"/>
  <c r="E79" i="1" s="1"/>
  <c r="E80" i="1" s="1"/>
  <c r="C73" i="1"/>
  <c r="C79" i="1" s="1"/>
  <c r="C80" i="1" s="1"/>
  <c r="C82" i="1" s="1"/>
  <c r="F82" i="1" s="1"/>
  <c r="E71" i="1"/>
  <c r="E72" i="1" s="1"/>
  <c r="E69" i="1"/>
  <c r="C69" i="1"/>
  <c r="E68" i="1"/>
  <c r="C68" i="1"/>
  <c r="E67" i="1"/>
  <c r="C67" i="1"/>
  <c r="E66" i="1"/>
  <c r="C66" i="1"/>
  <c r="E65" i="1"/>
  <c r="C65" i="1"/>
  <c r="C70" i="1" s="1"/>
  <c r="C71" i="1" s="1"/>
  <c r="C72" i="1" s="1"/>
  <c r="E56" i="1"/>
  <c r="C56" i="1"/>
  <c r="E55" i="1"/>
  <c r="C55" i="1"/>
  <c r="E54" i="1"/>
  <c r="C54" i="1"/>
  <c r="E53" i="1"/>
  <c r="C53" i="1"/>
  <c r="E52" i="1"/>
  <c r="C52" i="1"/>
  <c r="E51" i="1"/>
  <c r="E57" i="1" s="1"/>
  <c r="C51" i="1"/>
  <c r="C57" i="1" s="1"/>
  <c r="E47" i="1"/>
  <c r="C47" i="1"/>
  <c r="E46" i="1"/>
  <c r="C46" i="1"/>
  <c r="E45" i="1"/>
  <c r="C45" i="1"/>
  <c r="E44" i="1"/>
  <c r="C44" i="1"/>
  <c r="E43" i="1"/>
  <c r="E48" i="1" s="1"/>
  <c r="C48" i="1"/>
  <c r="G118" i="1" l="1"/>
  <c r="C129" i="1" s="1"/>
  <c r="G129" i="1" s="1"/>
  <c r="G154" i="1" s="1"/>
  <c r="G157" i="1" s="1"/>
  <c r="G218" i="1" s="1"/>
  <c r="C49" i="1"/>
  <c r="C50" i="1" s="1"/>
  <c r="C58" i="1" s="1"/>
  <c r="C60" i="1" s="1"/>
  <c r="F60" i="1" s="1"/>
  <c r="G84" i="1" s="1"/>
  <c r="G217" i="1" s="1"/>
  <c r="E49" i="1"/>
  <c r="E50" i="1" s="1"/>
  <c r="E58" i="1" s="1"/>
  <c r="G221" i="1" l="1"/>
  <c r="G223" i="1" s="1"/>
  <c r="G227" i="1" s="1"/>
  <c r="G229" i="1" s="1"/>
  <c r="G231" i="1" s="1"/>
</calcChain>
</file>

<file path=xl/sharedStrings.xml><?xml version="1.0" encoding="utf-8"?>
<sst xmlns="http://schemas.openxmlformats.org/spreadsheetml/2006/main" count="255" uniqueCount="132">
  <si>
    <t>PLANILHA DE COMPOSIÇÃO DE PREÇO UNITÁRIO</t>
  </si>
  <si>
    <t xml:space="preserve">DATA-BASE: </t>
  </si>
  <si>
    <t>01. COLETA SELETIVA ATÉ O DESTINO FINAL</t>
  </si>
  <si>
    <t>INFORMAÇÕES PRELIMINARES</t>
  </si>
  <si>
    <t>DIAS/ANO</t>
  </si>
  <si>
    <t>DOMINGOS/ANO</t>
  </si>
  <si>
    <t>FERIADOS/ANO</t>
  </si>
  <si>
    <t>DIAS/MÊS</t>
  </si>
  <si>
    <t>HORAS/DIA</t>
  </si>
  <si>
    <t>REMOÇÕES/MÊS</t>
  </si>
  <si>
    <t>QUANTITATIVO DE EQUIPAMENTOS E VEÍCULOS</t>
  </si>
  <si>
    <t>CAMINHÃO BAÚ DE 22M³</t>
  </si>
  <si>
    <t>EQUIPE DE TRABALHO</t>
  </si>
  <si>
    <t>MOTORISTA</t>
  </si>
  <si>
    <t>COLETOR</t>
  </si>
  <si>
    <t>A - CUSTO DE MÃO DE OBRA</t>
  </si>
  <si>
    <t>INFORMAÇÕES BÁSICAS</t>
  </si>
  <si>
    <t>SALÁRIO MÍNIMO</t>
  </si>
  <si>
    <t>ADICIONAL NOTURNO</t>
  </si>
  <si>
    <t>PERCENTUAL</t>
  </si>
  <si>
    <t>FOLGA TRABALHADA</t>
  </si>
  <si>
    <t>HORA EXTRA</t>
  </si>
  <si>
    <t>VALE TRANSPORTE (R$)</t>
  </si>
  <si>
    <t>VALE TRANSPORTE (QTDE)</t>
  </si>
  <si>
    <t>DEDUÇÃO  (%)</t>
  </si>
  <si>
    <t>ENCARGOS SOCIAIS</t>
  </si>
  <si>
    <t>MÃO DE OBRA OPERAÇÃO</t>
  </si>
  <si>
    <t>FUNÇÃO</t>
  </si>
  <si>
    <t>QUANTIDADE</t>
  </si>
  <si>
    <t>TOTAL</t>
  </si>
  <si>
    <t>DIURNO</t>
  </si>
  <si>
    <t>NOTURNO</t>
  </si>
  <si>
    <t>SALÁRIO</t>
  </si>
  <si>
    <t>INSALUBRIDADE</t>
  </si>
  <si>
    <t>TOTAL SALÁRIOS</t>
  </si>
  <si>
    <t>TOTAL SAL. + ENCARGOS</t>
  </si>
  <si>
    <t>V. TRANSPORTE (R$/MÊS)</t>
  </si>
  <si>
    <t>VALE REFEIÇÃO</t>
  </si>
  <si>
    <t>VALE ALIMENTAÇÃO</t>
  </si>
  <si>
    <t>ASSISTÊNCIA MÉDICA</t>
  </si>
  <si>
    <t>ASSISTÊNCIA SOCIAL</t>
  </si>
  <si>
    <t>PCMSO</t>
  </si>
  <si>
    <t>TOTAL BENEFÍCIOS</t>
  </si>
  <si>
    <t>TOTAL/FUNCIONÁRIO</t>
  </si>
  <si>
    <t>CUSTO TOTAL MENSAL</t>
  </si>
  <si>
    <t>B - EQUIPAMENTOS E VEÍCULOS</t>
  </si>
  <si>
    <t>C - FERRAMENTAS, IMPLEMENTOS, MATERIAIS  E SERVIÇOS</t>
  </si>
  <si>
    <t>CUSTO UNITÁRIO</t>
  </si>
  <si>
    <t>CUSTO MENSAL DA MÃO DE OBRA</t>
  </si>
  <si>
    <t>1. CAMINHÃO BAÚ DE 22M³</t>
  </si>
  <si>
    <t>DEPRECIAÇÃO</t>
  </si>
  <si>
    <t>ITEM</t>
  </si>
  <si>
    <t>CHASSI</t>
  </si>
  <si>
    <t>(-) PNEUS</t>
  </si>
  <si>
    <t>GUINDASTE HIDRÁULICO</t>
  </si>
  <si>
    <t>BAÚ 22M³</t>
  </si>
  <si>
    <t>CUSTO DE CAPITAL</t>
  </si>
  <si>
    <t>MANUTENÇÃO</t>
  </si>
  <si>
    <t>CHASSI (- PNEUS)</t>
  </si>
  <si>
    <t>COMBUSTÍVEIS</t>
  </si>
  <si>
    <t>COMBUSTÍVEL</t>
  </si>
  <si>
    <t>Diesel</t>
  </si>
  <si>
    <t>QUILOMETRAGEM</t>
  </si>
  <si>
    <t>KM/VIAGEM</t>
  </si>
  <si>
    <t>VIAGENS/VEÍCULO</t>
  </si>
  <si>
    <t>QUILÔMETROS/MÊS</t>
  </si>
  <si>
    <t xml:space="preserve">LUBRIFICANTES, FILTROS E LAVAGENS </t>
  </si>
  <si>
    <t>CUSTO COMBUSTÍVEIS</t>
  </si>
  <si>
    <t>PNEUS E ACESSÓRIOS</t>
  </si>
  <si>
    <t>PNEUS NOVOS</t>
  </si>
  <si>
    <t>Pneus Dianteiros</t>
  </si>
  <si>
    <t>Pneus Traseiros</t>
  </si>
  <si>
    <t>PNEUS RECONDICIONADOS</t>
  </si>
  <si>
    <t>Reformas Dianteiro</t>
  </si>
  <si>
    <t>Reformas Traseiro</t>
  </si>
  <si>
    <t>CICLO DE TROCA</t>
  </si>
  <si>
    <t>SEGUROS E LICENCIAMENTOS</t>
  </si>
  <si>
    <t>I.P.V.A.</t>
  </si>
  <si>
    <t>SEGURO TERCEIROS</t>
  </si>
  <si>
    <t>SEGURO OBRIGATÓRIO</t>
  </si>
  <si>
    <t>LICENCIAMENTO</t>
  </si>
  <si>
    <t>TOTAL MENSAL COM CAMINHÃO BAÚ DE 22M³</t>
  </si>
  <si>
    <t>TOTAL MENSAL DE VEÍCULOS E EQUIPAMENTOS</t>
  </si>
  <si>
    <t>1. EPI'S E UNIFORMES</t>
  </si>
  <si>
    <t>Item</t>
  </si>
  <si>
    <t>Calça de brim</t>
  </si>
  <si>
    <t>Camisa</t>
  </si>
  <si>
    <t>Calçado</t>
  </si>
  <si>
    <t>Boné</t>
  </si>
  <si>
    <t>Capa de chuva</t>
  </si>
  <si>
    <t>Protetor solar FPS 30</t>
  </si>
  <si>
    <t>Custo/Ano/Funcionário</t>
  </si>
  <si>
    <t>Custo Mensal/Funcionário</t>
  </si>
  <si>
    <t>Nº Funcionários</t>
  </si>
  <si>
    <t>Total Mensal</t>
  </si>
  <si>
    <t>Luvas de raspa de couro</t>
  </si>
  <si>
    <t>Máscaras descartáveis</t>
  </si>
  <si>
    <t>TOTAL DE EPI'S E UNIFORMES</t>
  </si>
  <si>
    <t>2. UTENSÍLIOS, FERRAMENTAS E OUTROS MATERIAIS</t>
  </si>
  <si>
    <t>Pá Quadrada</t>
  </si>
  <si>
    <t>Ancinho</t>
  </si>
  <si>
    <t>Cone de sinalização</t>
  </si>
  <si>
    <t>Vassourão</t>
  </si>
  <si>
    <t>Custo Mensal</t>
  </si>
  <si>
    <t>TOTAL DE UTENSÍLIOS, FERRAMENTAS E OUTROS MATERIAIS</t>
  </si>
  <si>
    <t>3. CUSTO DE COMUNICAÇÃO, MONITORAMENTO E RASTREAMENTO</t>
  </si>
  <si>
    <t>Custo Mensal telefonia por Veículo</t>
  </si>
  <si>
    <t>Nº de Veículos</t>
  </si>
  <si>
    <t>Custo Mensal Monitoramento por Veículo</t>
  </si>
  <si>
    <t>TOTAL MENSAL COM USTO DE COMUNICAÇÃO, MONITORAMENTO E RASTREAMENTO</t>
  </si>
  <si>
    <t>TOTAL MENSAL DE MATERIAIS E FERRAMENTAS</t>
  </si>
  <si>
    <t>CUSTOS DE ADMINISTRAÇÃO LOCAL DO CONTRATO</t>
  </si>
  <si>
    <t>VALOR UNITÁRIO</t>
  </si>
  <si>
    <t>CONSUMO</t>
  </si>
  <si>
    <t>Recapagens/ciclo</t>
  </si>
  <si>
    <t>%</t>
  </si>
  <si>
    <t>Custo Unitário</t>
  </si>
  <si>
    <t>Unidade</t>
  </si>
  <si>
    <t>un</t>
  </si>
  <si>
    <t>VALOR RESIDUAL</t>
  </si>
  <si>
    <t>TAXA DE JUROS (MÊS)</t>
  </si>
  <si>
    <t>FATOR DE MANUTENÇÃO</t>
  </si>
  <si>
    <t>% S/ COMBUSTÍVEIS</t>
  </si>
  <si>
    <t>CUSTO ANUAL</t>
  </si>
  <si>
    <t>Consumo Anual</t>
  </si>
  <si>
    <t>Preço Unitário</t>
  </si>
  <si>
    <t>VIDA ÚTIL</t>
  </si>
  <si>
    <t>VALOR MENSAL</t>
  </si>
  <si>
    <t>CUSTO MENSAL</t>
  </si>
  <si>
    <t>Total</t>
  </si>
  <si>
    <t>Consumo/Anual</t>
  </si>
  <si>
    <t>Vida Útil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</si>
</sst>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_(* #,##0.00_);_(* \(#,##0.00\);_(* &quot;-&quot;??_);_(@_)"/>
    <numFmt numFmtId="165" formatCode="#,##0.00&quot; RM&quot;"/>
    <numFmt numFmtId="166" formatCode="_(* #,##0_);_(* \(#,##0\);_(* &quot;-&quot;??_);_(@_)"/>
    <numFmt numFmtId="167" formatCode="#,##0&quot; H/MÊS&quot;"/>
    <numFmt numFmtId="168" formatCode="#,##0.00&quot; H/MÊS&quot;"/>
    <numFmt numFmtId="169" formatCode="_(&quot;R$ &quot;* #,##0.00_);_(&quot;R$ &quot;* \(#,##0.00\);_(&quot;R$ &quot;* &quot;-&quot;??_);_(@_)"/>
    <numFmt numFmtId="170" formatCode="#,##0&quot; UN/MÊS&quot;"/>
    <numFmt numFmtId="171" formatCode="@&quot; DIURNO&quot;"/>
    <numFmt numFmtId="172" formatCode="@&quot; NOTURNO&quot;"/>
    <numFmt numFmtId="173" formatCode="&quot;HORA EXTRA (&quot;#,##0%&quot;)&quot;"/>
    <numFmt numFmtId="174" formatCode="&quot;Aditivo (&quot;#,##0&quot;ml/ l diesel)&quot;"/>
    <numFmt numFmtId="175" formatCode="#,##0.00&quot; km/l&quot;"/>
    <numFmt numFmtId="176" formatCode="#,##0.00&quot; l&quot;"/>
    <numFmt numFmtId="177" formatCode="#,##0&quot; km&quot;"/>
    <numFmt numFmtId="178" formatCode="#,##0.0000_);\(#,##0.0000\)"/>
    <numFmt numFmtId="179" formatCode="#,##0&quot; meses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0" fontId="3" fillId="0" borderId="0"/>
  </cellStyleXfs>
  <cellXfs count="221">
    <xf numFmtId="0" fontId="0" fillId="0" borderId="0" xfId="0"/>
    <xf numFmtId="0" fontId="4" fillId="0" borderId="0" xfId="0" applyFont="1"/>
    <xf numFmtId="0" fontId="5" fillId="0" borderId="2" xfId="4" applyFont="1" applyBorder="1" applyAlignment="1">
      <alignment horizontal="left" vertical="center"/>
    </xf>
    <xf numFmtId="0" fontId="5" fillId="0" borderId="2" xfId="4" applyFont="1" applyBorder="1" applyAlignment="1">
      <alignment horizontal="centerContinuous" vertical="center"/>
    </xf>
    <xf numFmtId="0" fontId="5" fillId="0" borderId="3" xfId="4" applyFont="1" applyBorder="1" applyAlignment="1">
      <alignment horizontal="centerContinuous" vertical="center"/>
    </xf>
    <xf numFmtId="0" fontId="5" fillId="0" borderId="5" xfId="3" applyFont="1" applyBorder="1" applyAlignment="1">
      <alignment horizontal="center" vertical="center"/>
    </xf>
    <xf numFmtId="17" fontId="5" fillId="0" borderId="7" xfId="3" applyNumberFormat="1" applyFont="1" applyBorder="1" applyAlignment="1">
      <alignment horizontal="center" vertical="center"/>
    </xf>
    <xf numFmtId="0" fontId="5" fillId="2" borderId="2" xfId="3" applyFont="1" applyFill="1" applyBorder="1" applyAlignment="1">
      <alignment vertical="center"/>
    </xf>
    <xf numFmtId="0" fontId="6" fillId="0" borderId="2" xfId="3" applyFont="1" applyBorder="1" applyAlignment="1">
      <alignment horizontal="left" vertical="center"/>
    </xf>
    <xf numFmtId="164" fontId="6" fillId="0" borderId="2" xfId="5" applyFont="1" applyBorder="1" applyAlignment="1">
      <alignment horizontal="left" vertical="center"/>
    </xf>
    <xf numFmtId="165" fontId="6" fillId="0" borderId="2" xfId="5" applyNumberFormat="1" applyFont="1" applyBorder="1" applyAlignment="1">
      <alignment horizontal="center" vertical="center"/>
    </xf>
    <xf numFmtId="0" fontId="5" fillId="3" borderId="1" xfId="3" applyFont="1" applyFill="1" applyBorder="1" applyAlignment="1">
      <alignment horizontal="left"/>
    </xf>
    <xf numFmtId="0" fontId="6" fillId="0" borderId="1" xfId="3" applyFont="1" applyBorder="1" applyAlignment="1">
      <alignment vertical="center"/>
    </xf>
    <xf numFmtId="164" fontId="6" fillId="0" borderId="9" xfId="5" applyFont="1" applyBorder="1" applyAlignment="1">
      <alignment horizontal="left" vertical="center"/>
    </xf>
    <xf numFmtId="3" fontId="5" fillId="0" borderId="2" xfId="3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left" vertical="center"/>
    </xf>
    <xf numFmtId="0" fontId="6" fillId="0" borderId="3" xfId="3" applyFont="1" applyBorder="1" applyAlignment="1">
      <alignment horizontal="left"/>
    </xf>
    <xf numFmtId="3" fontId="6" fillId="0" borderId="2" xfId="3" applyNumberFormat="1" applyFont="1" applyBorder="1" applyAlignment="1">
      <alignment horizontal="center"/>
    </xf>
    <xf numFmtId="0" fontId="5" fillId="2" borderId="1" xfId="3" applyFont="1" applyFill="1" applyBorder="1" applyAlignment="1">
      <alignment vertical="center"/>
    </xf>
    <xf numFmtId="164" fontId="6" fillId="0" borderId="2" xfId="5" applyFont="1" applyFill="1" applyBorder="1" applyAlignment="1">
      <alignment horizontal="left" vertical="center"/>
    </xf>
    <xf numFmtId="0" fontId="6" fillId="0" borderId="2" xfId="3" applyFont="1" applyBorder="1" applyAlignment="1">
      <alignment horizontal="justify" vertical="center" wrapText="1"/>
    </xf>
    <xf numFmtId="167" fontId="6" fillId="0" borderId="2" xfId="5" applyNumberFormat="1" applyFont="1" applyBorder="1" applyAlignment="1">
      <alignment horizontal="right" vertical="center"/>
    </xf>
    <xf numFmtId="9" fontId="6" fillId="0" borderId="2" xfId="6" applyFont="1" applyBorder="1" applyAlignment="1">
      <alignment vertical="center"/>
    </xf>
    <xf numFmtId="168" fontId="6" fillId="0" borderId="2" xfId="5" applyNumberFormat="1" applyFont="1" applyBorder="1" applyAlignment="1">
      <alignment horizontal="right" vertical="center"/>
    </xf>
    <xf numFmtId="166" fontId="6" fillId="0" borderId="2" xfId="5" applyNumberFormat="1" applyFont="1" applyBorder="1" applyAlignment="1">
      <alignment vertical="center"/>
    </xf>
    <xf numFmtId="169" fontId="6" fillId="0" borderId="2" xfId="7" applyFont="1" applyBorder="1" applyAlignment="1">
      <alignment vertical="center"/>
    </xf>
    <xf numFmtId="170" fontId="6" fillId="0" borderId="2" xfId="7" applyNumberFormat="1" applyFont="1" applyBorder="1" applyAlignment="1">
      <alignment vertical="center"/>
    </xf>
    <xf numFmtId="10" fontId="6" fillId="0" borderId="2" xfId="5" applyNumberFormat="1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2" xfId="3" applyFont="1" applyBorder="1" applyAlignment="1">
      <alignment horizontal="center" vertical="center"/>
    </xf>
    <xf numFmtId="9" fontId="5" fillId="0" borderId="2" xfId="6" applyFont="1" applyBorder="1" applyAlignment="1">
      <alignment horizontal="center" vertical="center"/>
    </xf>
    <xf numFmtId="164" fontId="5" fillId="0" borderId="2" xfId="5" applyFont="1" applyBorder="1" applyAlignment="1">
      <alignment horizontal="center" vertical="center"/>
    </xf>
    <xf numFmtId="171" fontId="6" fillId="0" borderId="2" xfId="3" applyNumberFormat="1" applyFont="1" applyBorder="1" applyAlignment="1">
      <alignment horizontal="left" vertical="center"/>
    </xf>
    <xf numFmtId="3" fontId="6" fillId="0" borderId="2" xfId="5" applyNumberFormat="1" applyFont="1" applyBorder="1" applyAlignment="1">
      <alignment horizontal="center" vertical="center"/>
    </xf>
    <xf numFmtId="3" fontId="5" fillId="0" borderId="2" xfId="5" applyNumberFormat="1" applyFont="1" applyBorder="1" applyAlignment="1">
      <alignment horizontal="center" vertical="center"/>
    </xf>
    <xf numFmtId="172" fontId="6" fillId="0" borderId="2" xfId="3" applyNumberFormat="1" applyFont="1" applyBorder="1" applyAlignment="1">
      <alignment horizontal="left" vertical="center"/>
    </xf>
    <xf numFmtId="0" fontId="5" fillId="0" borderId="10" xfId="3" applyFont="1" applyBorder="1" applyAlignment="1">
      <alignment horizontal="centerContinuous" vertical="center"/>
    </xf>
    <xf numFmtId="0" fontId="5" fillId="0" borderId="11" xfId="3" applyFont="1" applyBorder="1" applyAlignment="1">
      <alignment horizontal="centerContinuous" vertical="center"/>
    </xf>
    <xf numFmtId="0" fontId="6" fillId="0" borderId="11" xfId="3" applyFont="1" applyBorder="1" applyAlignment="1">
      <alignment horizontal="centerContinuous" vertical="center"/>
    </xf>
    <xf numFmtId="0" fontId="6" fillId="0" borderId="12" xfId="3" applyFont="1" applyBorder="1" applyAlignment="1">
      <alignment horizontal="centerContinuous" vertical="center"/>
    </xf>
    <xf numFmtId="0" fontId="5" fillId="0" borderId="7" xfId="3" applyFont="1" applyBorder="1" applyAlignment="1">
      <alignment horizontal="centerContinuous"/>
    </xf>
    <xf numFmtId="0" fontId="5" fillId="0" borderId="7" xfId="3" applyFont="1" applyBorder="1" applyAlignment="1">
      <alignment horizontal="centerContinuous" vertical="center"/>
    </xf>
    <xf numFmtId="0" fontId="6" fillId="0" borderId="0" xfId="3" applyFont="1" applyBorder="1"/>
    <xf numFmtId="0" fontId="6" fillId="0" borderId="2" xfId="3" applyFont="1" applyFill="1" applyBorder="1" applyAlignment="1">
      <alignment horizontal="left" vertical="center"/>
    </xf>
    <xf numFmtId="173" fontId="6" fillId="0" borderId="2" xfId="3" applyNumberFormat="1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/>
    </xf>
    <xf numFmtId="164" fontId="5" fillId="0" borderId="11" xfId="5" applyFont="1" applyBorder="1" applyAlignment="1">
      <alignment horizontal="left" vertical="center"/>
    </xf>
    <xf numFmtId="0" fontId="5" fillId="0" borderId="11" xfId="3" applyFont="1" applyFill="1" applyBorder="1" applyAlignment="1">
      <alignment horizontal="left" vertical="center"/>
    </xf>
    <xf numFmtId="0" fontId="6" fillId="0" borderId="13" xfId="3" applyFont="1" applyFill="1" applyBorder="1" applyAlignment="1">
      <alignment horizontal="left" vertical="center"/>
    </xf>
    <xf numFmtId="164" fontId="6" fillId="0" borderId="13" xfId="5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164" fontId="5" fillId="0" borderId="11" xfId="3" applyNumberFormat="1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164" fontId="6" fillId="0" borderId="7" xfId="5" applyFont="1" applyBorder="1" applyAlignment="1">
      <alignment vertical="center"/>
    </xf>
    <xf numFmtId="164" fontId="5" fillId="0" borderId="0" xfId="5" applyFont="1" applyBorder="1" applyAlignment="1">
      <alignment vertical="center"/>
    </xf>
    <xf numFmtId="0" fontId="6" fillId="0" borderId="2" xfId="3" applyFont="1" applyBorder="1"/>
    <xf numFmtId="0" fontId="5" fillId="0" borderId="10" xfId="3" applyFont="1" applyBorder="1"/>
    <xf numFmtId="164" fontId="5" fillId="0" borderId="11" xfId="3" applyNumberFormat="1" applyFont="1" applyBorder="1" applyAlignment="1">
      <alignment vertical="center"/>
    </xf>
    <xf numFmtId="0" fontId="5" fillId="0" borderId="11" xfId="3" applyFont="1" applyBorder="1"/>
    <xf numFmtId="164" fontId="5" fillId="0" borderId="11" xfId="5" applyFont="1" applyBorder="1"/>
    <xf numFmtId="0" fontId="6" fillId="0" borderId="13" xfId="3" applyFont="1" applyBorder="1" applyAlignment="1">
      <alignment horizontal="left" vertical="center"/>
    </xf>
    <xf numFmtId="164" fontId="6" fillId="0" borderId="13" xfId="5" applyFont="1" applyBorder="1"/>
    <xf numFmtId="0" fontId="5" fillId="0" borderId="14" xfId="3" applyFont="1" applyBorder="1" applyAlignment="1">
      <alignment horizontal="left" vertical="center"/>
    </xf>
    <xf numFmtId="164" fontId="5" fillId="0" borderId="15" xfId="5" applyFont="1" applyBorder="1"/>
    <xf numFmtId="0" fontId="5" fillId="0" borderId="15" xfId="3" applyFont="1" applyBorder="1" applyAlignment="1">
      <alignment horizontal="left" vertical="center"/>
    </xf>
    <xf numFmtId="164" fontId="5" fillId="0" borderId="16" xfId="5" applyFont="1" applyBorder="1"/>
    <xf numFmtId="164" fontId="5" fillId="0" borderId="17" xfId="3" applyNumberFormat="1" applyFont="1" applyBorder="1"/>
    <xf numFmtId="164" fontId="5" fillId="0" borderId="12" xfId="5" applyFont="1" applyBorder="1" applyAlignment="1">
      <alignment horizontal="left" vertical="center"/>
    </xf>
    <xf numFmtId="164" fontId="5" fillId="0" borderId="12" xfId="3" applyNumberFormat="1" applyFont="1" applyBorder="1" applyAlignment="1">
      <alignment horizontal="left" vertical="center"/>
    </xf>
    <xf numFmtId="164" fontId="5" fillId="0" borderId="12" xfId="3" applyNumberFormat="1" applyFont="1" applyBorder="1" applyAlignment="1">
      <alignment vertical="center"/>
    </xf>
    <xf numFmtId="0" fontId="5" fillId="3" borderId="1" xfId="3" applyFont="1" applyFill="1" applyBorder="1" applyAlignment="1">
      <alignment horizontal="left" vertical="center"/>
    </xf>
    <xf numFmtId="0" fontId="5" fillId="3" borderId="9" xfId="3" applyFont="1" applyFill="1" applyBorder="1" applyAlignment="1">
      <alignment horizontal="left" vertical="center"/>
    </xf>
    <xf numFmtId="0" fontId="6" fillId="3" borderId="9" xfId="3" applyFont="1" applyFill="1" applyBorder="1"/>
    <xf numFmtId="0" fontId="6" fillId="3" borderId="3" xfId="3" applyFont="1" applyFill="1" applyBorder="1"/>
    <xf numFmtId="169" fontId="5" fillId="3" borderId="2" xfId="7" applyFont="1" applyFill="1" applyBorder="1"/>
    <xf numFmtId="0" fontId="5" fillId="3" borderId="9" xfId="3" applyFont="1" applyFill="1" applyBorder="1" applyAlignment="1">
      <alignment horizontal="left"/>
    </xf>
    <xf numFmtId="0" fontId="5" fillId="3" borderId="9" xfId="3" applyFont="1" applyFill="1" applyBorder="1"/>
    <xf numFmtId="0" fontId="5" fillId="3" borderId="3" xfId="3" applyFont="1" applyFill="1" applyBorder="1"/>
    <xf numFmtId="164" fontId="5" fillId="3" borderId="9" xfId="5" applyFont="1" applyFill="1" applyBorder="1"/>
    <xf numFmtId="164" fontId="6" fillId="3" borderId="9" xfId="5" applyFont="1" applyFill="1" applyBorder="1"/>
    <xf numFmtId="164" fontId="6" fillId="3" borderId="3" xfId="5" applyFont="1" applyFill="1" applyBorder="1"/>
    <xf numFmtId="0" fontId="5" fillId="0" borderId="2" xfId="3" applyFont="1" applyBorder="1" applyAlignment="1">
      <alignment horizontal="center"/>
    </xf>
    <xf numFmtId="164" fontId="5" fillId="0" borderId="3" xfId="5" applyFont="1" applyBorder="1"/>
    <xf numFmtId="0" fontId="6" fillId="0" borderId="2" xfId="3" applyFont="1" applyBorder="1" applyAlignment="1">
      <alignment horizontal="left"/>
    </xf>
    <xf numFmtId="164" fontId="6" fillId="0" borderId="2" xfId="5" applyFont="1" applyBorder="1"/>
    <xf numFmtId="10" fontId="6" fillId="0" borderId="2" xfId="3" applyNumberFormat="1" applyFont="1" applyBorder="1" applyAlignment="1">
      <alignment horizontal="center"/>
    </xf>
    <xf numFmtId="179" fontId="6" fillId="0" borderId="2" xfId="5" applyNumberFormat="1" applyFont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Border="1" applyAlignment="1">
      <alignment horizontal="left"/>
    </xf>
    <xf numFmtId="164" fontId="6" fillId="3" borderId="2" xfId="3" applyNumberFormat="1" applyFont="1" applyFill="1" applyBorder="1"/>
    <xf numFmtId="164" fontId="5" fillId="0" borderId="2" xfId="5" applyFont="1" applyBorder="1"/>
    <xf numFmtId="1" fontId="6" fillId="0" borderId="3" xfId="3" applyNumberFormat="1" applyFont="1" applyBorder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5" fillId="0" borderId="0" xfId="3" applyFont="1" applyBorder="1"/>
    <xf numFmtId="0" fontId="6" fillId="0" borderId="21" xfId="3" applyFont="1" applyBorder="1"/>
    <xf numFmtId="169" fontId="5" fillId="0" borderId="2" xfId="7" applyFont="1" applyBorder="1"/>
    <xf numFmtId="0" fontId="6" fillId="3" borderId="3" xfId="3" applyFont="1" applyFill="1" applyBorder="1" applyAlignment="1">
      <alignment horizontal="left"/>
    </xf>
    <xf numFmtId="0" fontId="5" fillId="0" borderId="3" xfId="3" applyFont="1" applyBorder="1" applyAlignment="1">
      <alignment horizontal="center"/>
    </xf>
    <xf numFmtId="0" fontId="5" fillId="0" borderId="2" xfId="3" applyFont="1" applyBorder="1" applyAlignment="1">
      <alignment horizontal="right"/>
    </xf>
    <xf numFmtId="164" fontId="5" fillId="0" borderId="3" xfId="5" applyFont="1" applyBorder="1" applyAlignment="1">
      <alignment horizontal="center"/>
    </xf>
    <xf numFmtId="0" fontId="6" fillId="0" borderId="2" xfId="3" applyFont="1" applyFill="1" applyBorder="1" applyAlignment="1">
      <alignment horizontal="left"/>
    </xf>
    <xf numFmtId="164" fontId="6" fillId="0" borderId="3" xfId="3" applyNumberFormat="1" applyFont="1" applyBorder="1" applyAlignment="1">
      <alignment horizontal="center"/>
    </xf>
    <xf numFmtId="10" fontId="5" fillId="0" borderId="2" xfId="3" applyNumberFormat="1" applyFont="1" applyBorder="1" applyAlignment="1">
      <alignment horizontal="center"/>
    </xf>
    <xf numFmtId="164" fontId="5" fillId="0" borderId="2" xfId="5" applyFont="1" applyFill="1" applyBorder="1"/>
    <xf numFmtId="164" fontId="5" fillId="0" borderId="2" xfId="3" applyNumberFormat="1" applyFont="1" applyBorder="1"/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/>
    </xf>
    <xf numFmtId="175" fontId="6" fillId="0" borderId="1" xfId="5" applyNumberFormat="1" applyFont="1" applyBorder="1" applyAlignment="1">
      <alignment horizontal="center" vertical="center"/>
    </xf>
    <xf numFmtId="178" fontId="6" fillId="0" borderId="1" xfId="5" applyNumberFormat="1" applyFont="1" applyBorder="1" applyAlignment="1">
      <alignment horizontal="center"/>
    </xf>
    <xf numFmtId="39" fontId="6" fillId="0" borderId="2" xfId="3" applyNumberFormat="1" applyFont="1" applyBorder="1" applyAlignment="1">
      <alignment horizontal="center"/>
    </xf>
    <xf numFmtId="39" fontId="6" fillId="0" borderId="2" xfId="5" applyNumberFormat="1" applyFont="1" applyBorder="1" applyAlignment="1">
      <alignment horizontal="center"/>
    </xf>
    <xf numFmtId="174" fontId="6" fillId="0" borderId="1" xfId="3" applyNumberFormat="1" applyFont="1" applyBorder="1" applyAlignment="1">
      <alignment horizontal="center"/>
    </xf>
    <xf numFmtId="176" fontId="6" fillId="0" borderId="1" xfId="5" applyNumberFormat="1" applyFont="1" applyBorder="1" applyAlignment="1">
      <alignment horizontal="center" vertical="center"/>
    </xf>
    <xf numFmtId="0" fontId="6" fillId="0" borderId="0" xfId="4" applyFont="1" applyBorder="1"/>
    <xf numFmtId="0" fontId="6" fillId="0" borderId="4" xfId="4" applyFont="1" applyBorder="1"/>
    <xf numFmtId="0" fontId="5" fillId="0" borderId="2" xfId="4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3" fontId="6" fillId="0" borderId="2" xfId="5" applyNumberFormat="1" applyFont="1" applyBorder="1" applyAlignment="1">
      <alignment horizontal="center"/>
    </xf>
    <xf numFmtId="166" fontId="6" fillId="0" borderId="0" xfId="5" applyNumberFormat="1" applyFont="1" applyBorder="1"/>
    <xf numFmtId="4" fontId="6" fillId="0" borderId="2" xfId="5" applyNumberFormat="1" applyFont="1" applyBorder="1" applyAlignment="1">
      <alignment horizontal="center"/>
    </xf>
    <xf numFmtId="164" fontId="6" fillId="0" borderId="0" xfId="3" applyNumberFormat="1" applyFont="1" applyBorder="1"/>
    <xf numFmtId="0" fontId="5" fillId="3" borderId="2" xfId="3" applyFont="1" applyFill="1" applyBorder="1" applyAlignment="1">
      <alignment horizontal="left"/>
    </xf>
    <xf numFmtId="43" fontId="6" fillId="0" borderId="2" xfId="1" applyFont="1" applyBorder="1" applyAlignment="1"/>
    <xf numFmtId="43" fontId="5" fillId="3" borderId="2" xfId="1" applyFont="1" applyFill="1" applyBorder="1" applyAlignment="1">
      <alignment horizontal="center"/>
    </xf>
    <xf numFmtId="4" fontId="6" fillId="0" borderId="2" xfId="3" applyNumberFormat="1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0" fontId="6" fillId="3" borderId="6" xfId="3" applyFont="1" applyFill="1" applyBorder="1"/>
    <xf numFmtId="0" fontId="6" fillId="3" borderId="22" xfId="3" applyFont="1" applyFill="1" applyBorder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9" xfId="3" applyFont="1" applyBorder="1" applyAlignment="1">
      <alignment horizontal="left"/>
    </xf>
    <xf numFmtId="164" fontId="5" fillId="0" borderId="9" xfId="5" applyFont="1" applyBorder="1"/>
    <xf numFmtId="0" fontId="6" fillId="0" borderId="3" xfId="3" applyFont="1" applyBorder="1"/>
    <xf numFmtId="164" fontId="6" fillId="0" borderId="2" xfId="5" applyFont="1" applyBorder="1" applyAlignment="1">
      <alignment horizontal="center"/>
    </xf>
    <xf numFmtId="164" fontId="6" fillId="0" borderId="2" xfId="5" applyFont="1" applyBorder="1" applyAlignment="1">
      <alignment horizontal="left"/>
    </xf>
    <xf numFmtId="0" fontId="6" fillId="0" borderId="8" xfId="3" applyFont="1" applyBorder="1"/>
    <xf numFmtId="0" fontId="5" fillId="0" borderId="2" xfId="3" applyFont="1" applyBorder="1" applyAlignment="1">
      <alignment horizontal="left"/>
    </xf>
    <xf numFmtId="164" fontId="6" fillId="2" borderId="2" xfId="5" applyFont="1" applyFill="1" applyBorder="1" applyAlignment="1">
      <alignment horizontal="left"/>
    </xf>
    <xf numFmtId="164" fontId="6" fillId="2" borderId="2" xfId="5" applyFont="1" applyFill="1" applyBorder="1"/>
    <xf numFmtId="177" fontId="6" fillId="0" borderId="2" xfId="5" applyNumberFormat="1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164" fontId="5" fillId="0" borderId="2" xfId="5" applyFont="1" applyBorder="1" applyAlignment="1">
      <alignment horizontal="center"/>
    </xf>
    <xf numFmtId="10" fontId="6" fillId="0" borderId="2" xfId="3" applyNumberFormat="1" applyFont="1" applyBorder="1"/>
    <xf numFmtId="0" fontId="6" fillId="2" borderId="7" xfId="3" applyFont="1" applyFill="1" applyBorder="1"/>
    <xf numFmtId="164" fontId="6" fillId="0" borderId="2" xfId="5" applyFont="1" applyFill="1" applyBorder="1" applyAlignment="1">
      <alignment horizontal="left"/>
    </xf>
    <xf numFmtId="169" fontId="5" fillId="2" borderId="2" xfId="7" applyFont="1" applyFill="1" applyBorder="1"/>
    <xf numFmtId="3" fontId="5" fillId="0" borderId="2" xfId="5" applyNumberFormat="1" applyFont="1" applyBorder="1" applyAlignment="1">
      <alignment horizontal="center"/>
    </xf>
    <xf numFmtId="0" fontId="5" fillId="0" borderId="0" xfId="3" applyFont="1" applyBorder="1" applyAlignment="1">
      <alignment horizontal="left"/>
    </xf>
    <xf numFmtId="164" fontId="5" fillId="0" borderId="0" xfId="5" applyFont="1" applyBorder="1"/>
    <xf numFmtId="164" fontId="6" fillId="0" borderId="0" xfId="5" applyFont="1" applyBorder="1"/>
    <xf numFmtId="164" fontId="6" fillId="0" borderId="8" xfId="5" applyFont="1" applyBorder="1"/>
    <xf numFmtId="0" fontId="5" fillId="0" borderId="0" xfId="3" applyNumberFormat="1" applyFont="1" applyBorder="1" applyAlignment="1">
      <alignment horizontal="left"/>
    </xf>
    <xf numFmtId="0" fontId="5" fillId="0" borderId="2" xfId="8" applyFont="1" applyFill="1" applyBorder="1" applyAlignment="1">
      <alignment horizontal="center" vertical="center"/>
    </xf>
    <xf numFmtId="164" fontId="5" fillId="0" borderId="2" xfId="5" applyFont="1" applyFill="1" applyBorder="1" applyAlignment="1" applyProtection="1">
      <alignment horizontal="center"/>
    </xf>
    <xf numFmtId="0" fontId="6" fillId="0" borderId="2" xfId="8" applyFont="1" applyBorder="1" applyAlignment="1"/>
    <xf numFmtId="39" fontId="6" fillId="0" borderId="2" xfId="9" applyNumberFormat="1" applyFont="1" applyFill="1" applyBorder="1" applyAlignment="1" applyProtection="1"/>
    <xf numFmtId="164" fontId="6" fillId="0" borderId="2" xfId="5" applyFont="1" applyFill="1" applyBorder="1" applyAlignment="1" applyProtection="1"/>
    <xf numFmtId="0" fontId="6" fillId="2" borderId="1" xfId="8" applyFont="1" applyFill="1" applyBorder="1" applyAlignment="1"/>
    <xf numFmtId="0" fontId="6" fillId="2" borderId="9" xfId="3" applyFont="1" applyFill="1" applyBorder="1"/>
    <xf numFmtId="39" fontId="5" fillId="0" borderId="2" xfId="8" applyNumberFormat="1" applyFont="1" applyFill="1" applyBorder="1" applyAlignment="1" applyProtection="1"/>
    <xf numFmtId="0" fontId="6" fillId="0" borderId="2" xfId="8" applyFont="1" applyFill="1" applyBorder="1" applyAlignment="1">
      <alignment horizontal="center" vertical="center"/>
    </xf>
    <xf numFmtId="164" fontId="6" fillId="0" borderId="3" xfId="5" applyFont="1" applyFill="1" applyBorder="1" applyAlignment="1" applyProtection="1">
      <alignment horizontal="center" vertical="center" wrapText="1"/>
    </xf>
    <xf numFmtId="39" fontId="5" fillId="0" borderId="1" xfId="8" applyNumberFormat="1" applyFont="1" applyFill="1" applyBorder="1" applyAlignment="1" applyProtection="1">
      <alignment horizontal="center"/>
    </xf>
    <xf numFmtId="164" fontId="5" fillId="0" borderId="2" xfId="5" applyFont="1" applyFill="1" applyBorder="1" applyAlignment="1" applyProtection="1"/>
    <xf numFmtId="171" fontId="5" fillId="0" borderId="0" xfId="3" applyNumberFormat="1" applyFont="1" applyBorder="1" applyAlignment="1">
      <alignment horizontal="left"/>
    </xf>
    <xf numFmtId="0" fontId="5" fillId="3" borderId="2" xfId="3" applyFont="1" applyFill="1" applyBorder="1"/>
    <xf numFmtId="164" fontId="5" fillId="0" borderId="2" xfId="5" applyFont="1" applyFill="1" applyBorder="1" applyAlignment="1" applyProtection="1">
      <alignment horizontal="center" vertical="center"/>
    </xf>
    <xf numFmtId="0" fontId="6" fillId="0" borderId="18" xfId="9" applyFont="1" applyBorder="1" applyAlignment="1">
      <alignment vertical="center"/>
    </xf>
    <xf numFmtId="4" fontId="6" fillId="0" borderId="2" xfId="8" applyNumberFormat="1" applyFont="1" applyFill="1" applyBorder="1" applyAlignment="1" applyProtection="1">
      <alignment horizontal="center" vertical="center"/>
    </xf>
    <xf numFmtId="4" fontId="6" fillId="0" borderId="2" xfId="5" applyNumberFormat="1" applyFont="1" applyFill="1" applyBorder="1" applyAlignment="1" applyProtection="1">
      <alignment horizontal="center" vertical="center"/>
    </xf>
    <xf numFmtId="39" fontId="6" fillId="0" borderId="2" xfId="5" applyNumberFormat="1" applyFont="1" applyFill="1" applyBorder="1" applyAlignment="1" applyProtection="1">
      <alignment horizontal="center" vertical="center"/>
    </xf>
    <xf numFmtId="0" fontId="6" fillId="0" borderId="2" xfId="8" applyFont="1" applyBorder="1" applyAlignment="1">
      <alignment vertical="center"/>
    </xf>
    <xf numFmtId="0" fontId="6" fillId="2" borderId="1" xfId="8" applyFont="1" applyFill="1" applyBorder="1" applyAlignment="1">
      <alignment vertical="center"/>
    </xf>
    <xf numFmtId="0" fontId="6" fillId="2" borderId="9" xfId="3" applyFont="1" applyFill="1" applyBorder="1" applyAlignment="1">
      <alignment vertical="center"/>
    </xf>
    <xf numFmtId="164" fontId="6" fillId="2" borderId="3" xfId="5" applyFont="1" applyFill="1" applyBorder="1" applyAlignment="1" applyProtection="1">
      <alignment vertical="center"/>
    </xf>
    <xf numFmtId="39" fontId="5" fillId="0" borderId="2" xfId="8" applyNumberFormat="1" applyFont="1" applyFill="1" applyBorder="1" applyAlignment="1" applyProtection="1">
      <alignment vertical="center"/>
    </xf>
    <xf numFmtId="0" fontId="6" fillId="0" borderId="1" xfId="3" applyFont="1" applyBorder="1" applyAlignment="1">
      <alignment horizontal="left"/>
    </xf>
    <xf numFmtId="39" fontId="6" fillId="0" borderId="2" xfId="8" applyNumberFormat="1" applyFont="1" applyFill="1" applyBorder="1" applyAlignment="1" applyProtection="1"/>
    <xf numFmtId="0" fontId="6" fillId="0" borderId="6" xfId="3" applyFont="1" applyBorder="1" applyAlignment="1">
      <alignment horizontal="left"/>
    </xf>
    <xf numFmtId="0" fontId="6" fillId="0" borderId="6" xfId="3" applyFont="1" applyBorder="1"/>
    <xf numFmtId="0" fontId="6" fillId="0" borderId="9" xfId="3" applyFont="1" applyBorder="1" applyAlignment="1">
      <alignment horizontal="left"/>
    </xf>
    <xf numFmtId="164" fontId="6" fillId="0" borderId="9" xfId="5" applyFont="1" applyBorder="1"/>
    <xf numFmtId="0" fontId="6" fillId="0" borderId="9" xfId="3" applyFont="1" applyBorder="1"/>
    <xf numFmtId="169" fontId="5" fillId="0" borderId="3" xfId="7" applyFont="1" applyBorder="1"/>
    <xf numFmtId="169" fontId="6" fillId="0" borderId="22" xfId="5" applyNumberFormat="1" applyFont="1" applyBorder="1"/>
    <xf numFmtId="0" fontId="5" fillId="0" borderId="1" xfId="3" applyFont="1" applyFill="1" applyBorder="1"/>
    <xf numFmtId="169" fontId="5" fillId="0" borderId="2" xfId="5" applyNumberFormat="1" applyFont="1" applyBorder="1"/>
    <xf numFmtId="0" fontId="5" fillId="0" borderId="19" xfId="3" applyFont="1" applyBorder="1" applyAlignment="1">
      <alignment horizontal="left"/>
    </xf>
    <xf numFmtId="0" fontId="6" fillId="0" borderId="19" xfId="3" applyFont="1" applyBorder="1" applyAlignment="1">
      <alignment horizontal="left"/>
    </xf>
    <xf numFmtId="0" fontId="6" fillId="0" borderId="19" xfId="3" applyFont="1" applyBorder="1"/>
    <xf numFmtId="4" fontId="5" fillId="0" borderId="23" xfId="5" applyNumberFormat="1" applyFont="1" applyBorder="1" applyAlignment="1">
      <alignment horizontal="center"/>
    </xf>
    <xf numFmtId="0" fontId="5" fillId="3" borderId="19" xfId="3" applyFont="1" applyFill="1" applyBorder="1" applyAlignment="1">
      <alignment horizontal="left"/>
    </xf>
    <xf numFmtId="0" fontId="6" fillId="3" borderId="19" xfId="3" applyFont="1" applyFill="1" applyBorder="1" applyAlignment="1">
      <alignment horizontal="left"/>
    </xf>
    <xf numFmtId="0" fontId="6" fillId="3" borderId="19" xfId="3" applyFont="1" applyFill="1" applyBorder="1"/>
    <xf numFmtId="169" fontId="5" fillId="3" borderId="23" xfId="7" applyNumberFormat="1" applyFont="1" applyFill="1" applyBorder="1"/>
    <xf numFmtId="169" fontId="6" fillId="0" borderId="8" xfId="3" applyNumberFormat="1" applyFont="1" applyBorder="1"/>
    <xf numFmtId="0" fontId="5" fillId="3" borderId="20" xfId="3" applyFont="1" applyFill="1" applyBorder="1" applyAlignment="1">
      <alignment horizontal="left"/>
    </xf>
    <xf numFmtId="0" fontId="6" fillId="3" borderId="20" xfId="3" applyFont="1" applyFill="1" applyBorder="1" applyAlignment="1">
      <alignment horizontal="left"/>
    </xf>
    <xf numFmtId="0" fontId="6" fillId="3" borderId="20" xfId="3" applyFont="1" applyFill="1" applyBorder="1"/>
    <xf numFmtId="169" fontId="5" fillId="3" borderId="24" xfId="7" applyNumberFormat="1" applyFont="1" applyFill="1" applyBorder="1"/>
    <xf numFmtId="0" fontId="5" fillId="4" borderId="1" xfId="3" applyFont="1" applyFill="1" applyBorder="1" applyAlignment="1">
      <alignment horizontal="left"/>
    </xf>
    <xf numFmtId="0" fontId="6" fillId="4" borderId="9" xfId="3" applyFont="1" applyFill="1" applyBorder="1"/>
    <xf numFmtId="0" fontId="6" fillId="4" borderId="3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6" fillId="4" borderId="2" xfId="3" applyFont="1" applyFill="1" applyBorder="1" applyAlignment="1">
      <alignment horizontal="left"/>
    </xf>
    <xf numFmtId="164" fontId="6" fillId="4" borderId="2" xfId="5" applyFont="1" applyFill="1" applyBorder="1"/>
    <xf numFmtId="4" fontId="6" fillId="4" borderId="2" xfId="3" applyNumberFormat="1" applyFont="1" applyFill="1" applyBorder="1" applyAlignment="1">
      <alignment horizontal="center"/>
    </xf>
    <xf numFmtId="179" fontId="6" fillId="4" borderId="2" xfId="3" applyNumberFormat="1" applyFont="1" applyFill="1" applyBorder="1" applyAlignment="1">
      <alignment horizontal="center"/>
    </xf>
    <xf numFmtId="164" fontId="6" fillId="4" borderId="2" xfId="3" applyNumberFormat="1" applyFont="1" applyFill="1" applyBorder="1" applyAlignment="1">
      <alignment horizontal="center"/>
    </xf>
    <xf numFmtId="0" fontId="6" fillId="4" borderId="0" xfId="3" applyFont="1" applyFill="1" applyBorder="1" applyAlignment="1">
      <alignment horizontal="left"/>
    </xf>
    <xf numFmtId="0" fontId="6" fillId="4" borderId="0" xfId="3" applyFont="1" applyFill="1" applyBorder="1"/>
    <xf numFmtId="164" fontId="5" fillId="4" borderId="2" xfId="5" applyFont="1" applyFill="1" applyBorder="1"/>
    <xf numFmtId="169" fontId="5" fillId="4" borderId="2" xfId="7" applyFont="1" applyFill="1" applyBorder="1"/>
    <xf numFmtId="0" fontId="5" fillId="0" borderId="2" xfId="3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</cellXfs>
  <cellStyles count="10">
    <cellStyle name="Moeda 2" xfId="7"/>
    <cellStyle name="Normal" xfId="0" builtinId="0"/>
    <cellStyle name="Normal 2" xfId="4"/>
    <cellStyle name="Normal_Campinas-Limpeza Urbana" xfId="3"/>
    <cellStyle name="Normal_Planilha Custo e Preço" xfId="8"/>
    <cellStyle name="Normal_Planilha Custo e Preço_PREÇO P. ALEGRE" xfId="9"/>
    <cellStyle name="Porcentagem" xfId="2" builtinId="5"/>
    <cellStyle name="Porcentagem 2" xfId="6"/>
    <cellStyle name="Separador de milhares 2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.junior\Documents\PLANILHA%20DE%20COMPOSICAO%20coleta%20sele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 Sociais"/>
      <sheetName val="BDI"/>
      <sheetName val="Orçamento Basico"/>
      <sheetName val="01. Coleta "/>
      <sheetName val="02.Impl Semi-Ent 5m³"/>
      <sheetName val="03.Impl Semi-Ent 2m³"/>
      <sheetName val="04. Coleta Semint"/>
      <sheetName val="05.Impl Contein Soterrado 3m³"/>
      <sheetName val="Plan1"/>
      <sheetName val="06. Coleta Seletiva"/>
      <sheetName val="Orçamento"/>
    </sheetNames>
    <sheetDataSet>
      <sheetData sheetId="0" refreshError="1"/>
      <sheetData sheetId="1">
        <row r="22">
          <cell r="E22">
            <v>0.29649999999999999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62">
          <cell r="E62">
            <v>1749</v>
          </cell>
          <cell r="G62">
            <v>1749</v>
          </cell>
        </row>
        <row r="63">
          <cell r="E63">
            <v>699.6</v>
          </cell>
          <cell r="G63">
            <v>699.6</v>
          </cell>
        </row>
        <row r="64">
          <cell r="E64">
            <v>122.43</v>
          </cell>
          <cell r="G64">
            <v>122.43</v>
          </cell>
        </row>
        <row r="65">
          <cell r="E65">
            <v>0</v>
          </cell>
          <cell r="G65">
            <v>0</v>
          </cell>
        </row>
        <row r="66">
          <cell r="E66">
            <v>0</v>
          </cell>
          <cell r="G66">
            <v>289.38</v>
          </cell>
        </row>
        <row r="70">
          <cell r="E70">
            <v>95.260000000000019</v>
          </cell>
          <cell r="G70">
            <v>95.260000000000019</v>
          </cell>
        </row>
        <row r="71">
          <cell r="E71">
            <v>620</v>
          </cell>
          <cell r="G71">
            <v>620</v>
          </cell>
        </row>
        <row r="72">
          <cell r="E72">
            <v>0</v>
          </cell>
          <cell r="G72">
            <v>0</v>
          </cell>
        </row>
        <row r="73">
          <cell r="E73">
            <v>0</v>
          </cell>
          <cell r="G73">
            <v>0</v>
          </cell>
        </row>
        <row r="74">
          <cell r="E74">
            <v>22</v>
          </cell>
          <cell r="G74">
            <v>22</v>
          </cell>
        </row>
        <row r="75">
          <cell r="E75">
            <v>17.600000000000001</v>
          </cell>
          <cell r="G75">
            <v>17.600000000000001</v>
          </cell>
        </row>
        <row r="83">
          <cell r="E83">
            <v>1088.47</v>
          </cell>
          <cell r="G83">
            <v>1088.47</v>
          </cell>
        </row>
        <row r="84">
          <cell r="E84">
            <v>435.38800000000003</v>
          </cell>
          <cell r="G84">
            <v>435.38800000000003</v>
          </cell>
        </row>
        <row r="85">
          <cell r="E85">
            <v>76.192900000000009</v>
          </cell>
          <cell r="G85">
            <v>76.192900000000009</v>
          </cell>
        </row>
        <row r="86">
          <cell r="E86">
            <v>0</v>
          </cell>
          <cell r="G86">
            <v>0</v>
          </cell>
        </row>
        <row r="87">
          <cell r="E87">
            <v>0</v>
          </cell>
          <cell r="G87">
            <v>180.09230909090911</v>
          </cell>
        </row>
        <row r="91">
          <cell r="E91">
            <v>134.89180000000002</v>
          </cell>
          <cell r="G91">
            <v>134.89180000000002</v>
          </cell>
        </row>
        <row r="92">
          <cell r="E92">
            <v>600</v>
          </cell>
          <cell r="G92">
            <v>600</v>
          </cell>
        </row>
        <row r="93">
          <cell r="E93">
            <v>0</v>
          </cell>
          <cell r="G93">
            <v>0</v>
          </cell>
        </row>
        <row r="94">
          <cell r="E94">
            <v>0</v>
          </cell>
          <cell r="G94">
            <v>0</v>
          </cell>
        </row>
        <row r="95">
          <cell r="E95">
            <v>22</v>
          </cell>
          <cell r="G95">
            <v>22</v>
          </cell>
        </row>
        <row r="96">
          <cell r="E96">
            <v>17.600000000000001</v>
          </cell>
          <cell r="G96">
            <v>17.600000000000001</v>
          </cell>
        </row>
        <row r="135">
          <cell r="F135">
            <v>4.96</v>
          </cell>
        </row>
      </sheetData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1"/>
  <sheetViews>
    <sheetView tabSelected="1" topLeftCell="A115" zoomScale="60" zoomScaleNormal="60" workbookViewId="0">
      <selection activeCell="F230" sqref="F230"/>
    </sheetView>
  </sheetViews>
  <sheetFormatPr defaultRowHeight="15" x14ac:dyDescent="0.25"/>
  <cols>
    <col min="1" max="1" width="0.42578125" customWidth="1"/>
    <col min="2" max="2" width="41.140625" customWidth="1"/>
    <col min="3" max="3" width="32.28515625" customWidth="1"/>
    <col min="4" max="4" width="37.140625" customWidth="1"/>
    <col min="5" max="5" width="20" customWidth="1"/>
    <col min="6" max="6" width="22.140625" customWidth="1"/>
    <col min="7" max="7" width="20.42578125" customWidth="1"/>
  </cols>
  <sheetData>
    <row r="1" spans="1:7" ht="18.75" x14ac:dyDescent="0.3">
      <c r="A1" s="1"/>
      <c r="B1" s="2" t="s">
        <v>0</v>
      </c>
      <c r="C1" s="3"/>
      <c r="D1" s="4"/>
      <c r="E1" s="1"/>
      <c r="F1" s="1"/>
      <c r="G1" s="5" t="s">
        <v>1</v>
      </c>
    </row>
    <row r="2" spans="1:7" ht="18.75" x14ac:dyDescent="0.3">
      <c r="A2" s="1"/>
      <c r="B2" s="1"/>
      <c r="C2" s="1"/>
      <c r="D2" s="1"/>
      <c r="E2" s="1"/>
      <c r="F2" s="1"/>
      <c r="G2" s="6">
        <v>43101</v>
      </c>
    </row>
    <row r="3" spans="1:7" ht="18.75" x14ac:dyDescent="0.25">
      <c r="A3" s="219" t="s">
        <v>2</v>
      </c>
      <c r="B3" s="220"/>
      <c r="C3" s="220"/>
      <c r="D3" s="220"/>
      <c r="E3" s="220"/>
      <c r="F3" s="220"/>
      <c r="G3" s="220"/>
    </row>
    <row r="4" spans="1:7" ht="18.75" x14ac:dyDescent="0.3">
      <c r="A4" s="1"/>
      <c r="B4" s="1"/>
      <c r="C4" s="1"/>
      <c r="D4" s="1"/>
      <c r="E4" s="1"/>
      <c r="F4" s="1"/>
      <c r="G4" s="1"/>
    </row>
    <row r="5" spans="1:7" ht="18.75" x14ac:dyDescent="0.3">
      <c r="A5" s="1"/>
      <c r="B5" s="7" t="s">
        <v>3</v>
      </c>
      <c r="C5" s="1"/>
      <c r="D5" s="1"/>
      <c r="E5" s="1"/>
      <c r="F5" s="1"/>
      <c r="G5" s="1"/>
    </row>
    <row r="6" spans="1:7" ht="18.75" x14ac:dyDescent="0.3">
      <c r="A6" s="1"/>
      <c r="B6" s="8" t="s">
        <v>4</v>
      </c>
      <c r="C6" s="9">
        <v>365</v>
      </c>
      <c r="D6" s="1"/>
      <c r="E6" s="1"/>
      <c r="F6" s="1"/>
      <c r="G6" s="1"/>
    </row>
    <row r="7" spans="1:7" ht="18.75" x14ac:dyDescent="0.3">
      <c r="A7" s="1"/>
      <c r="B7" s="8" t="s">
        <v>5</v>
      </c>
      <c r="C7" s="9">
        <v>52</v>
      </c>
      <c r="D7" s="1"/>
      <c r="E7" s="1"/>
      <c r="F7" s="1"/>
      <c r="G7" s="1"/>
    </row>
    <row r="8" spans="1:7" ht="18.75" x14ac:dyDescent="0.3">
      <c r="A8" s="1"/>
      <c r="B8" s="8" t="s">
        <v>6</v>
      </c>
      <c r="C8" s="9"/>
      <c r="D8" s="1"/>
      <c r="E8" s="1"/>
      <c r="F8" s="1"/>
      <c r="G8" s="1"/>
    </row>
    <row r="9" spans="1:7" ht="18.75" x14ac:dyDescent="0.3">
      <c r="A9" s="1"/>
      <c r="B9" s="8" t="s">
        <v>7</v>
      </c>
      <c r="C9" s="9">
        <v>26.08</v>
      </c>
      <c r="D9" s="1"/>
      <c r="E9" s="1"/>
      <c r="F9" s="1"/>
      <c r="G9" s="1"/>
    </row>
    <row r="10" spans="1:7" ht="18.75" x14ac:dyDescent="0.3">
      <c r="A10" s="1"/>
      <c r="B10" s="8" t="s">
        <v>8</v>
      </c>
      <c r="C10" s="9">
        <v>7.33</v>
      </c>
      <c r="D10" s="1"/>
      <c r="E10" s="1"/>
      <c r="F10" s="1"/>
      <c r="G10" s="1"/>
    </row>
    <row r="11" spans="1:7" ht="18.75" x14ac:dyDescent="0.3">
      <c r="A11" s="1"/>
      <c r="B11" s="8" t="s">
        <v>9</v>
      </c>
      <c r="C11" s="10">
        <v>700</v>
      </c>
      <c r="D11" s="1"/>
      <c r="E11" s="1"/>
      <c r="F11" s="1"/>
      <c r="G11" s="1"/>
    </row>
    <row r="12" spans="1:7" ht="18.75" x14ac:dyDescent="0.3">
      <c r="A12" s="1"/>
      <c r="B12" s="1"/>
      <c r="C12" s="1"/>
      <c r="D12" s="1"/>
      <c r="E12" s="1"/>
      <c r="F12" s="1"/>
      <c r="G12" s="1"/>
    </row>
    <row r="13" spans="1:7" ht="18.75" x14ac:dyDescent="0.3">
      <c r="A13" s="1"/>
      <c r="B13" s="11" t="s">
        <v>10</v>
      </c>
      <c r="C13" s="1"/>
      <c r="D13" s="1"/>
      <c r="E13" s="1"/>
      <c r="F13" s="1"/>
      <c r="G13" s="1"/>
    </row>
    <row r="14" spans="1:7" ht="18.75" x14ac:dyDescent="0.3">
      <c r="A14" s="1"/>
      <c r="B14" s="12" t="s">
        <v>11</v>
      </c>
      <c r="C14" s="13"/>
      <c r="D14" s="14">
        <v>3</v>
      </c>
      <c r="E14" s="1"/>
      <c r="F14" s="1"/>
      <c r="G14" s="1"/>
    </row>
    <row r="15" spans="1:7" ht="18.75" x14ac:dyDescent="0.3">
      <c r="A15" s="1"/>
      <c r="B15" s="1"/>
      <c r="C15" s="1"/>
      <c r="D15" s="1"/>
      <c r="E15" s="1"/>
      <c r="F15" s="1"/>
      <c r="G15" s="1"/>
    </row>
    <row r="16" spans="1:7" ht="18.75" x14ac:dyDescent="0.3">
      <c r="A16" s="1"/>
      <c r="B16" s="1"/>
      <c r="C16" s="1"/>
      <c r="D16" s="1"/>
      <c r="E16" s="1"/>
      <c r="F16" s="1"/>
      <c r="G16" s="1"/>
    </row>
    <row r="17" spans="1:7" ht="18.75" x14ac:dyDescent="0.3">
      <c r="A17" s="1"/>
      <c r="B17" s="11" t="s">
        <v>12</v>
      </c>
      <c r="C17" s="1"/>
      <c r="D17" s="1"/>
      <c r="E17" s="1"/>
      <c r="F17" s="1"/>
      <c r="G17" s="1"/>
    </row>
    <row r="18" spans="1:7" ht="18.75" x14ac:dyDescent="0.3">
      <c r="A18" s="1"/>
      <c r="B18" s="15" t="s">
        <v>13</v>
      </c>
      <c r="C18" s="16"/>
      <c r="D18" s="17">
        <v>1</v>
      </c>
      <c r="E18" s="1"/>
      <c r="F18" s="1"/>
      <c r="G18" s="1"/>
    </row>
    <row r="19" spans="1:7" ht="18.75" x14ac:dyDescent="0.3">
      <c r="A19" s="1"/>
      <c r="B19" s="15" t="s">
        <v>14</v>
      </c>
      <c r="C19" s="16"/>
      <c r="D19" s="17">
        <v>1</v>
      </c>
      <c r="E19" s="1"/>
      <c r="F19" s="1"/>
      <c r="G19" s="1"/>
    </row>
    <row r="20" spans="1:7" ht="18.75" x14ac:dyDescent="0.3">
      <c r="A20" s="1"/>
      <c r="B20" s="1"/>
      <c r="C20" s="1"/>
      <c r="D20" s="1"/>
      <c r="E20" s="1"/>
      <c r="F20" s="1"/>
      <c r="G20" s="1"/>
    </row>
    <row r="21" spans="1:7" ht="18.75" x14ac:dyDescent="0.3">
      <c r="A21" s="1"/>
      <c r="B21" s="1"/>
      <c r="C21" s="1"/>
      <c r="D21" s="1"/>
      <c r="E21" s="1"/>
      <c r="F21" s="1"/>
      <c r="G21" s="1"/>
    </row>
    <row r="22" spans="1:7" ht="18.75" x14ac:dyDescent="0.3">
      <c r="A22" s="1"/>
      <c r="B22" s="1"/>
      <c r="C22" s="1"/>
      <c r="D22" s="1"/>
      <c r="E22" s="1"/>
      <c r="F22" s="1"/>
      <c r="G22" s="1"/>
    </row>
    <row r="23" spans="1:7" ht="18.75" x14ac:dyDescent="0.3">
      <c r="A23" s="1"/>
      <c r="B23" s="18" t="s">
        <v>16</v>
      </c>
      <c r="C23" s="1"/>
      <c r="D23" s="1"/>
      <c r="E23" s="1"/>
      <c r="F23" s="1"/>
      <c r="G23" s="1"/>
    </row>
    <row r="24" spans="1:7" ht="18.75" x14ac:dyDescent="0.3">
      <c r="A24" s="1"/>
      <c r="B24" s="8" t="s">
        <v>17</v>
      </c>
      <c r="C24" s="19">
        <v>954</v>
      </c>
      <c r="D24" s="1"/>
      <c r="E24" s="1"/>
      <c r="F24" s="1"/>
      <c r="G24" s="1"/>
    </row>
    <row r="25" spans="1:7" ht="36" x14ac:dyDescent="0.3">
      <c r="A25" s="1"/>
      <c r="B25" s="20" t="s">
        <v>18</v>
      </c>
      <c r="C25" s="21">
        <v>220</v>
      </c>
      <c r="D25" s="1"/>
      <c r="E25" s="1"/>
      <c r="F25" s="1"/>
      <c r="G25" s="1"/>
    </row>
    <row r="26" spans="1:7" ht="18.75" x14ac:dyDescent="0.3">
      <c r="A26" s="1"/>
      <c r="B26" s="8" t="s">
        <v>19</v>
      </c>
      <c r="C26" s="22">
        <v>0.2</v>
      </c>
      <c r="D26" s="1"/>
      <c r="E26" s="1"/>
      <c r="F26" s="1"/>
      <c r="G26" s="1"/>
    </row>
    <row r="27" spans="1:7" ht="18.75" x14ac:dyDescent="0.3">
      <c r="A27" s="1"/>
      <c r="B27" s="8" t="s">
        <v>20</v>
      </c>
      <c r="C27" s="23">
        <v>7.33</v>
      </c>
      <c r="D27" s="1"/>
      <c r="E27" s="1"/>
      <c r="F27" s="1"/>
      <c r="G27" s="1"/>
    </row>
    <row r="28" spans="1:7" ht="18.75" x14ac:dyDescent="0.3">
      <c r="A28" s="1"/>
      <c r="B28" s="8" t="s">
        <v>21</v>
      </c>
      <c r="C28" s="24"/>
      <c r="D28" s="1"/>
      <c r="E28" s="1"/>
      <c r="F28" s="1"/>
      <c r="G28" s="1"/>
    </row>
    <row r="29" spans="1:7" ht="18.75" x14ac:dyDescent="0.3">
      <c r="A29" s="1"/>
      <c r="B29" s="8" t="s">
        <v>22</v>
      </c>
      <c r="C29" s="25">
        <v>3.6</v>
      </c>
      <c r="D29" s="1"/>
      <c r="E29" s="1"/>
      <c r="F29" s="1"/>
      <c r="G29" s="1"/>
    </row>
    <row r="30" spans="1:7" ht="18.75" x14ac:dyDescent="0.3">
      <c r="A30" s="1"/>
      <c r="B30" s="8" t="s">
        <v>23</v>
      </c>
      <c r="C30" s="26">
        <v>52</v>
      </c>
      <c r="D30" s="1"/>
      <c r="E30" s="1"/>
      <c r="F30" s="1"/>
      <c r="G30" s="1"/>
    </row>
    <row r="31" spans="1:7" ht="18.75" x14ac:dyDescent="0.3">
      <c r="A31" s="1"/>
      <c r="B31" s="8" t="s">
        <v>24</v>
      </c>
      <c r="C31" s="27">
        <v>0.06</v>
      </c>
      <c r="D31" s="1"/>
      <c r="E31" s="1"/>
      <c r="F31" s="1"/>
      <c r="G31" s="1"/>
    </row>
    <row r="32" spans="1:7" ht="18.75" x14ac:dyDescent="0.3">
      <c r="A32" s="1"/>
      <c r="B32" s="8" t="s">
        <v>25</v>
      </c>
      <c r="C32" s="27">
        <v>0.81640000000000001</v>
      </c>
      <c r="D32" s="1"/>
      <c r="E32" s="1"/>
      <c r="F32" s="1"/>
      <c r="G32" s="1"/>
    </row>
    <row r="33" spans="1:7" ht="18.75" x14ac:dyDescent="0.3">
      <c r="A33" s="1"/>
      <c r="B33" s="1"/>
      <c r="C33" s="1"/>
      <c r="D33" s="1"/>
      <c r="E33" s="1"/>
      <c r="F33" s="1"/>
      <c r="G33" s="1"/>
    </row>
    <row r="34" spans="1:7" ht="18.75" x14ac:dyDescent="0.3">
      <c r="A34" s="1"/>
      <c r="B34" s="28" t="s">
        <v>26</v>
      </c>
      <c r="C34" s="1"/>
      <c r="D34" s="1"/>
      <c r="E34" s="1"/>
      <c r="F34" s="1"/>
      <c r="G34" s="1"/>
    </row>
    <row r="35" spans="1:7" ht="18.75" x14ac:dyDescent="0.3">
      <c r="A35" s="1"/>
      <c r="B35" s="29" t="s">
        <v>27</v>
      </c>
      <c r="C35" s="30" t="s">
        <v>28</v>
      </c>
      <c r="D35" s="31" t="s">
        <v>29</v>
      </c>
      <c r="E35" s="1"/>
      <c r="F35" s="1"/>
      <c r="G35" s="1"/>
    </row>
    <row r="36" spans="1:7" ht="18.75" x14ac:dyDescent="0.3">
      <c r="A36" s="1"/>
      <c r="B36" s="32" t="s">
        <v>13</v>
      </c>
      <c r="C36" s="33">
        <v>3</v>
      </c>
      <c r="D36" s="34">
        <v>3</v>
      </c>
      <c r="E36" s="1"/>
      <c r="F36" s="1"/>
      <c r="G36" s="1"/>
    </row>
    <row r="37" spans="1:7" ht="18.75" x14ac:dyDescent="0.3">
      <c r="A37" s="1"/>
      <c r="B37" s="35" t="s">
        <v>13</v>
      </c>
      <c r="C37" s="33">
        <v>0</v>
      </c>
      <c r="D37" s="34">
        <v>0</v>
      </c>
      <c r="E37" s="1"/>
      <c r="F37" s="1"/>
      <c r="G37" s="1"/>
    </row>
    <row r="38" spans="1:7" ht="18.75" x14ac:dyDescent="0.3">
      <c r="A38" s="1"/>
      <c r="B38" s="32" t="s">
        <v>14</v>
      </c>
      <c r="C38" s="33">
        <v>3</v>
      </c>
      <c r="D38" s="34">
        <v>3</v>
      </c>
      <c r="E38" s="1"/>
      <c r="F38" s="1"/>
      <c r="G38" s="1"/>
    </row>
    <row r="39" spans="1:7" ht="18.75" x14ac:dyDescent="0.3">
      <c r="A39" s="1"/>
      <c r="B39" s="35" t="s">
        <v>14</v>
      </c>
      <c r="C39" s="33">
        <v>0</v>
      </c>
      <c r="D39" s="34">
        <v>0</v>
      </c>
      <c r="E39" s="1"/>
      <c r="F39" s="1"/>
      <c r="G39" s="1"/>
    </row>
    <row r="40" spans="1:7" ht="19.5" thickBot="1" x14ac:dyDescent="0.35">
      <c r="A40" s="1"/>
      <c r="B40" s="1"/>
      <c r="C40" s="1"/>
      <c r="D40" s="1"/>
      <c r="E40" s="1"/>
      <c r="F40" s="1"/>
      <c r="G40" s="1"/>
    </row>
    <row r="41" spans="1:7" ht="19.5" thickBot="1" x14ac:dyDescent="0.35">
      <c r="A41" s="1"/>
      <c r="B41" s="36" t="s">
        <v>13</v>
      </c>
      <c r="C41" s="37"/>
      <c r="D41" s="38"/>
      <c r="E41" s="39"/>
      <c r="F41" s="1"/>
      <c r="G41" s="1"/>
    </row>
    <row r="42" spans="1:7" ht="18.75" x14ac:dyDescent="0.3">
      <c r="A42" s="1"/>
      <c r="B42" s="40" t="s">
        <v>30</v>
      </c>
      <c r="C42" s="41"/>
      <c r="D42" s="40" t="s">
        <v>31</v>
      </c>
      <c r="E42" s="41"/>
      <c r="F42" s="1"/>
      <c r="G42" s="1"/>
    </row>
    <row r="43" spans="1:7" ht="18.75" x14ac:dyDescent="0.3">
      <c r="A43" s="1"/>
      <c r="B43" s="8" t="s">
        <v>32</v>
      </c>
      <c r="C43" s="9">
        <v>1745.06</v>
      </c>
      <c r="D43" s="8" t="s">
        <v>32</v>
      </c>
      <c r="E43" s="9">
        <f>'[1]04. Coleta Semint'!G62</f>
        <v>1749</v>
      </c>
      <c r="F43" s="42"/>
      <c r="G43" s="1"/>
    </row>
    <row r="44" spans="1:7" ht="18.75" x14ac:dyDescent="0.3">
      <c r="A44" s="1"/>
      <c r="B44" s="8" t="s">
        <v>33</v>
      </c>
      <c r="C44" s="9">
        <f>'[1]04. Coleta Semint'!E63</f>
        <v>699.6</v>
      </c>
      <c r="D44" s="8" t="s">
        <v>33</v>
      </c>
      <c r="E44" s="9">
        <f>'[1]04. Coleta Semint'!G63</f>
        <v>699.6</v>
      </c>
      <c r="F44" s="42"/>
      <c r="G44" s="1"/>
    </row>
    <row r="45" spans="1:7" ht="18.75" x14ac:dyDescent="0.3">
      <c r="A45" s="1"/>
      <c r="B45" s="43" t="s">
        <v>20</v>
      </c>
      <c r="C45" s="9">
        <f>'[1]04. Coleta Semint'!E64</f>
        <v>122.43</v>
      </c>
      <c r="D45" s="43" t="s">
        <v>20</v>
      </c>
      <c r="E45" s="9">
        <f>'[1]04. Coleta Semint'!G64</f>
        <v>122.43</v>
      </c>
      <c r="F45" s="42"/>
      <c r="G45" s="1"/>
    </row>
    <row r="46" spans="1:7" ht="18.75" x14ac:dyDescent="0.3">
      <c r="A46" s="1"/>
      <c r="B46" s="44">
        <v>0.5</v>
      </c>
      <c r="C46" s="9">
        <f>'[1]04. Coleta Semint'!E65</f>
        <v>0</v>
      </c>
      <c r="D46" s="44">
        <v>0.8</v>
      </c>
      <c r="E46" s="9">
        <f>'[1]04. Coleta Semint'!G65</f>
        <v>0</v>
      </c>
      <c r="F46" s="42"/>
      <c r="G46" s="1"/>
    </row>
    <row r="47" spans="1:7" ht="19.5" thickBot="1" x14ac:dyDescent="0.35">
      <c r="A47" s="1"/>
      <c r="B47" s="45" t="s">
        <v>18</v>
      </c>
      <c r="C47" s="9">
        <f>'[1]04. Coleta Semint'!E66</f>
        <v>0</v>
      </c>
      <c r="D47" s="45" t="s">
        <v>18</v>
      </c>
      <c r="E47" s="9">
        <f>'[1]04. Coleta Semint'!G66</f>
        <v>289.38</v>
      </c>
      <c r="F47" s="42"/>
      <c r="G47" s="1"/>
    </row>
    <row r="48" spans="1:7" ht="19.5" thickBot="1" x14ac:dyDescent="0.35">
      <c r="A48" s="1"/>
      <c r="B48" s="46" t="s">
        <v>34</v>
      </c>
      <c r="C48" s="47">
        <f>SUM(C43:C47)</f>
        <v>2567.0899999999997</v>
      </c>
      <c r="D48" s="48" t="s">
        <v>34</v>
      </c>
      <c r="E48" s="47">
        <f>SUM(E43:E47)</f>
        <v>2860.41</v>
      </c>
      <c r="F48" s="42"/>
      <c r="G48" s="1"/>
    </row>
    <row r="49" spans="1:7" ht="19.5" thickBot="1" x14ac:dyDescent="0.35">
      <c r="A49" s="1"/>
      <c r="B49" s="49" t="s">
        <v>25</v>
      </c>
      <c r="C49" s="50">
        <f>+C48*C32</f>
        <v>2095.7722759999997</v>
      </c>
      <c r="D49" s="49" t="s">
        <v>25</v>
      </c>
      <c r="E49" s="50">
        <f>+E48*C32</f>
        <v>2335.2387239999998</v>
      </c>
      <c r="F49" s="42"/>
      <c r="G49" s="1"/>
    </row>
    <row r="50" spans="1:7" ht="19.5" thickBot="1" x14ac:dyDescent="0.35">
      <c r="A50" s="1"/>
      <c r="B50" s="51" t="s">
        <v>35</v>
      </c>
      <c r="C50" s="52">
        <f>+C48+C49</f>
        <v>4662.8622759999998</v>
      </c>
      <c r="D50" s="53" t="s">
        <v>35</v>
      </c>
      <c r="E50" s="52">
        <f>+E48+E49</f>
        <v>5195.6487239999997</v>
      </c>
      <c r="F50" s="42"/>
      <c r="G50" s="1"/>
    </row>
    <row r="51" spans="1:7" ht="18.75" x14ac:dyDescent="0.3">
      <c r="A51" s="1"/>
      <c r="B51" s="54" t="s">
        <v>36</v>
      </c>
      <c r="C51" s="55">
        <f>'[1]04. Coleta Semint'!E70</f>
        <v>95.260000000000019</v>
      </c>
      <c r="D51" s="54" t="s">
        <v>36</v>
      </c>
      <c r="E51" s="55">
        <f>'[1]04. Coleta Semint'!G70</f>
        <v>95.260000000000019</v>
      </c>
      <c r="F51" s="56"/>
      <c r="G51" s="1"/>
    </row>
    <row r="52" spans="1:7" ht="18.75" x14ac:dyDescent="0.3">
      <c r="A52" s="1"/>
      <c r="B52" s="9" t="s">
        <v>37</v>
      </c>
      <c r="C52" s="55">
        <f>'[1]04. Coleta Semint'!E71</f>
        <v>620</v>
      </c>
      <c r="D52" s="9" t="s">
        <v>37</v>
      </c>
      <c r="E52" s="55">
        <f>'[1]04. Coleta Semint'!G71</f>
        <v>620</v>
      </c>
      <c r="F52" s="56"/>
      <c r="G52" s="1"/>
    </row>
    <row r="53" spans="1:7" ht="18.75" x14ac:dyDescent="0.3">
      <c r="A53" s="1"/>
      <c r="B53" s="9" t="s">
        <v>38</v>
      </c>
      <c r="C53" s="55">
        <f>'[1]04. Coleta Semint'!E72</f>
        <v>0</v>
      </c>
      <c r="D53" s="9" t="s">
        <v>38</v>
      </c>
      <c r="E53" s="55">
        <f>'[1]04. Coleta Semint'!G72</f>
        <v>0</v>
      </c>
      <c r="F53" s="56"/>
      <c r="G53" s="1"/>
    </row>
    <row r="54" spans="1:7" ht="18.75" x14ac:dyDescent="0.3">
      <c r="A54" s="1"/>
      <c r="B54" s="57" t="s">
        <v>39</v>
      </c>
      <c r="C54" s="55">
        <f>'[1]04. Coleta Semint'!E73</f>
        <v>0</v>
      </c>
      <c r="D54" s="57" t="s">
        <v>39</v>
      </c>
      <c r="E54" s="55">
        <f>'[1]04. Coleta Semint'!G73</f>
        <v>0</v>
      </c>
      <c r="F54" s="56"/>
      <c r="G54" s="1"/>
    </row>
    <row r="55" spans="1:7" ht="18.75" x14ac:dyDescent="0.3">
      <c r="A55" s="1"/>
      <c r="B55" s="57" t="s">
        <v>40</v>
      </c>
      <c r="C55" s="55">
        <f>'[1]04. Coleta Semint'!E74</f>
        <v>22</v>
      </c>
      <c r="D55" s="57" t="s">
        <v>40</v>
      </c>
      <c r="E55" s="55">
        <f>'[1]04. Coleta Semint'!G74</f>
        <v>22</v>
      </c>
      <c r="F55" s="56"/>
      <c r="G55" s="1"/>
    </row>
    <row r="56" spans="1:7" ht="19.5" thickBot="1" x14ac:dyDescent="0.35">
      <c r="A56" s="1"/>
      <c r="B56" s="57" t="s">
        <v>41</v>
      </c>
      <c r="C56" s="55">
        <f>'[1]04. Coleta Semint'!E75</f>
        <v>17.600000000000001</v>
      </c>
      <c r="D56" s="57" t="s">
        <v>41</v>
      </c>
      <c r="E56" s="55">
        <f>'[1]04. Coleta Semint'!G75</f>
        <v>17.600000000000001</v>
      </c>
      <c r="F56" s="56"/>
      <c r="G56" s="1"/>
    </row>
    <row r="57" spans="1:7" ht="19.5" thickBot="1" x14ac:dyDescent="0.35">
      <c r="A57" s="1"/>
      <c r="B57" s="58" t="s">
        <v>42</v>
      </c>
      <c r="C57" s="59">
        <f>SUM(C51:C56)</f>
        <v>754.86</v>
      </c>
      <c r="D57" s="60" t="s">
        <v>42</v>
      </c>
      <c r="E57" s="59">
        <f>SUM(E51:E56)</f>
        <v>754.86</v>
      </c>
      <c r="F57" s="56"/>
      <c r="G57" s="1"/>
    </row>
    <row r="58" spans="1:7" ht="19.5" thickBot="1" x14ac:dyDescent="0.35">
      <c r="A58" s="1"/>
      <c r="B58" s="51" t="s">
        <v>43</v>
      </c>
      <c r="C58" s="61">
        <f>+C57+C50</f>
        <v>5417.7222759999995</v>
      </c>
      <c r="D58" s="53" t="s">
        <v>43</v>
      </c>
      <c r="E58" s="61">
        <f>+E57+E50</f>
        <v>5950.5087239999993</v>
      </c>
      <c r="F58" s="42"/>
      <c r="G58" s="1"/>
    </row>
    <row r="59" spans="1:7" ht="19.5" thickBot="1" x14ac:dyDescent="0.35">
      <c r="A59" s="1"/>
      <c r="B59" s="62" t="s">
        <v>28</v>
      </c>
      <c r="C59" s="63">
        <v>3</v>
      </c>
      <c r="D59" s="62" t="s">
        <v>28</v>
      </c>
      <c r="E59" s="63">
        <v>0</v>
      </c>
      <c r="F59" s="42"/>
      <c r="G59" s="1"/>
    </row>
    <row r="60" spans="1:7" ht="20.25" thickTop="1" thickBot="1" x14ac:dyDescent="0.35">
      <c r="A60" s="1"/>
      <c r="B60" s="64" t="s">
        <v>44</v>
      </c>
      <c r="C60" s="65">
        <f>+C59*C58</f>
        <v>16253.166827999998</v>
      </c>
      <c r="D60" s="66" t="s">
        <v>44</v>
      </c>
      <c r="E60" s="67">
        <v>0</v>
      </c>
      <c r="F60" s="68">
        <f>+E60+C60</f>
        <v>16253.166827999998</v>
      </c>
      <c r="G60" s="1"/>
    </row>
    <row r="61" spans="1:7" ht="18.75" x14ac:dyDescent="0.3">
      <c r="A61" s="1"/>
      <c r="B61" s="1"/>
      <c r="C61" s="1"/>
      <c r="D61" s="1"/>
      <c r="E61" s="1"/>
      <c r="F61" s="1"/>
      <c r="G61" s="1"/>
    </row>
    <row r="62" spans="1:7" ht="19.5" thickBot="1" x14ac:dyDescent="0.35">
      <c r="A62" s="1"/>
      <c r="B62" s="1"/>
      <c r="C62" s="1"/>
      <c r="D62" s="1"/>
      <c r="E62" s="1"/>
      <c r="F62" s="1"/>
      <c r="G62" s="1"/>
    </row>
    <row r="63" spans="1:7" ht="19.5" thickBot="1" x14ac:dyDescent="0.35">
      <c r="A63" s="1"/>
      <c r="B63" s="36" t="s">
        <v>14</v>
      </c>
      <c r="C63" s="37"/>
      <c r="D63" s="38"/>
      <c r="E63" s="39"/>
      <c r="F63" s="1"/>
      <c r="G63" s="1"/>
    </row>
    <row r="64" spans="1:7" ht="18.75" x14ac:dyDescent="0.3">
      <c r="A64" s="1"/>
      <c r="B64" s="40" t="s">
        <v>30</v>
      </c>
      <c r="C64" s="41"/>
      <c r="D64" s="40" t="s">
        <v>31</v>
      </c>
      <c r="E64" s="41"/>
      <c r="F64" s="1"/>
      <c r="G64" s="1"/>
    </row>
    <row r="65" spans="1:7" ht="18.75" x14ac:dyDescent="0.3">
      <c r="A65" s="1"/>
      <c r="B65" s="8" t="s">
        <v>32</v>
      </c>
      <c r="C65" s="9">
        <f>'[1]04. Coleta Semint'!E83</f>
        <v>1088.47</v>
      </c>
      <c r="D65" s="8" t="s">
        <v>32</v>
      </c>
      <c r="E65" s="9">
        <f>'[1]04. Coleta Semint'!G83</f>
        <v>1088.47</v>
      </c>
      <c r="F65" s="42"/>
      <c r="G65" s="1"/>
    </row>
    <row r="66" spans="1:7" ht="18.75" x14ac:dyDescent="0.3">
      <c r="A66" s="1"/>
      <c r="B66" s="8" t="s">
        <v>33</v>
      </c>
      <c r="C66" s="9">
        <f>'[1]04. Coleta Semint'!E84</f>
        <v>435.38800000000003</v>
      </c>
      <c r="D66" s="8" t="s">
        <v>33</v>
      </c>
      <c r="E66" s="9">
        <f>'[1]04. Coleta Semint'!G84</f>
        <v>435.38800000000003</v>
      </c>
      <c r="F66" s="42"/>
      <c r="G66" s="1"/>
    </row>
    <row r="67" spans="1:7" ht="18.75" x14ac:dyDescent="0.3">
      <c r="A67" s="1"/>
      <c r="B67" s="43" t="s">
        <v>20</v>
      </c>
      <c r="C67" s="9">
        <f>'[1]04. Coleta Semint'!E85</f>
        <v>76.192900000000009</v>
      </c>
      <c r="D67" s="43" t="s">
        <v>20</v>
      </c>
      <c r="E67" s="9">
        <f>'[1]04. Coleta Semint'!G85</f>
        <v>76.192900000000009</v>
      </c>
      <c r="F67" s="42"/>
      <c r="G67" s="1"/>
    </row>
    <row r="68" spans="1:7" ht="18.75" x14ac:dyDescent="0.3">
      <c r="A68" s="1"/>
      <c r="B68" s="44">
        <v>0.5</v>
      </c>
      <c r="C68" s="9">
        <f>'[1]04. Coleta Semint'!E86</f>
        <v>0</v>
      </c>
      <c r="D68" s="44">
        <v>0.8</v>
      </c>
      <c r="E68" s="9">
        <f>'[1]04. Coleta Semint'!G86</f>
        <v>0</v>
      </c>
      <c r="F68" s="42"/>
      <c r="G68" s="1"/>
    </row>
    <row r="69" spans="1:7" ht="19.5" thickBot="1" x14ac:dyDescent="0.35">
      <c r="A69" s="1"/>
      <c r="B69" s="45" t="s">
        <v>18</v>
      </c>
      <c r="C69" s="9">
        <f>'[1]04. Coleta Semint'!E87</f>
        <v>0</v>
      </c>
      <c r="D69" s="45" t="s">
        <v>18</v>
      </c>
      <c r="E69" s="9">
        <f>'[1]04. Coleta Semint'!G87</f>
        <v>180.09230909090911</v>
      </c>
      <c r="F69" s="42"/>
      <c r="G69" s="1"/>
    </row>
    <row r="70" spans="1:7" ht="19.5" thickBot="1" x14ac:dyDescent="0.35">
      <c r="A70" s="1"/>
      <c r="B70" s="46" t="s">
        <v>34</v>
      </c>
      <c r="C70" s="47">
        <f>SUM(C65:C69)</f>
        <v>1600.0509000000002</v>
      </c>
      <c r="D70" s="48" t="s">
        <v>34</v>
      </c>
      <c r="E70" s="69">
        <v>1769.9640000000002</v>
      </c>
      <c r="F70" s="42"/>
      <c r="G70" s="1"/>
    </row>
    <row r="71" spans="1:7" ht="19.5" thickBot="1" x14ac:dyDescent="0.35">
      <c r="A71" s="1"/>
      <c r="B71" s="49" t="s">
        <v>25</v>
      </c>
      <c r="C71" s="50">
        <f>+C70*C32</f>
        <v>1306.2815547600001</v>
      </c>
      <c r="D71" s="49" t="s">
        <v>25</v>
      </c>
      <c r="E71" s="50">
        <f>+E70*C32</f>
        <v>1444.9986096000002</v>
      </c>
      <c r="F71" s="42"/>
      <c r="G71" s="1"/>
    </row>
    <row r="72" spans="1:7" ht="19.5" thickBot="1" x14ac:dyDescent="0.35">
      <c r="A72" s="1"/>
      <c r="B72" s="51" t="s">
        <v>35</v>
      </c>
      <c r="C72" s="52">
        <f>+C71+C70</f>
        <v>2906.3324547600005</v>
      </c>
      <c r="D72" s="53" t="s">
        <v>35</v>
      </c>
      <c r="E72" s="70">
        <f>+E70+E71</f>
        <v>3214.9626096000002</v>
      </c>
      <c r="F72" s="42"/>
      <c r="G72" s="1"/>
    </row>
    <row r="73" spans="1:7" ht="18.75" x14ac:dyDescent="0.3">
      <c r="A73" s="1"/>
      <c r="B73" s="54" t="s">
        <v>36</v>
      </c>
      <c r="C73" s="55">
        <f>'[1]04. Coleta Semint'!E91</f>
        <v>134.89180000000002</v>
      </c>
      <c r="D73" s="54" t="s">
        <v>36</v>
      </c>
      <c r="E73" s="55">
        <f>'[1]04. Coleta Semint'!G91</f>
        <v>134.89180000000002</v>
      </c>
      <c r="F73" s="56"/>
      <c r="G73" s="1"/>
    </row>
    <row r="74" spans="1:7" ht="18.75" x14ac:dyDescent="0.3">
      <c r="A74" s="1"/>
      <c r="B74" s="9" t="s">
        <v>37</v>
      </c>
      <c r="C74" s="55">
        <f>'[1]04. Coleta Semint'!E92</f>
        <v>600</v>
      </c>
      <c r="D74" s="9" t="s">
        <v>37</v>
      </c>
      <c r="E74" s="55">
        <f>'[1]04. Coleta Semint'!G92</f>
        <v>600</v>
      </c>
      <c r="F74" s="56"/>
      <c r="G74" s="1"/>
    </row>
    <row r="75" spans="1:7" ht="18.75" x14ac:dyDescent="0.3">
      <c r="A75" s="1"/>
      <c r="B75" s="9" t="s">
        <v>38</v>
      </c>
      <c r="C75" s="55">
        <f>'[1]04. Coleta Semint'!E93</f>
        <v>0</v>
      </c>
      <c r="D75" s="9" t="s">
        <v>38</v>
      </c>
      <c r="E75" s="55">
        <f>'[1]04. Coleta Semint'!G93</f>
        <v>0</v>
      </c>
      <c r="F75" s="56"/>
      <c r="G75" s="1"/>
    </row>
    <row r="76" spans="1:7" ht="18.75" x14ac:dyDescent="0.3">
      <c r="A76" s="1"/>
      <c r="B76" s="57" t="s">
        <v>39</v>
      </c>
      <c r="C76" s="55">
        <f>'[1]04. Coleta Semint'!E94</f>
        <v>0</v>
      </c>
      <c r="D76" s="57" t="s">
        <v>39</v>
      </c>
      <c r="E76" s="55">
        <f>'[1]04. Coleta Semint'!G94</f>
        <v>0</v>
      </c>
      <c r="F76" s="56"/>
      <c r="G76" s="1"/>
    </row>
    <row r="77" spans="1:7" ht="18.75" x14ac:dyDescent="0.3">
      <c r="A77" s="1"/>
      <c r="B77" s="57" t="s">
        <v>40</v>
      </c>
      <c r="C77" s="55">
        <f>'[1]04. Coleta Semint'!E95</f>
        <v>22</v>
      </c>
      <c r="D77" s="57" t="s">
        <v>40</v>
      </c>
      <c r="E77" s="55">
        <f>'[1]04. Coleta Semint'!G95</f>
        <v>22</v>
      </c>
      <c r="F77" s="56"/>
      <c r="G77" s="1"/>
    </row>
    <row r="78" spans="1:7" ht="19.5" thickBot="1" x14ac:dyDescent="0.35">
      <c r="A78" s="1"/>
      <c r="B78" s="57" t="s">
        <v>41</v>
      </c>
      <c r="C78" s="55">
        <f>'[1]04. Coleta Semint'!E96</f>
        <v>17.600000000000001</v>
      </c>
      <c r="D78" s="57" t="s">
        <v>41</v>
      </c>
      <c r="E78" s="55">
        <f>'[1]04. Coleta Semint'!G96</f>
        <v>17.600000000000001</v>
      </c>
      <c r="F78" s="56"/>
      <c r="G78" s="1"/>
    </row>
    <row r="79" spans="1:7" ht="19.5" thickBot="1" x14ac:dyDescent="0.35">
      <c r="A79" s="1"/>
      <c r="B79" s="58" t="s">
        <v>42</v>
      </c>
      <c r="C79" s="59">
        <f>SUM(C73:C78)</f>
        <v>774.49180000000001</v>
      </c>
      <c r="D79" s="60" t="s">
        <v>42</v>
      </c>
      <c r="E79" s="71">
        <f>SUM(E73:E78)</f>
        <v>774.49180000000001</v>
      </c>
      <c r="F79" s="56"/>
      <c r="G79" s="1"/>
    </row>
    <row r="80" spans="1:7" ht="19.5" thickBot="1" x14ac:dyDescent="0.35">
      <c r="A80" s="1"/>
      <c r="B80" s="51" t="s">
        <v>43</v>
      </c>
      <c r="C80" s="61">
        <f>+C79+C72</f>
        <v>3680.8242547600003</v>
      </c>
      <c r="D80" s="53" t="s">
        <v>43</v>
      </c>
      <c r="E80" s="61">
        <f>+E79+E72</f>
        <v>3989.4544096</v>
      </c>
      <c r="F80" s="42"/>
      <c r="G80" s="1"/>
    </row>
    <row r="81" spans="1:7" ht="19.5" thickBot="1" x14ac:dyDescent="0.35">
      <c r="A81" s="1"/>
      <c r="B81" s="62" t="s">
        <v>28</v>
      </c>
      <c r="C81" s="63">
        <v>3</v>
      </c>
      <c r="D81" s="62" t="s">
        <v>28</v>
      </c>
      <c r="E81" s="63">
        <v>0</v>
      </c>
      <c r="F81" s="42"/>
      <c r="G81" s="1"/>
    </row>
    <row r="82" spans="1:7" ht="20.25" thickTop="1" thickBot="1" x14ac:dyDescent="0.35">
      <c r="A82" s="1"/>
      <c r="B82" s="64" t="s">
        <v>44</v>
      </c>
      <c r="C82" s="65">
        <f>+C80*C81</f>
        <v>11042.472764280001</v>
      </c>
      <c r="D82" s="66" t="s">
        <v>44</v>
      </c>
      <c r="E82" s="67">
        <v>0</v>
      </c>
      <c r="F82" s="68">
        <f>+C82</f>
        <v>11042.472764280001</v>
      </c>
      <c r="G82" s="1"/>
    </row>
    <row r="83" spans="1:7" ht="18.75" x14ac:dyDescent="0.3">
      <c r="A83" s="1"/>
      <c r="B83" s="1"/>
      <c r="C83" s="1"/>
      <c r="D83" s="1"/>
      <c r="E83" s="1"/>
      <c r="F83" s="1"/>
      <c r="G83" s="1"/>
    </row>
    <row r="84" spans="1:7" ht="18.75" x14ac:dyDescent="0.3">
      <c r="A84" s="1"/>
      <c r="B84" s="72" t="s">
        <v>48</v>
      </c>
      <c r="C84" s="73"/>
      <c r="D84" s="74"/>
      <c r="E84" s="74"/>
      <c r="F84" s="75"/>
      <c r="G84" s="76">
        <f>+F82+F60</f>
        <v>27295.63959228</v>
      </c>
    </row>
    <row r="85" spans="1:7" ht="18.75" x14ac:dyDescent="0.3">
      <c r="A85" s="1"/>
      <c r="B85" s="1"/>
      <c r="C85" s="1"/>
      <c r="D85" s="1"/>
      <c r="E85" s="1"/>
      <c r="F85" s="1"/>
      <c r="G85" s="1"/>
    </row>
    <row r="86" spans="1:7" ht="18.75" x14ac:dyDescent="0.3">
      <c r="A86" s="1"/>
      <c r="B86" s="1"/>
      <c r="C86" s="1"/>
      <c r="D86" s="1"/>
      <c r="E86" s="1"/>
      <c r="F86" s="1"/>
      <c r="G86" s="1"/>
    </row>
    <row r="87" spans="1:7" ht="18.75" x14ac:dyDescent="0.3">
      <c r="A87" s="1"/>
      <c r="B87" s="1"/>
      <c r="C87" s="1"/>
      <c r="D87" s="1"/>
      <c r="E87" s="1"/>
      <c r="F87" s="1"/>
      <c r="G87" s="1"/>
    </row>
    <row r="88" spans="1:7" ht="18.75" x14ac:dyDescent="0.3">
      <c r="A88" s="1"/>
      <c r="B88" s="11" t="s">
        <v>49</v>
      </c>
      <c r="C88" s="77"/>
      <c r="D88" s="78"/>
      <c r="E88" s="78"/>
      <c r="F88" s="78"/>
      <c r="G88" s="79"/>
    </row>
    <row r="89" spans="1:7" ht="18.75" x14ac:dyDescent="0.3">
      <c r="A89" s="1"/>
      <c r="B89" s="1"/>
      <c r="C89" s="1"/>
      <c r="D89" s="1"/>
      <c r="E89" s="1"/>
      <c r="F89" s="1"/>
      <c r="G89" s="1"/>
    </row>
    <row r="90" spans="1:7" ht="18.75" x14ac:dyDescent="0.3">
      <c r="A90" s="1"/>
      <c r="B90" s="11" t="s">
        <v>50</v>
      </c>
      <c r="C90" s="77"/>
      <c r="D90" s="80"/>
      <c r="E90" s="74"/>
      <c r="F90" s="81"/>
      <c r="G90" s="82"/>
    </row>
    <row r="91" spans="1:7" ht="18.75" x14ac:dyDescent="0.3">
      <c r="A91" s="1"/>
      <c r="B91" s="83" t="s">
        <v>51</v>
      </c>
      <c r="C91" s="83" t="s">
        <v>112</v>
      </c>
      <c r="D91" s="83" t="s">
        <v>119</v>
      </c>
      <c r="E91" s="83" t="s">
        <v>126</v>
      </c>
      <c r="F91" s="83" t="s">
        <v>28</v>
      </c>
      <c r="G91" s="84" t="s">
        <v>127</v>
      </c>
    </row>
    <row r="92" spans="1:7" ht="18.75" x14ac:dyDescent="0.3">
      <c r="A92" s="1"/>
      <c r="B92" s="85" t="s">
        <v>52</v>
      </c>
      <c r="C92" s="86">
        <v>216054</v>
      </c>
      <c r="D92" s="87">
        <v>0.2</v>
      </c>
      <c r="E92" s="88">
        <v>60</v>
      </c>
      <c r="F92" s="89"/>
      <c r="G92" s="90">
        <f>+C92*0.8/60</f>
        <v>2880.7200000000003</v>
      </c>
    </row>
    <row r="93" spans="1:7" ht="18.75" x14ac:dyDescent="0.3">
      <c r="A93" s="1"/>
      <c r="B93" s="85" t="s">
        <v>53</v>
      </c>
      <c r="C93" s="91">
        <v>-10287.539999999999</v>
      </c>
      <c r="D93" s="92"/>
      <c r="E93" s="92"/>
      <c r="F93" s="92"/>
      <c r="G93" s="90">
        <v>0</v>
      </c>
    </row>
    <row r="94" spans="1:7" ht="18.75" x14ac:dyDescent="0.3">
      <c r="A94" s="1"/>
      <c r="B94" s="85" t="s">
        <v>54</v>
      </c>
      <c r="C94" s="86">
        <v>0</v>
      </c>
      <c r="D94" s="87">
        <v>0.1</v>
      </c>
      <c r="E94" s="88">
        <v>60</v>
      </c>
      <c r="F94" s="92"/>
      <c r="G94" s="90">
        <f t="shared" ref="G94:G95" si="0">+C94*0.8/60</f>
        <v>0</v>
      </c>
    </row>
    <row r="95" spans="1:7" ht="18.75" x14ac:dyDescent="0.3">
      <c r="A95" s="1"/>
      <c r="B95" s="85" t="s">
        <v>55</v>
      </c>
      <c r="C95" s="86">
        <v>65000</v>
      </c>
      <c r="D95" s="87">
        <v>0.1</v>
      </c>
      <c r="E95" s="88">
        <v>60</v>
      </c>
      <c r="F95" s="92"/>
      <c r="G95" s="90">
        <f t="shared" si="0"/>
        <v>866.66666666666663</v>
      </c>
    </row>
    <row r="96" spans="1:7" ht="18.75" x14ac:dyDescent="0.3">
      <c r="A96" s="1"/>
      <c r="B96" s="83" t="s">
        <v>29</v>
      </c>
      <c r="C96" s="93">
        <f>SUM(C92:C95)</f>
        <v>270766.45999999996</v>
      </c>
      <c r="D96" s="92"/>
      <c r="E96" s="92"/>
      <c r="F96" s="94">
        <v>3</v>
      </c>
      <c r="G96" s="95">
        <f>SUM(G92:G95)</f>
        <v>3747.3866666666668</v>
      </c>
    </row>
    <row r="97" spans="1:7" ht="18.75" x14ac:dyDescent="0.3">
      <c r="A97" s="1"/>
      <c r="B97" s="96"/>
      <c r="C97" s="96"/>
      <c r="D97" s="97"/>
      <c r="E97" s="98"/>
      <c r="F97" s="93" t="s">
        <v>127</v>
      </c>
      <c r="G97" s="99">
        <f>+G96*F96</f>
        <v>11242.16</v>
      </c>
    </row>
    <row r="98" spans="1:7" ht="18.75" x14ac:dyDescent="0.3">
      <c r="A98" s="1"/>
      <c r="B98" s="1"/>
      <c r="C98" s="1"/>
      <c r="D98" s="1"/>
      <c r="E98" s="1"/>
      <c r="F98" s="1"/>
      <c r="G98" s="1"/>
    </row>
    <row r="99" spans="1:7" ht="18.75" x14ac:dyDescent="0.3">
      <c r="A99" s="1"/>
      <c r="B99" s="11" t="s">
        <v>56</v>
      </c>
      <c r="C99" s="74"/>
      <c r="D99" s="74"/>
      <c r="E99" s="74"/>
      <c r="F99" s="74"/>
      <c r="G99" s="100"/>
    </row>
    <row r="100" spans="1:7" ht="18.75" x14ac:dyDescent="0.3">
      <c r="A100" s="1"/>
      <c r="B100" s="83" t="s">
        <v>51</v>
      </c>
      <c r="C100" s="101" t="s">
        <v>112</v>
      </c>
      <c r="D100" s="102" t="s">
        <v>120</v>
      </c>
      <c r="E100" s="103" t="s">
        <v>127</v>
      </c>
      <c r="F100" s="83" t="s">
        <v>28</v>
      </c>
      <c r="G100" s="84" t="s">
        <v>127</v>
      </c>
    </row>
    <row r="101" spans="1:7" ht="18.75" x14ac:dyDescent="0.3">
      <c r="A101" s="1"/>
      <c r="B101" s="104" t="s">
        <v>52</v>
      </c>
      <c r="C101" s="105">
        <v>216054</v>
      </c>
      <c r="D101" s="92"/>
      <c r="E101" s="92"/>
      <c r="F101" s="92"/>
      <c r="G101" s="92"/>
    </row>
    <row r="102" spans="1:7" ht="18.75" x14ac:dyDescent="0.3">
      <c r="A102" s="1"/>
      <c r="B102" s="104" t="s">
        <v>54</v>
      </c>
      <c r="C102" s="105">
        <v>0</v>
      </c>
      <c r="D102" s="92"/>
      <c r="E102" s="92"/>
      <c r="F102" s="92"/>
      <c r="G102" s="92"/>
    </row>
    <row r="103" spans="1:7" ht="18.75" x14ac:dyDescent="0.3">
      <c r="A103" s="1"/>
      <c r="B103" s="104" t="str">
        <f>+B95</f>
        <v>BAÚ 22M³</v>
      </c>
      <c r="C103" s="105">
        <f>+C95</f>
        <v>65000</v>
      </c>
      <c r="D103" s="92"/>
      <c r="E103" s="92"/>
      <c r="F103" s="92"/>
      <c r="G103" s="92"/>
    </row>
    <row r="104" spans="1:7" ht="18.75" x14ac:dyDescent="0.3">
      <c r="A104" s="1"/>
      <c r="B104" s="83" t="s">
        <v>29</v>
      </c>
      <c r="C104" s="93">
        <f>SUM(C101:C103)</f>
        <v>281054</v>
      </c>
      <c r="D104" s="106">
        <v>0.01</v>
      </c>
      <c r="E104" s="107">
        <f>+C104*D104</f>
        <v>2810.54</v>
      </c>
      <c r="F104" s="108">
        <v>3</v>
      </c>
      <c r="G104" s="99">
        <f>+E104*F104</f>
        <v>8431.619999999999</v>
      </c>
    </row>
    <row r="105" spans="1:7" ht="18.75" x14ac:dyDescent="0.3">
      <c r="A105" s="1"/>
      <c r="B105" s="1"/>
      <c r="C105" s="1"/>
      <c r="D105" s="1"/>
      <c r="E105" s="1"/>
      <c r="F105" s="1"/>
      <c r="G105" s="1"/>
    </row>
    <row r="106" spans="1:7" ht="18.75" x14ac:dyDescent="0.3">
      <c r="A106" s="1"/>
      <c r="B106" s="205" t="s">
        <v>57</v>
      </c>
      <c r="C106" s="206"/>
      <c r="D106" s="206"/>
      <c r="E106" s="206"/>
      <c r="F106" s="206"/>
      <c r="G106" s="207"/>
    </row>
    <row r="107" spans="1:7" ht="18.75" x14ac:dyDescent="0.3">
      <c r="A107" s="1"/>
      <c r="B107" s="208" t="s">
        <v>51</v>
      </c>
      <c r="C107" s="208" t="s">
        <v>112</v>
      </c>
      <c r="D107" s="208" t="s">
        <v>121</v>
      </c>
      <c r="E107" s="208" t="s">
        <v>126</v>
      </c>
      <c r="F107" s="208" t="s">
        <v>28</v>
      </c>
      <c r="G107" s="209" t="s">
        <v>127</v>
      </c>
    </row>
    <row r="108" spans="1:7" ht="18.75" x14ac:dyDescent="0.3">
      <c r="A108" s="1"/>
      <c r="B108" s="210" t="s">
        <v>58</v>
      </c>
      <c r="C108" s="211">
        <v>205766.46</v>
      </c>
      <c r="D108" s="212">
        <v>0.85</v>
      </c>
      <c r="E108" s="213">
        <v>60</v>
      </c>
      <c r="F108" s="214">
        <v>3</v>
      </c>
      <c r="G108" s="211">
        <v>2186.2600000000002</v>
      </c>
    </row>
    <row r="109" spans="1:7" ht="18.75" x14ac:dyDescent="0.3">
      <c r="A109" s="1"/>
      <c r="B109" s="210" t="s">
        <v>54</v>
      </c>
      <c r="C109" s="211">
        <v>0</v>
      </c>
      <c r="D109" s="212">
        <v>0.6</v>
      </c>
      <c r="E109" s="213">
        <v>60</v>
      </c>
      <c r="F109" s="214">
        <v>3</v>
      </c>
      <c r="G109" s="211">
        <v>0</v>
      </c>
    </row>
    <row r="110" spans="1:7" ht="18.75" x14ac:dyDescent="0.3">
      <c r="A110" s="1"/>
      <c r="B110" s="210" t="str">
        <f>+B103</f>
        <v>BAÚ 22M³</v>
      </c>
      <c r="C110" s="211">
        <f>+C103</f>
        <v>65000</v>
      </c>
      <c r="D110" s="212">
        <v>0.85</v>
      </c>
      <c r="E110" s="213">
        <v>60</v>
      </c>
      <c r="F110" s="214">
        <v>3</v>
      </c>
      <c r="G110" s="211">
        <v>690.62</v>
      </c>
    </row>
    <row r="111" spans="1:7" ht="18.75" x14ac:dyDescent="0.3">
      <c r="A111" s="1"/>
      <c r="B111" s="215"/>
      <c r="C111" s="215"/>
      <c r="D111" s="216"/>
      <c r="E111" s="216"/>
      <c r="F111" s="217" t="s">
        <v>127</v>
      </c>
      <c r="G111" s="218">
        <v>8630.64</v>
      </c>
    </row>
    <row r="112" spans="1:7" ht="18.75" x14ac:dyDescent="0.3">
      <c r="A112" s="1"/>
      <c r="B112" s="1"/>
      <c r="C112" s="1"/>
      <c r="D112" s="1"/>
      <c r="E112" s="1"/>
      <c r="F112" s="1"/>
      <c r="G112" s="1"/>
    </row>
    <row r="113" spans="1:7" ht="18.75" x14ac:dyDescent="0.3">
      <c r="A113" s="1"/>
      <c r="B113" s="11" t="s">
        <v>59</v>
      </c>
      <c r="C113" s="74"/>
      <c r="D113" s="74"/>
      <c r="E113" s="74"/>
      <c r="F113" s="74"/>
      <c r="G113" s="100"/>
    </row>
    <row r="114" spans="1:7" ht="18.75" x14ac:dyDescent="0.3">
      <c r="A114" s="1"/>
      <c r="B114" s="1"/>
      <c r="C114" s="1"/>
      <c r="D114" s="1"/>
      <c r="E114" s="1"/>
      <c r="F114" s="1"/>
      <c r="G114" s="1"/>
    </row>
    <row r="115" spans="1:7" ht="36" x14ac:dyDescent="0.3">
      <c r="A115" s="1"/>
      <c r="B115" s="109" t="s">
        <v>60</v>
      </c>
      <c r="C115" s="29" t="s">
        <v>113</v>
      </c>
      <c r="D115" s="83" t="s">
        <v>47</v>
      </c>
      <c r="E115" s="29" t="s">
        <v>65</v>
      </c>
      <c r="F115" s="110" t="s">
        <v>127</v>
      </c>
      <c r="G115" s="1"/>
    </row>
    <row r="116" spans="1:7" ht="18.75" x14ac:dyDescent="0.3">
      <c r="A116" s="1"/>
      <c r="B116" s="111" t="s">
        <v>61</v>
      </c>
      <c r="C116" s="112">
        <v>1.85</v>
      </c>
      <c r="D116" s="113">
        <v>3.9540000000000002</v>
      </c>
      <c r="E116" s="114">
        <f>+D125</f>
        <v>6259.2</v>
      </c>
      <c r="F116" s="115">
        <f>+E116/C116*D116</f>
        <v>13377.771243243244</v>
      </c>
      <c r="G116" s="1"/>
    </row>
    <row r="117" spans="1:7" ht="18.75" x14ac:dyDescent="0.3">
      <c r="A117" s="1"/>
      <c r="B117" s="116">
        <v>50</v>
      </c>
      <c r="C117" s="117">
        <v>265.54000000000002</v>
      </c>
      <c r="D117" s="113">
        <f>'[1]04. Coleta Semint'!F135</f>
        <v>4.96</v>
      </c>
      <c r="E117" s="114"/>
      <c r="F117" s="115">
        <f>+D117*C117</f>
        <v>1317.0784000000001</v>
      </c>
      <c r="G117" s="1"/>
    </row>
    <row r="118" spans="1:7" ht="18.75" x14ac:dyDescent="0.3">
      <c r="A118" s="1"/>
      <c r="B118" s="118"/>
      <c r="C118" s="119"/>
      <c r="D118" s="118"/>
      <c r="E118" s="42"/>
      <c r="F118" s="120" t="s">
        <v>127</v>
      </c>
      <c r="G118" s="99">
        <f>+F116+F117</f>
        <v>14694.849643243244</v>
      </c>
    </row>
    <row r="119" spans="1:7" ht="18.75" x14ac:dyDescent="0.3">
      <c r="A119" s="1"/>
      <c r="B119" s="1"/>
      <c r="C119" s="1"/>
      <c r="D119" s="1"/>
      <c r="E119" s="1"/>
      <c r="F119" s="1"/>
      <c r="G119" s="1"/>
    </row>
    <row r="120" spans="1:7" ht="18.75" x14ac:dyDescent="0.3">
      <c r="A120" s="1"/>
      <c r="B120" s="57" t="s">
        <v>62</v>
      </c>
      <c r="C120" s="118"/>
      <c r="D120" s="121"/>
      <c r="E120" s="1"/>
      <c r="F120" s="1"/>
      <c r="G120" s="1"/>
    </row>
    <row r="121" spans="1:7" ht="18.75" x14ac:dyDescent="0.3">
      <c r="A121" s="1"/>
      <c r="B121" s="85" t="s">
        <v>63</v>
      </c>
      <c r="C121" s="122">
        <v>40</v>
      </c>
      <c r="D121" s="123"/>
      <c r="E121" s="1"/>
      <c r="F121" s="1"/>
      <c r="G121" s="1"/>
    </row>
    <row r="122" spans="1:7" ht="18.75" x14ac:dyDescent="0.3">
      <c r="A122" s="1"/>
      <c r="B122" s="85" t="s">
        <v>64</v>
      </c>
      <c r="C122" s="122">
        <v>2</v>
      </c>
      <c r="D122" s="123"/>
      <c r="E122" s="1"/>
      <c r="F122" s="1"/>
      <c r="G122" s="1"/>
    </row>
    <row r="123" spans="1:7" ht="18.75" x14ac:dyDescent="0.3">
      <c r="A123" s="1"/>
      <c r="B123" s="85" t="s">
        <v>28</v>
      </c>
      <c r="C123" s="122">
        <v>3</v>
      </c>
      <c r="D123" s="123"/>
      <c r="E123" s="1"/>
      <c r="F123" s="1"/>
      <c r="G123" s="1"/>
    </row>
    <row r="124" spans="1:7" ht="18.75" x14ac:dyDescent="0.3">
      <c r="A124" s="1"/>
      <c r="B124" s="57" t="s">
        <v>7</v>
      </c>
      <c r="C124" s="124">
        <v>26.08</v>
      </c>
      <c r="D124" s="125"/>
      <c r="E124" s="1"/>
      <c r="F124" s="1"/>
      <c r="G124" s="1"/>
    </row>
    <row r="125" spans="1:7" ht="18.75" x14ac:dyDescent="0.3">
      <c r="A125" s="1"/>
      <c r="B125" s="126" t="s">
        <v>65</v>
      </c>
      <c r="C125" s="127">
        <f>+C121*C122*C123*C124</f>
        <v>6259.2</v>
      </c>
      <c r="D125" s="128">
        <f>+C125</f>
        <v>6259.2</v>
      </c>
      <c r="E125" s="1"/>
      <c r="F125" s="1"/>
      <c r="G125" s="1"/>
    </row>
    <row r="126" spans="1:7" ht="18.75" x14ac:dyDescent="0.3">
      <c r="A126" s="1"/>
      <c r="B126" s="1"/>
      <c r="C126" s="1"/>
      <c r="D126" s="1"/>
      <c r="E126" s="1"/>
      <c r="F126" s="1"/>
      <c r="G126" s="1"/>
    </row>
    <row r="127" spans="1:7" ht="18.75" x14ac:dyDescent="0.3">
      <c r="A127" s="1"/>
      <c r="B127" s="11" t="s">
        <v>66</v>
      </c>
      <c r="C127" s="74"/>
      <c r="D127" s="74"/>
      <c r="E127" s="74"/>
      <c r="F127" s="74"/>
      <c r="G127" s="100"/>
    </row>
    <row r="128" spans="1:7" ht="18.75" x14ac:dyDescent="0.3">
      <c r="A128" s="1"/>
      <c r="B128" s="1"/>
      <c r="C128" s="1"/>
      <c r="D128" s="1"/>
      <c r="E128" s="1"/>
      <c r="F128" s="1"/>
      <c r="G128" s="1"/>
    </row>
    <row r="129" spans="1:7" ht="18.75" x14ac:dyDescent="0.3">
      <c r="A129" s="1"/>
      <c r="B129" s="85" t="s">
        <v>67</v>
      </c>
      <c r="C129" s="129">
        <f>+G118</f>
        <v>14694.849643243244</v>
      </c>
      <c r="D129" s="130" t="s">
        <v>122</v>
      </c>
      <c r="E129" s="131">
        <v>0.2</v>
      </c>
      <c r="F129" s="83" t="s">
        <v>127</v>
      </c>
      <c r="G129" s="99">
        <f>+E129*C129</f>
        <v>2938.9699286486489</v>
      </c>
    </row>
    <row r="130" spans="1:7" ht="18.75" x14ac:dyDescent="0.3">
      <c r="A130" s="1"/>
      <c r="B130" s="1"/>
      <c r="C130" s="1"/>
      <c r="D130" s="1"/>
      <c r="E130" s="1"/>
      <c r="F130" s="1"/>
      <c r="G130" s="1"/>
    </row>
    <row r="131" spans="1:7" ht="18.75" x14ac:dyDescent="0.3">
      <c r="A131" s="1"/>
      <c r="B131" s="1"/>
      <c r="C131" s="1"/>
      <c r="D131" s="1"/>
      <c r="E131" s="1"/>
      <c r="F131" s="1"/>
      <c r="G131" s="1"/>
    </row>
    <row r="132" spans="1:7" ht="18.75" x14ac:dyDescent="0.3">
      <c r="A132" s="1"/>
      <c r="B132" s="11" t="s">
        <v>68</v>
      </c>
      <c r="C132" s="132"/>
      <c r="D132" s="132"/>
      <c r="E132" s="132"/>
      <c r="F132" s="132"/>
      <c r="G132" s="133"/>
    </row>
    <row r="133" spans="1:7" ht="18.75" x14ac:dyDescent="0.3">
      <c r="A133" s="1"/>
      <c r="B133" s="1"/>
      <c r="C133" s="1"/>
      <c r="D133" s="1"/>
      <c r="E133" s="1"/>
      <c r="F133" s="1"/>
      <c r="G133" s="1"/>
    </row>
    <row r="134" spans="1:7" ht="18.75" x14ac:dyDescent="0.3">
      <c r="A134" s="1"/>
      <c r="B134" s="134" t="s">
        <v>69</v>
      </c>
      <c r="C134" s="135"/>
      <c r="D134" s="136"/>
      <c r="E134" s="137"/>
      <c r="F134" s="1"/>
      <c r="G134" s="1"/>
    </row>
    <row r="135" spans="1:7" ht="18.75" x14ac:dyDescent="0.3">
      <c r="A135" s="1"/>
      <c r="B135" s="130" t="s">
        <v>51</v>
      </c>
      <c r="C135" s="130" t="s">
        <v>28</v>
      </c>
      <c r="D135" s="138" t="s">
        <v>47</v>
      </c>
      <c r="E135" s="130" t="s">
        <v>29</v>
      </c>
      <c r="F135" s="1"/>
      <c r="G135" s="1"/>
    </row>
    <row r="136" spans="1:7" ht="18.75" x14ac:dyDescent="0.3">
      <c r="A136" s="1"/>
      <c r="B136" s="85" t="s">
        <v>70</v>
      </c>
      <c r="C136" s="139">
        <v>2</v>
      </c>
      <c r="D136" s="86">
        <v>1714.59</v>
      </c>
      <c r="E136" s="86">
        <f>+C136*D136</f>
        <v>3429.18</v>
      </c>
      <c r="F136" s="42"/>
      <c r="G136" s="140"/>
    </row>
    <row r="137" spans="1:7" ht="18.75" x14ac:dyDescent="0.3">
      <c r="A137" s="1"/>
      <c r="B137" s="85" t="s">
        <v>71</v>
      </c>
      <c r="C137" s="139">
        <v>4</v>
      </c>
      <c r="D137" s="86">
        <v>1714.59</v>
      </c>
      <c r="E137" s="86">
        <f>+C137*D137</f>
        <v>6858.36</v>
      </c>
      <c r="F137" s="42"/>
      <c r="G137" s="140"/>
    </row>
    <row r="138" spans="1:7" ht="18.75" x14ac:dyDescent="0.3">
      <c r="A138" s="1"/>
      <c r="B138" s="141" t="s">
        <v>29</v>
      </c>
      <c r="C138" s="142"/>
      <c r="D138" s="143"/>
      <c r="E138" s="93">
        <f>SUM(E136:E137)</f>
        <v>10287.539999999999</v>
      </c>
      <c r="F138" s="42"/>
      <c r="G138" s="140"/>
    </row>
    <row r="139" spans="1:7" ht="18.75" x14ac:dyDescent="0.3">
      <c r="A139" s="1"/>
      <c r="B139" s="141" t="s">
        <v>72</v>
      </c>
      <c r="C139" s="138" t="s">
        <v>114</v>
      </c>
      <c r="D139" s="122">
        <v>2</v>
      </c>
      <c r="E139" s="143"/>
      <c r="F139" s="42"/>
      <c r="G139" s="140"/>
    </row>
    <row r="140" spans="1:7" ht="18.75" x14ac:dyDescent="0.3">
      <c r="A140" s="1"/>
      <c r="B140" s="85" t="s">
        <v>73</v>
      </c>
      <c r="C140" s="139">
        <v>4</v>
      </c>
      <c r="D140" s="86">
        <v>450</v>
      </c>
      <c r="E140" s="86">
        <f>+C140*D140</f>
        <v>1800</v>
      </c>
      <c r="F140" s="42"/>
      <c r="G140" s="140"/>
    </row>
    <row r="141" spans="1:7" ht="18.75" x14ac:dyDescent="0.3">
      <c r="A141" s="1"/>
      <c r="B141" s="85" t="s">
        <v>74</v>
      </c>
      <c r="C141" s="139">
        <v>8</v>
      </c>
      <c r="D141" s="86">
        <v>450</v>
      </c>
      <c r="E141" s="86">
        <f>+C141*D141</f>
        <v>3600</v>
      </c>
      <c r="F141" s="42"/>
      <c r="G141" s="140"/>
    </row>
    <row r="142" spans="1:7" ht="18.75" x14ac:dyDescent="0.3">
      <c r="A142" s="1"/>
      <c r="B142" s="141" t="s">
        <v>29</v>
      </c>
      <c r="C142" s="142"/>
      <c r="D142" s="143"/>
      <c r="E142" s="93">
        <f>SUM(E140:E141)</f>
        <v>5400</v>
      </c>
      <c r="F142" s="99">
        <f>+E142+E138</f>
        <v>15687.539999999999</v>
      </c>
      <c r="G142" s="140"/>
    </row>
    <row r="143" spans="1:7" ht="18.75" x14ac:dyDescent="0.3">
      <c r="A143" s="1"/>
      <c r="B143" s="139" t="s">
        <v>75</v>
      </c>
      <c r="C143" s="144">
        <v>65000</v>
      </c>
      <c r="D143" s="86" t="s">
        <v>65</v>
      </c>
      <c r="E143" s="144">
        <f>+E116</f>
        <v>6259.2</v>
      </c>
      <c r="F143" s="120" t="s">
        <v>127</v>
      </c>
      <c r="G143" s="99">
        <f>F142/C143*E143</f>
        <v>1510.6376979692307</v>
      </c>
    </row>
    <row r="144" spans="1:7" ht="18.75" x14ac:dyDescent="0.3">
      <c r="A144" s="1"/>
      <c r="B144" s="1"/>
      <c r="C144" s="1"/>
      <c r="D144" s="1"/>
      <c r="E144" s="1"/>
      <c r="F144" s="1"/>
      <c r="G144" s="1"/>
    </row>
    <row r="145" spans="1:7" ht="18.75" x14ac:dyDescent="0.3">
      <c r="A145" s="1"/>
      <c r="B145" s="11" t="s">
        <v>76</v>
      </c>
      <c r="C145" s="74"/>
      <c r="D145" s="74"/>
      <c r="E145" s="74"/>
      <c r="F145" s="74"/>
      <c r="G145" s="100"/>
    </row>
    <row r="146" spans="1:7" ht="18.75" x14ac:dyDescent="0.3">
      <c r="A146" s="1"/>
      <c r="B146" s="1"/>
      <c r="C146" s="1"/>
      <c r="D146" s="1"/>
      <c r="E146" s="1"/>
      <c r="F146" s="1"/>
      <c r="G146" s="1"/>
    </row>
    <row r="147" spans="1:7" ht="18.75" x14ac:dyDescent="0.3">
      <c r="A147" s="1"/>
      <c r="B147" s="145" t="s">
        <v>51</v>
      </c>
      <c r="C147" s="145" t="s">
        <v>115</v>
      </c>
      <c r="D147" s="146" t="s">
        <v>123</v>
      </c>
      <c r="E147" s="146" t="s">
        <v>128</v>
      </c>
      <c r="F147" s="110" t="s">
        <v>28</v>
      </c>
      <c r="G147" s="1"/>
    </row>
    <row r="148" spans="1:7" ht="18.75" x14ac:dyDescent="0.3">
      <c r="A148" s="1"/>
      <c r="B148" s="57" t="s">
        <v>77</v>
      </c>
      <c r="C148" s="147">
        <v>0.01</v>
      </c>
      <c r="D148" s="86">
        <v>2160.54</v>
      </c>
      <c r="E148" s="148"/>
      <c r="F148" s="148"/>
      <c r="G148" s="140"/>
    </row>
    <row r="149" spans="1:7" ht="18.75" x14ac:dyDescent="0.3">
      <c r="A149" s="1"/>
      <c r="B149" s="57" t="s">
        <v>78</v>
      </c>
      <c r="C149" s="147">
        <v>0.03</v>
      </c>
      <c r="D149" s="86">
        <v>11550.12</v>
      </c>
      <c r="E149" s="148"/>
      <c r="F149" s="148"/>
      <c r="G149" s="140"/>
    </row>
    <row r="150" spans="1:7" ht="18.75" x14ac:dyDescent="0.3">
      <c r="A150" s="1"/>
      <c r="B150" s="57" t="s">
        <v>79</v>
      </c>
      <c r="C150" s="149"/>
      <c r="D150" s="86">
        <v>110.38</v>
      </c>
      <c r="E150" s="148"/>
      <c r="F150" s="148"/>
      <c r="G150" s="140"/>
    </row>
    <row r="151" spans="1:7" ht="36" x14ac:dyDescent="0.3">
      <c r="A151" s="1"/>
      <c r="B151" s="57" t="s">
        <v>80</v>
      </c>
      <c r="C151" s="149"/>
      <c r="D151" s="86">
        <v>126.06</v>
      </c>
      <c r="E151" s="148"/>
      <c r="F151" s="148"/>
      <c r="G151" s="110" t="s">
        <v>127</v>
      </c>
    </row>
    <row r="152" spans="1:7" ht="18.75" x14ac:dyDescent="0.3">
      <c r="A152" s="1"/>
      <c r="B152" s="150"/>
      <c r="C152" s="146" t="s">
        <v>29</v>
      </c>
      <c r="D152" s="93">
        <f>SUM(D148:D151)</f>
        <v>13947.099999999999</v>
      </c>
      <c r="E152" s="93">
        <f>+D152/12</f>
        <v>1162.2583333333332</v>
      </c>
      <c r="F152" s="151">
        <v>3</v>
      </c>
      <c r="G152" s="99">
        <f>+E152*F152</f>
        <v>3486.7749999999996</v>
      </c>
    </row>
    <row r="153" spans="1:7" ht="18.75" x14ac:dyDescent="0.3">
      <c r="A153" s="1"/>
      <c r="B153" s="96"/>
      <c r="C153" s="152"/>
      <c r="D153" s="153"/>
      <c r="E153" s="42"/>
      <c r="F153" s="154"/>
      <c r="G153" s="155"/>
    </row>
    <row r="154" spans="1:7" ht="18.75" x14ac:dyDescent="0.3">
      <c r="A154" s="1"/>
      <c r="B154" s="72" t="s">
        <v>81</v>
      </c>
      <c r="C154" s="73"/>
      <c r="D154" s="74"/>
      <c r="E154" s="74"/>
      <c r="F154" s="75"/>
      <c r="G154" s="76">
        <f>+G152+G143+G129+G118+G111+G104+G97</f>
        <v>50935.652269861122</v>
      </c>
    </row>
    <row r="155" spans="1:7" ht="18.75" x14ac:dyDescent="0.3">
      <c r="A155" s="1"/>
      <c r="B155" s="1"/>
      <c r="C155" s="1"/>
      <c r="D155" s="1"/>
      <c r="E155" s="1"/>
      <c r="F155" s="1"/>
      <c r="G155" s="1"/>
    </row>
    <row r="156" spans="1:7" ht="18.75" x14ac:dyDescent="0.3">
      <c r="A156" s="1"/>
      <c r="B156" s="1"/>
      <c r="C156" s="1"/>
      <c r="D156" s="1"/>
      <c r="E156" s="1"/>
      <c r="F156" s="1"/>
      <c r="G156" s="1"/>
    </row>
    <row r="157" spans="1:7" ht="18.75" x14ac:dyDescent="0.3">
      <c r="A157" s="1"/>
      <c r="B157" s="72" t="s">
        <v>82</v>
      </c>
      <c r="C157" s="73"/>
      <c r="D157" s="74"/>
      <c r="E157" s="74"/>
      <c r="F157" s="75"/>
      <c r="G157" s="76">
        <f>+G154</f>
        <v>50935.652269861122</v>
      </c>
    </row>
    <row r="158" spans="1:7" ht="18.75" x14ac:dyDescent="0.3">
      <c r="A158" s="1"/>
      <c r="B158" s="1"/>
      <c r="C158" s="1"/>
      <c r="D158" s="1"/>
      <c r="E158" s="1"/>
      <c r="F158" s="1"/>
      <c r="G158" s="1"/>
    </row>
    <row r="159" spans="1:7" ht="18.75" x14ac:dyDescent="0.3">
      <c r="A159" s="1"/>
      <c r="B159" s="1"/>
      <c r="C159" s="1"/>
      <c r="D159" s="1"/>
      <c r="E159" s="1"/>
      <c r="F159" s="1"/>
      <c r="G159" s="1"/>
    </row>
    <row r="160" spans="1:7" ht="18.75" x14ac:dyDescent="0.3">
      <c r="A160" s="1"/>
      <c r="B160" s="1"/>
      <c r="C160" s="1"/>
      <c r="D160" s="1"/>
      <c r="E160" s="1"/>
      <c r="F160" s="1"/>
      <c r="G160" s="1"/>
    </row>
    <row r="161" spans="1:7" ht="18.75" x14ac:dyDescent="0.3">
      <c r="A161" s="1"/>
      <c r="B161" s="11" t="s">
        <v>83</v>
      </c>
      <c r="C161" s="77"/>
      <c r="D161" s="78"/>
      <c r="E161" s="78"/>
      <c r="F161" s="78"/>
      <c r="G161" s="79"/>
    </row>
    <row r="162" spans="1:7" ht="18.75" x14ac:dyDescent="0.3">
      <c r="A162" s="1"/>
      <c r="B162" s="1"/>
      <c r="C162" s="1"/>
      <c r="D162" s="1"/>
      <c r="E162" s="1"/>
      <c r="F162" s="1"/>
      <c r="G162" s="1"/>
    </row>
    <row r="163" spans="1:7" ht="18.75" x14ac:dyDescent="0.3">
      <c r="A163" s="1"/>
      <c r="B163" s="156" t="s">
        <v>13</v>
      </c>
      <c r="C163" s="96"/>
      <c r="D163" s="42"/>
      <c r="E163" s="42"/>
      <c r="F163" s="1"/>
      <c r="G163" s="1"/>
    </row>
    <row r="164" spans="1:7" ht="18.75" x14ac:dyDescent="0.3">
      <c r="A164" s="1"/>
      <c r="B164" s="157" t="s">
        <v>84</v>
      </c>
      <c r="C164" s="157" t="s">
        <v>116</v>
      </c>
      <c r="D164" s="158" t="s">
        <v>124</v>
      </c>
      <c r="E164" s="157" t="s">
        <v>129</v>
      </c>
      <c r="F164" s="1"/>
      <c r="G164" s="1"/>
    </row>
    <row r="165" spans="1:7" ht="18.75" x14ac:dyDescent="0.3">
      <c r="A165" s="1"/>
      <c r="B165" s="159" t="s">
        <v>85</v>
      </c>
      <c r="C165" s="160">
        <v>46.8</v>
      </c>
      <c r="D165" s="161">
        <v>4</v>
      </c>
      <c r="E165" s="161">
        <v>187.2</v>
      </c>
      <c r="F165" s="1"/>
      <c r="G165" s="1"/>
    </row>
    <row r="166" spans="1:7" ht="18.75" x14ac:dyDescent="0.3">
      <c r="A166" s="1"/>
      <c r="B166" s="159" t="s">
        <v>86</v>
      </c>
      <c r="C166" s="160">
        <v>44.9</v>
      </c>
      <c r="D166" s="161">
        <v>4</v>
      </c>
      <c r="E166" s="161">
        <v>179.6</v>
      </c>
      <c r="F166" s="1"/>
      <c r="G166" s="1"/>
    </row>
    <row r="167" spans="1:7" ht="18.75" x14ac:dyDescent="0.3">
      <c r="A167" s="1"/>
      <c r="B167" s="159" t="s">
        <v>87</v>
      </c>
      <c r="C167" s="160">
        <v>71.5</v>
      </c>
      <c r="D167" s="161">
        <v>4</v>
      </c>
      <c r="E167" s="161">
        <v>286</v>
      </c>
      <c r="F167" s="1"/>
      <c r="G167" s="1"/>
    </row>
    <row r="168" spans="1:7" ht="18.75" x14ac:dyDescent="0.3">
      <c r="A168" s="1"/>
      <c r="B168" s="159" t="s">
        <v>88</v>
      </c>
      <c r="C168" s="160">
        <v>8</v>
      </c>
      <c r="D168" s="161">
        <v>4</v>
      </c>
      <c r="E168" s="161">
        <v>32</v>
      </c>
      <c r="F168" s="1"/>
      <c r="G168" s="1"/>
    </row>
    <row r="169" spans="1:7" ht="18.75" x14ac:dyDescent="0.3">
      <c r="A169" s="1"/>
      <c r="B169" s="159" t="s">
        <v>89</v>
      </c>
      <c r="C169" s="160">
        <v>11.8</v>
      </c>
      <c r="D169" s="161">
        <v>1</v>
      </c>
      <c r="E169" s="161">
        <v>11.8</v>
      </c>
      <c r="F169" s="1"/>
      <c r="G169" s="1"/>
    </row>
    <row r="170" spans="1:7" ht="18.75" x14ac:dyDescent="0.3">
      <c r="A170" s="1"/>
      <c r="B170" s="159" t="s">
        <v>90</v>
      </c>
      <c r="C170" s="160">
        <v>31.9</v>
      </c>
      <c r="D170" s="161">
        <v>24</v>
      </c>
      <c r="E170" s="161">
        <v>765.6</v>
      </c>
      <c r="F170" s="1"/>
      <c r="G170" s="1"/>
    </row>
    <row r="171" spans="1:7" ht="18.75" x14ac:dyDescent="0.3">
      <c r="A171" s="1"/>
      <c r="B171" s="157" t="s">
        <v>91</v>
      </c>
      <c r="C171" s="162"/>
      <c r="D171" s="163"/>
      <c r="E171" s="164">
        <v>1462.1999999999998</v>
      </c>
      <c r="F171" s="1"/>
      <c r="G171" s="1"/>
    </row>
    <row r="172" spans="1:7" ht="18.75" x14ac:dyDescent="0.3">
      <c r="A172" s="1"/>
      <c r="B172" s="157" t="s">
        <v>92</v>
      </c>
      <c r="C172" s="162"/>
      <c r="D172" s="163"/>
      <c r="E172" s="164">
        <v>121.85</v>
      </c>
      <c r="F172" s="1"/>
      <c r="G172" s="1"/>
    </row>
    <row r="173" spans="1:7" ht="18.75" x14ac:dyDescent="0.3">
      <c r="A173" s="1"/>
      <c r="B173" s="165" t="s">
        <v>93</v>
      </c>
      <c r="C173" s="162"/>
      <c r="D173" s="163"/>
      <c r="E173" s="166">
        <v>3</v>
      </c>
      <c r="F173" s="1"/>
      <c r="G173" s="1"/>
    </row>
    <row r="174" spans="1:7" ht="18.75" x14ac:dyDescent="0.3">
      <c r="A174" s="1"/>
      <c r="B174" s="167" t="s">
        <v>94</v>
      </c>
      <c r="C174" s="162"/>
      <c r="D174" s="163"/>
      <c r="E174" s="168">
        <v>365.55</v>
      </c>
      <c r="F174" s="1"/>
      <c r="G174" s="1"/>
    </row>
    <row r="175" spans="1:7" ht="18.75" x14ac:dyDescent="0.3">
      <c r="A175" s="1"/>
      <c r="B175" s="96"/>
      <c r="C175" s="96"/>
      <c r="D175" s="42"/>
      <c r="E175" s="154"/>
      <c r="F175" s="1"/>
      <c r="G175" s="1"/>
    </row>
    <row r="176" spans="1:7" ht="18.75" x14ac:dyDescent="0.3">
      <c r="A176" s="1"/>
      <c r="B176" s="169" t="s">
        <v>14</v>
      </c>
      <c r="C176" s="96"/>
      <c r="D176" s="42"/>
      <c r="E176" s="42"/>
      <c r="F176" s="1"/>
      <c r="G176" s="1"/>
    </row>
    <row r="177" spans="1:7" ht="18.75" x14ac:dyDescent="0.3">
      <c r="A177" s="1"/>
      <c r="B177" s="157" t="s">
        <v>84</v>
      </c>
      <c r="C177" s="157" t="s">
        <v>116</v>
      </c>
      <c r="D177" s="158" t="s">
        <v>124</v>
      </c>
      <c r="E177" s="157" t="s">
        <v>129</v>
      </c>
      <c r="F177" s="1"/>
      <c r="G177" s="1"/>
    </row>
    <row r="178" spans="1:7" ht="18.75" x14ac:dyDescent="0.3">
      <c r="A178" s="1"/>
      <c r="B178" s="159" t="s">
        <v>85</v>
      </c>
      <c r="C178" s="160">
        <v>46.8</v>
      </c>
      <c r="D178" s="161">
        <v>4</v>
      </c>
      <c r="E178" s="161">
        <v>187.2</v>
      </c>
      <c r="F178" s="1"/>
      <c r="G178" s="1"/>
    </row>
    <row r="179" spans="1:7" ht="18.75" x14ac:dyDescent="0.3">
      <c r="A179" s="1"/>
      <c r="B179" s="159" t="s">
        <v>86</v>
      </c>
      <c r="C179" s="160">
        <v>44.9</v>
      </c>
      <c r="D179" s="161">
        <v>4</v>
      </c>
      <c r="E179" s="161">
        <v>179.6</v>
      </c>
      <c r="F179" s="1"/>
      <c r="G179" s="1"/>
    </row>
    <row r="180" spans="1:7" ht="18.75" x14ac:dyDescent="0.3">
      <c r="A180" s="1"/>
      <c r="B180" s="159" t="s">
        <v>87</v>
      </c>
      <c r="C180" s="160">
        <v>71.5</v>
      </c>
      <c r="D180" s="161">
        <v>6</v>
      </c>
      <c r="E180" s="161">
        <v>429</v>
      </c>
      <c r="F180" s="1"/>
      <c r="G180" s="1"/>
    </row>
    <row r="181" spans="1:7" ht="18.75" x14ac:dyDescent="0.3">
      <c r="A181" s="1"/>
      <c r="B181" s="159" t="s">
        <v>88</v>
      </c>
      <c r="C181" s="160">
        <v>8</v>
      </c>
      <c r="D181" s="161">
        <v>4</v>
      </c>
      <c r="E181" s="161">
        <v>32</v>
      </c>
      <c r="F181" s="1"/>
      <c r="G181" s="1"/>
    </row>
    <row r="182" spans="1:7" ht="18.75" x14ac:dyDescent="0.3">
      <c r="A182" s="1"/>
      <c r="B182" s="159" t="s">
        <v>95</v>
      </c>
      <c r="C182" s="160">
        <v>7.2</v>
      </c>
      <c r="D182" s="161">
        <v>48</v>
      </c>
      <c r="E182" s="161">
        <v>345.6</v>
      </c>
      <c r="F182" s="1"/>
      <c r="G182" s="1"/>
    </row>
    <row r="183" spans="1:7" ht="18.75" x14ac:dyDescent="0.3">
      <c r="A183" s="1"/>
      <c r="B183" s="159" t="s">
        <v>89</v>
      </c>
      <c r="C183" s="160">
        <v>11.8</v>
      </c>
      <c r="D183" s="161">
        <v>2</v>
      </c>
      <c r="E183" s="161">
        <v>23.6</v>
      </c>
      <c r="F183" s="1"/>
      <c r="G183" s="1"/>
    </row>
    <row r="184" spans="1:7" ht="18.75" x14ac:dyDescent="0.3">
      <c r="A184" s="1"/>
      <c r="B184" s="159" t="s">
        <v>96</v>
      </c>
      <c r="C184" s="160">
        <v>1.5</v>
      </c>
      <c r="D184" s="161">
        <v>312</v>
      </c>
      <c r="E184" s="161">
        <v>468</v>
      </c>
      <c r="F184" s="1"/>
      <c r="G184" s="1"/>
    </row>
    <row r="185" spans="1:7" ht="18.75" x14ac:dyDescent="0.3">
      <c r="A185" s="1"/>
      <c r="B185" s="159" t="s">
        <v>90</v>
      </c>
      <c r="C185" s="160">
        <v>31.9</v>
      </c>
      <c r="D185" s="161">
        <v>24</v>
      </c>
      <c r="E185" s="161">
        <v>765.6</v>
      </c>
      <c r="F185" s="1"/>
      <c r="G185" s="1"/>
    </row>
    <row r="186" spans="1:7" ht="18.75" x14ac:dyDescent="0.3">
      <c r="A186" s="1"/>
      <c r="B186" s="157" t="s">
        <v>91</v>
      </c>
      <c r="C186" s="162"/>
      <c r="D186" s="163"/>
      <c r="E186" s="164">
        <v>2430.6</v>
      </c>
      <c r="F186" s="1"/>
      <c r="G186" s="1"/>
    </row>
    <row r="187" spans="1:7" ht="18.75" x14ac:dyDescent="0.3">
      <c r="A187" s="1"/>
      <c r="B187" s="157" t="s">
        <v>92</v>
      </c>
      <c r="C187" s="162"/>
      <c r="D187" s="163"/>
      <c r="E187" s="164">
        <v>202.55</v>
      </c>
      <c r="F187" s="1"/>
      <c r="G187" s="1"/>
    </row>
    <row r="188" spans="1:7" ht="18.75" x14ac:dyDescent="0.3">
      <c r="A188" s="1"/>
      <c r="B188" s="165" t="s">
        <v>93</v>
      </c>
      <c r="C188" s="162"/>
      <c r="D188" s="163"/>
      <c r="E188" s="166">
        <v>3</v>
      </c>
      <c r="F188" s="1"/>
      <c r="G188" s="1"/>
    </row>
    <row r="189" spans="1:7" ht="18.75" x14ac:dyDescent="0.3">
      <c r="A189" s="1"/>
      <c r="B189" s="167" t="s">
        <v>94</v>
      </c>
      <c r="C189" s="162"/>
      <c r="D189" s="163"/>
      <c r="E189" s="168">
        <v>607.65</v>
      </c>
      <c r="F189" s="1"/>
      <c r="G189" s="1"/>
    </row>
    <row r="190" spans="1:7" ht="18.75" x14ac:dyDescent="0.3">
      <c r="A190" s="1"/>
      <c r="B190" s="1"/>
      <c r="C190" s="1"/>
      <c r="D190" s="1"/>
      <c r="E190" s="1"/>
      <c r="F190" s="1"/>
      <c r="G190" s="1"/>
    </row>
    <row r="191" spans="1:7" ht="18.75" x14ac:dyDescent="0.3">
      <c r="A191" s="1"/>
      <c r="B191" s="126" t="s">
        <v>97</v>
      </c>
      <c r="C191" s="126"/>
      <c r="D191" s="170"/>
      <c r="E191" s="170"/>
      <c r="F191" s="170"/>
      <c r="G191" s="76">
        <v>973.2</v>
      </c>
    </row>
    <row r="192" spans="1:7" ht="18.75" x14ac:dyDescent="0.3">
      <c r="A192" s="1"/>
      <c r="B192" s="1"/>
      <c r="C192" s="1"/>
      <c r="D192" s="1"/>
      <c r="E192" s="1"/>
      <c r="F192" s="1"/>
      <c r="G192" s="1"/>
    </row>
    <row r="193" spans="1:7" ht="18.75" x14ac:dyDescent="0.3">
      <c r="A193" s="1"/>
      <c r="B193" s="11" t="s">
        <v>98</v>
      </c>
      <c r="C193" s="77"/>
      <c r="D193" s="78"/>
      <c r="E193" s="78"/>
      <c r="F193" s="78"/>
      <c r="G193" s="79"/>
    </row>
    <row r="194" spans="1:7" ht="18.75" x14ac:dyDescent="0.3">
      <c r="A194" s="1"/>
      <c r="B194" s="1"/>
      <c r="C194" s="1"/>
      <c r="D194" s="1"/>
      <c r="E194" s="1"/>
      <c r="F194" s="1"/>
      <c r="G194" s="1"/>
    </row>
    <row r="195" spans="1:7" ht="18.75" x14ac:dyDescent="0.3">
      <c r="A195" s="1"/>
      <c r="B195" s="157" t="s">
        <v>84</v>
      </c>
      <c r="C195" s="157" t="s">
        <v>117</v>
      </c>
      <c r="D195" s="157" t="s">
        <v>125</v>
      </c>
      <c r="E195" s="171" t="s">
        <v>130</v>
      </c>
      <c r="F195" s="171" t="s">
        <v>131</v>
      </c>
      <c r="G195" s="157" t="s">
        <v>94</v>
      </c>
    </row>
    <row r="196" spans="1:7" ht="18.75" x14ac:dyDescent="0.3">
      <c r="A196" s="1"/>
      <c r="B196" s="172" t="s">
        <v>99</v>
      </c>
      <c r="C196" s="165" t="s">
        <v>118</v>
      </c>
      <c r="D196" s="173">
        <v>23.3</v>
      </c>
      <c r="E196" s="174">
        <v>9</v>
      </c>
      <c r="F196" s="174">
        <v>4</v>
      </c>
      <c r="G196" s="175">
        <v>17.47</v>
      </c>
    </row>
    <row r="197" spans="1:7" ht="18.75" x14ac:dyDescent="0.3">
      <c r="A197" s="1"/>
      <c r="B197" s="172" t="s">
        <v>100</v>
      </c>
      <c r="C197" s="165" t="s">
        <v>118</v>
      </c>
      <c r="D197" s="173">
        <v>15.1</v>
      </c>
      <c r="E197" s="174">
        <v>9</v>
      </c>
      <c r="F197" s="174">
        <v>4</v>
      </c>
      <c r="G197" s="175">
        <v>11.32</v>
      </c>
    </row>
    <row r="198" spans="1:7" ht="18.75" x14ac:dyDescent="0.3">
      <c r="A198" s="1"/>
      <c r="B198" s="172" t="s">
        <v>101</v>
      </c>
      <c r="C198" s="165" t="s">
        <v>118</v>
      </c>
      <c r="D198" s="173">
        <v>35</v>
      </c>
      <c r="E198" s="174">
        <v>18</v>
      </c>
      <c r="F198" s="174">
        <v>8</v>
      </c>
      <c r="G198" s="175">
        <v>52.5</v>
      </c>
    </row>
    <row r="199" spans="1:7" ht="18.75" x14ac:dyDescent="0.3">
      <c r="A199" s="1"/>
      <c r="B199" s="176" t="s">
        <v>102</v>
      </c>
      <c r="C199" s="165" t="s">
        <v>118</v>
      </c>
      <c r="D199" s="173">
        <v>26.7</v>
      </c>
      <c r="E199" s="174">
        <v>18</v>
      </c>
      <c r="F199" s="174">
        <v>2</v>
      </c>
      <c r="G199" s="175">
        <v>40.049999999999997</v>
      </c>
    </row>
    <row r="200" spans="1:7" ht="18.75" x14ac:dyDescent="0.3">
      <c r="A200" s="1"/>
      <c r="B200" s="157" t="s">
        <v>103</v>
      </c>
      <c r="C200" s="177"/>
      <c r="D200" s="178"/>
      <c r="E200" s="179"/>
      <c r="F200" s="179"/>
      <c r="G200" s="180">
        <f>SUM(G196:G199)</f>
        <v>121.33999999999999</v>
      </c>
    </row>
    <row r="201" spans="1:7" ht="18.75" x14ac:dyDescent="0.3">
      <c r="A201" s="1"/>
      <c r="B201" s="1"/>
      <c r="C201" s="1"/>
      <c r="D201" s="1"/>
      <c r="E201" s="1"/>
      <c r="F201" s="1"/>
      <c r="G201" s="1"/>
    </row>
    <row r="202" spans="1:7" ht="18.75" x14ac:dyDescent="0.3">
      <c r="A202" s="1"/>
      <c r="B202" s="11" t="s">
        <v>104</v>
      </c>
      <c r="C202" s="77"/>
      <c r="D202" s="78"/>
      <c r="E202" s="78"/>
      <c r="F202" s="78"/>
      <c r="G202" s="76">
        <f>+G200</f>
        <v>121.33999999999999</v>
      </c>
    </row>
    <row r="203" spans="1:7" ht="18.75" x14ac:dyDescent="0.3">
      <c r="A203" s="1"/>
      <c r="B203" s="96"/>
      <c r="C203" s="96"/>
      <c r="D203" s="42"/>
      <c r="E203" s="42"/>
      <c r="F203" s="42"/>
      <c r="G203" s="140"/>
    </row>
    <row r="204" spans="1:7" ht="18.75" x14ac:dyDescent="0.3">
      <c r="A204" s="1"/>
      <c r="B204" s="11" t="s">
        <v>105</v>
      </c>
      <c r="C204" s="77"/>
      <c r="D204" s="78"/>
      <c r="E204" s="78"/>
      <c r="F204" s="78"/>
      <c r="G204" s="79"/>
    </row>
    <row r="205" spans="1:7" ht="18.75" x14ac:dyDescent="0.3">
      <c r="A205" s="1"/>
      <c r="B205" s="1"/>
      <c r="C205" s="1"/>
      <c r="D205" s="1"/>
      <c r="E205" s="1"/>
      <c r="F205" s="1"/>
      <c r="G205" s="1"/>
    </row>
    <row r="206" spans="1:7" ht="18.75" x14ac:dyDescent="0.3">
      <c r="A206" s="1"/>
      <c r="B206" s="181" t="s">
        <v>106</v>
      </c>
      <c r="C206" s="16"/>
      <c r="D206" s="182">
        <v>120</v>
      </c>
      <c r="E206" s="141" t="s">
        <v>94</v>
      </c>
      <c r="F206" s="1"/>
      <c r="G206" s="1"/>
    </row>
    <row r="207" spans="1:7" ht="18.75" x14ac:dyDescent="0.3">
      <c r="A207" s="1"/>
      <c r="B207" s="181" t="s">
        <v>107</v>
      </c>
      <c r="C207" s="16"/>
      <c r="D207" s="182">
        <v>3</v>
      </c>
      <c r="E207" s="164">
        <f>+D207*D206</f>
        <v>360</v>
      </c>
      <c r="F207" s="1"/>
      <c r="G207" s="1"/>
    </row>
    <row r="208" spans="1:7" ht="18.75" x14ac:dyDescent="0.3">
      <c r="A208" s="1"/>
      <c r="B208" s="183"/>
      <c r="C208" s="183"/>
      <c r="D208" s="184"/>
      <c r="E208" s="184"/>
      <c r="F208" s="1"/>
      <c r="G208" s="1"/>
    </row>
    <row r="209" spans="1:7" ht="18.75" x14ac:dyDescent="0.3">
      <c r="A209" s="1"/>
      <c r="B209" s="181" t="s">
        <v>108</v>
      </c>
      <c r="C209" s="16"/>
      <c r="D209" s="182">
        <v>800</v>
      </c>
      <c r="E209" s="141" t="s">
        <v>94</v>
      </c>
      <c r="F209" s="1"/>
      <c r="G209" s="1"/>
    </row>
    <row r="210" spans="1:7" ht="18.75" x14ac:dyDescent="0.3">
      <c r="A210" s="1"/>
      <c r="B210" s="181" t="s">
        <v>107</v>
      </c>
      <c r="C210" s="16"/>
      <c r="D210" s="182">
        <v>3</v>
      </c>
      <c r="E210" s="164">
        <f>+D210*D209</f>
        <v>2400</v>
      </c>
      <c r="F210" s="1"/>
      <c r="G210" s="1"/>
    </row>
    <row r="211" spans="1:7" ht="18.75" x14ac:dyDescent="0.3">
      <c r="A211" s="1"/>
      <c r="B211" s="1"/>
      <c r="C211" s="1"/>
      <c r="D211" s="1"/>
      <c r="E211" s="1"/>
      <c r="F211" s="1"/>
      <c r="G211" s="1"/>
    </row>
    <row r="212" spans="1:7" ht="18.75" x14ac:dyDescent="0.3">
      <c r="A212" s="1"/>
      <c r="B212" s="72" t="s">
        <v>109</v>
      </c>
      <c r="C212" s="77"/>
      <c r="D212" s="78"/>
      <c r="E212" s="78"/>
      <c r="F212" s="78"/>
      <c r="G212" s="76">
        <f>+E210+E207</f>
        <v>2760</v>
      </c>
    </row>
    <row r="213" spans="1:7" ht="18.75" x14ac:dyDescent="0.3">
      <c r="A213" s="1"/>
      <c r="B213" s="1"/>
      <c r="C213" s="1"/>
      <c r="D213" s="1"/>
      <c r="E213" s="1"/>
      <c r="F213" s="1"/>
      <c r="G213" s="1"/>
    </row>
    <row r="214" spans="1:7" ht="18.75" x14ac:dyDescent="0.3">
      <c r="A214" s="1"/>
      <c r="B214" s="72" t="s">
        <v>110</v>
      </c>
      <c r="C214" s="73"/>
      <c r="D214" s="74"/>
      <c r="E214" s="74"/>
      <c r="F214" s="75"/>
      <c r="G214" s="76">
        <f>+G212+G202+G191</f>
        <v>3854.54</v>
      </c>
    </row>
    <row r="215" spans="1:7" ht="18.75" x14ac:dyDescent="0.3">
      <c r="A215" s="1"/>
      <c r="B215" s="1"/>
      <c r="C215" s="1"/>
      <c r="D215" s="1"/>
      <c r="E215" s="1"/>
      <c r="F215" s="1"/>
      <c r="G215" s="1"/>
    </row>
    <row r="216" spans="1:7" ht="18.75" x14ac:dyDescent="0.3">
      <c r="A216" s="1"/>
      <c r="B216" s="1"/>
      <c r="C216" s="1"/>
      <c r="D216" s="1"/>
      <c r="E216" s="1"/>
      <c r="F216" s="1"/>
      <c r="G216" s="1"/>
    </row>
    <row r="217" spans="1:7" ht="18.75" x14ac:dyDescent="0.3">
      <c r="A217" s="1"/>
      <c r="B217" s="134" t="s">
        <v>15</v>
      </c>
      <c r="C217" s="185"/>
      <c r="D217" s="186"/>
      <c r="E217" s="187"/>
      <c r="F217" s="137"/>
      <c r="G217" s="188">
        <f>+G84</f>
        <v>27295.63959228</v>
      </c>
    </row>
    <row r="218" spans="1:7" ht="18.75" x14ac:dyDescent="0.3">
      <c r="A218" s="1"/>
      <c r="B218" s="134" t="s">
        <v>45</v>
      </c>
      <c r="C218" s="185"/>
      <c r="D218" s="187"/>
      <c r="E218" s="187"/>
      <c r="F218" s="137"/>
      <c r="G218" s="188">
        <f>+G157</f>
        <v>50935.652269861122</v>
      </c>
    </row>
    <row r="219" spans="1:7" ht="18.75" x14ac:dyDescent="0.3">
      <c r="A219" s="1"/>
      <c r="B219" s="134" t="s">
        <v>46</v>
      </c>
      <c r="C219" s="185"/>
      <c r="D219" s="187"/>
      <c r="E219" s="187"/>
      <c r="F219" s="137"/>
      <c r="G219" s="188">
        <f>+G214</f>
        <v>3854.54</v>
      </c>
    </row>
    <row r="220" spans="1:7" ht="18.75" x14ac:dyDescent="0.3">
      <c r="A220" s="1"/>
      <c r="B220" s="183"/>
      <c r="C220" s="183"/>
      <c r="D220" s="184"/>
      <c r="E220" s="184"/>
      <c r="F220" s="184"/>
      <c r="G220" s="189"/>
    </row>
    <row r="221" spans="1:7" ht="18.75" x14ac:dyDescent="0.3">
      <c r="A221" s="1"/>
      <c r="B221" s="190" t="s">
        <v>111</v>
      </c>
      <c r="C221" s="185"/>
      <c r="D221" s="187"/>
      <c r="E221" s="187"/>
      <c r="F221" s="87">
        <v>0.08</v>
      </c>
      <c r="G221" s="191">
        <f>+(G217+G218+G219)*F221</f>
        <v>6566.8665489712894</v>
      </c>
    </row>
    <row r="222" spans="1:7" ht="18.75" x14ac:dyDescent="0.3">
      <c r="A222" s="1"/>
      <c r="B222" s="1"/>
      <c r="C222" s="1"/>
      <c r="D222" s="1"/>
      <c r="E222" s="1"/>
      <c r="F222" s="1"/>
      <c r="G222" s="1"/>
    </row>
    <row r="223" spans="1:7" ht="18.75" x14ac:dyDescent="0.3">
      <c r="A223" s="1"/>
      <c r="B223" s="73"/>
      <c r="C223" s="73"/>
      <c r="D223" s="74"/>
      <c r="E223" s="74"/>
      <c r="F223" s="74"/>
      <c r="G223" s="76">
        <f>SUM(G217:G221)</f>
        <v>88652.698411112404</v>
      </c>
    </row>
    <row r="224" spans="1:7" ht="19.5" thickBot="1" x14ac:dyDescent="0.35">
      <c r="A224" s="1"/>
      <c r="B224" s="1"/>
      <c r="C224" s="1"/>
      <c r="D224" s="1"/>
      <c r="E224" s="1"/>
      <c r="F224" s="1"/>
      <c r="G224" s="1"/>
    </row>
    <row r="225" spans="1:7" ht="20.25" thickTop="1" thickBot="1" x14ac:dyDescent="0.35">
      <c r="A225" s="1"/>
      <c r="B225" s="192"/>
      <c r="C225" s="193"/>
      <c r="D225" s="194"/>
      <c r="E225" s="194"/>
      <c r="F225" s="194"/>
      <c r="G225" s="195">
        <v>3</v>
      </c>
    </row>
    <row r="226" spans="1:7" ht="20.25" thickTop="1" thickBot="1" x14ac:dyDescent="0.35">
      <c r="A226" s="1"/>
      <c r="B226" s="1"/>
      <c r="C226" s="1"/>
      <c r="D226" s="1"/>
      <c r="E226" s="1"/>
      <c r="F226" s="1"/>
      <c r="G226" s="1"/>
    </row>
    <row r="227" spans="1:7" ht="20.25" thickTop="1" thickBot="1" x14ac:dyDescent="0.35">
      <c r="A227" s="1"/>
      <c r="B227" s="196"/>
      <c r="C227" s="197"/>
      <c r="D227" s="198"/>
      <c r="E227" s="198"/>
      <c r="F227" s="198"/>
      <c r="G227" s="199">
        <f>+G223/G225</f>
        <v>29550.899470370801</v>
      </c>
    </row>
    <row r="228" spans="1:7" ht="19.5" thickTop="1" x14ac:dyDescent="0.3">
      <c r="A228" s="1"/>
      <c r="B228" s="183"/>
      <c r="C228" s="183"/>
      <c r="D228" s="184"/>
      <c r="E228" s="184"/>
      <c r="F228" s="184"/>
      <c r="G228" s="189"/>
    </row>
    <row r="229" spans="1:7" ht="18.75" x14ac:dyDescent="0.3">
      <c r="A229" s="1"/>
      <c r="B229" s="185"/>
      <c r="C229" s="185"/>
      <c r="D229" s="187"/>
      <c r="E229" s="187"/>
      <c r="F229" s="87">
        <v>0.28239999999999998</v>
      </c>
      <c r="G229" s="191">
        <f>+G227*F229</f>
        <v>8345.1740104327146</v>
      </c>
    </row>
    <row r="230" spans="1:7" ht="19.5" thickBot="1" x14ac:dyDescent="0.35">
      <c r="A230" s="1"/>
      <c r="B230" s="96"/>
      <c r="C230" s="96"/>
      <c r="D230" s="42"/>
      <c r="E230" s="42"/>
      <c r="F230" s="42"/>
      <c r="G230" s="200"/>
    </row>
    <row r="231" spans="1:7" ht="19.5" thickTop="1" x14ac:dyDescent="0.3">
      <c r="A231" s="1"/>
      <c r="B231" s="201"/>
      <c r="C231" s="202"/>
      <c r="D231" s="203"/>
      <c r="E231" s="203"/>
      <c r="F231" s="203"/>
      <c r="G231" s="204">
        <f>+G227+G229</f>
        <v>37896.073480803519</v>
      </c>
    </row>
  </sheetData>
  <mergeCells count="1">
    <mergeCell ref="A3:G3"/>
  </mergeCells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Ferreira Junior</dc:creator>
  <cp:lastModifiedBy>Paulo Roberto Ferreira Junior</cp:lastModifiedBy>
  <cp:lastPrinted>2018-10-30T15:19:04Z</cp:lastPrinted>
  <dcterms:created xsi:type="dcterms:W3CDTF">2018-10-26T14:33:19Z</dcterms:created>
  <dcterms:modified xsi:type="dcterms:W3CDTF">2018-11-09T15:19:23Z</dcterms:modified>
</cp:coreProperties>
</file>