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9990" windowHeight="5880" activeTab="4"/>
  </bookViews>
  <sheets>
    <sheet name="são mateus" sheetId="2" r:id="rId1"/>
    <sheet name="composição" sheetId="3" r:id="rId2"/>
    <sheet name="BDI" sheetId="4" r:id="rId3"/>
    <sheet name="MEMORIAL DE CALCULO" sheetId="5" r:id="rId4"/>
    <sheet name="CONSOLIDADA" sheetId="6" r:id="rId5"/>
    <sheet name="CRONOGRAMA" sheetId="7" r:id="rId6"/>
  </sheets>
  <externalReferences>
    <externalReference r:id="rId7"/>
    <externalReference r:id="rId8"/>
  </externalReferences>
  <definedNames>
    <definedName name="_xlnm.Print_Area" localSheetId="2">BDI!$A$1:$C$42</definedName>
    <definedName name="_xlnm.Print_Area" localSheetId="1">composição!$A$1:$H$473</definedName>
    <definedName name="_xlnm.Print_Area" localSheetId="0">'são mateus'!$A$1:$J$232</definedName>
  </definedNames>
  <calcPr calcId="124519" calcOnSave="0"/>
</workbook>
</file>

<file path=xl/calcChain.xml><?xml version="1.0" encoding="utf-8"?>
<calcChain xmlns="http://schemas.openxmlformats.org/spreadsheetml/2006/main">
  <c r="B23" i="7"/>
  <c r="C21"/>
  <c r="E21" s="1"/>
  <c r="B21"/>
  <c r="K20"/>
  <c r="G20"/>
  <c r="E20"/>
  <c r="C20"/>
  <c r="B20"/>
  <c r="C19"/>
  <c r="E19" s="1"/>
  <c r="B19"/>
  <c r="K18"/>
  <c r="G18"/>
  <c r="E18"/>
  <c r="C18"/>
  <c r="B18"/>
  <c r="C17"/>
  <c r="E17" s="1"/>
  <c r="B17"/>
  <c r="K16"/>
  <c r="G16"/>
  <c r="E16"/>
  <c r="C16"/>
  <c r="B16"/>
  <c r="C15"/>
  <c r="E15" s="1"/>
  <c r="B15"/>
  <c r="K14"/>
  <c r="G14"/>
  <c r="E14"/>
  <c r="C14"/>
  <c r="B14"/>
  <c r="C13"/>
  <c r="E13" s="1"/>
  <c r="B13"/>
  <c r="K12"/>
  <c r="G12"/>
  <c r="E12"/>
  <c r="C12"/>
  <c r="B12"/>
  <c r="C11"/>
  <c r="C24" s="1"/>
  <c r="B11"/>
  <c r="A5"/>
  <c r="A4"/>
  <c r="A3"/>
  <c r="F25" i="6"/>
  <c r="F23"/>
  <c r="D23"/>
  <c r="E23" s="1"/>
  <c r="C23"/>
  <c r="G23" s="1"/>
  <c r="B23"/>
  <c r="F22"/>
  <c r="G22" s="1"/>
  <c r="E22"/>
  <c r="D22"/>
  <c r="C22"/>
  <c r="B22"/>
  <c r="F21"/>
  <c r="D21"/>
  <c r="E21" s="1"/>
  <c r="C21"/>
  <c r="G21" s="1"/>
  <c r="F20"/>
  <c r="D20"/>
  <c r="E20" s="1"/>
  <c r="C20"/>
  <c r="G20" s="1"/>
  <c r="B20"/>
  <c r="F19"/>
  <c r="G19" s="1"/>
  <c r="E19"/>
  <c r="D19"/>
  <c r="C19"/>
  <c r="B19"/>
  <c r="F18"/>
  <c r="D18"/>
  <c r="E18" s="1"/>
  <c r="C18"/>
  <c r="G18" s="1"/>
  <c r="B18"/>
  <c r="C17"/>
  <c r="E17" s="1"/>
  <c r="B17"/>
  <c r="F16"/>
  <c r="E16"/>
  <c r="D16"/>
  <c r="C16"/>
  <c r="G16" s="1"/>
  <c r="B16"/>
  <c r="F15"/>
  <c r="D15"/>
  <c r="E15" s="1"/>
  <c r="C15"/>
  <c r="G15" s="1"/>
  <c r="B15"/>
  <c r="F14"/>
  <c r="G14" s="1"/>
  <c r="E14"/>
  <c r="D14"/>
  <c r="C14"/>
  <c r="B14"/>
  <c r="F13"/>
  <c r="D13"/>
  <c r="D25" s="1"/>
  <c r="C13"/>
  <c r="G13" s="1"/>
  <c r="B13"/>
  <c r="H358" i="3"/>
  <c r="H357"/>
  <c r="H356"/>
  <c r="H359" s="1"/>
  <c r="H152" i="2" s="1"/>
  <c r="I152" s="1"/>
  <c r="J152" s="1"/>
  <c r="D20" i="7" l="1"/>
  <c r="D16"/>
  <c r="D14"/>
  <c r="D24"/>
  <c r="D18"/>
  <c r="D12"/>
  <c r="I19"/>
  <c r="I21"/>
  <c r="G21"/>
  <c r="D11"/>
  <c r="K11"/>
  <c r="D13"/>
  <c r="K13"/>
  <c r="D15"/>
  <c r="K15"/>
  <c r="D17"/>
  <c r="K17"/>
  <c r="D19"/>
  <c r="K19"/>
  <c r="D21"/>
  <c r="K21"/>
  <c r="I11"/>
  <c r="I13"/>
  <c r="I15"/>
  <c r="I17"/>
  <c r="G11"/>
  <c r="G13"/>
  <c r="G15"/>
  <c r="G17"/>
  <c r="G19"/>
  <c r="E11"/>
  <c r="I12"/>
  <c r="I14"/>
  <c r="I16"/>
  <c r="I18"/>
  <c r="I20"/>
  <c r="G25" i="6"/>
  <c r="E25"/>
  <c r="C25"/>
  <c r="E13"/>
  <c r="D47" i="5"/>
  <c r="F70" i="2" s="1"/>
  <c r="D37" i="5"/>
  <c r="E24" i="7" l="1"/>
  <c r="G24"/>
  <c r="H24" s="1"/>
  <c r="I24"/>
  <c r="J24" s="1"/>
  <c r="K24"/>
  <c r="L24" s="1"/>
  <c r="D43" i="5"/>
  <c r="D41"/>
  <c r="H210" i="3"/>
  <c r="E25" i="7" l="1"/>
  <c r="F24"/>
  <c r="H122" i="3"/>
  <c r="F25" i="7" l="1"/>
  <c r="H25" s="1"/>
  <c r="J25" s="1"/>
  <c r="L25" s="1"/>
  <c r="G25"/>
  <c r="I25" s="1"/>
  <c r="K25" s="1"/>
  <c r="I90" i="2"/>
  <c r="H401" i="3"/>
  <c r="H402"/>
  <c r="H403"/>
  <c r="H404"/>
  <c r="H405"/>
  <c r="H406"/>
  <c r="H351"/>
  <c r="H350"/>
  <c r="H349"/>
  <c r="H348"/>
  <c r="H347"/>
  <c r="H346"/>
  <c r="H345"/>
  <c r="H284"/>
  <c r="H283"/>
  <c r="H282"/>
  <c r="H281"/>
  <c r="H280"/>
  <c r="H279"/>
  <c r="H278"/>
  <c r="H277"/>
  <c r="H407" l="1"/>
  <c r="H352"/>
  <c r="H151" i="2" s="1"/>
  <c r="H285" i="3"/>
  <c r="H117" i="2" l="1"/>
  <c r="I117" s="1"/>
  <c r="J117" s="1"/>
  <c r="H211" i="3"/>
  <c r="H212"/>
  <c r="H213"/>
  <c r="H214"/>
  <c r="H378"/>
  <c r="H140"/>
  <c r="H139"/>
  <c r="I25" i="2"/>
  <c r="J25" s="1"/>
  <c r="H215" i="3" l="1"/>
  <c r="H94" i="2" s="1"/>
  <c r="H141" i="3"/>
  <c r="H51" i="2" l="1"/>
  <c r="I51" s="1"/>
  <c r="I220"/>
  <c r="I221"/>
  <c r="I222"/>
  <c r="I223"/>
  <c r="I224"/>
  <c r="I39"/>
  <c r="J39" s="1"/>
  <c r="I40"/>
  <c r="J40" s="1"/>
  <c r="I41"/>
  <c r="J41" s="1"/>
  <c r="I38"/>
  <c r="J38" s="1"/>
  <c r="J42" l="1"/>
  <c r="F72" l="1"/>
  <c r="I34"/>
  <c r="J34" s="1"/>
  <c r="I29"/>
  <c r="I30"/>
  <c r="I31"/>
  <c r="I26"/>
  <c r="I28"/>
  <c r="I23"/>
  <c r="I14"/>
  <c r="I67" l="1"/>
  <c r="I54"/>
  <c r="J54" s="1"/>
  <c r="H149" i="3"/>
  <c r="H148"/>
  <c r="H147"/>
  <c r="H146"/>
  <c r="H145"/>
  <c r="G55" i="2"/>
  <c r="H120" i="3"/>
  <c r="H133"/>
  <c r="H129"/>
  <c r="H130"/>
  <c r="H131"/>
  <c r="H132"/>
  <c r="H123"/>
  <c r="H124"/>
  <c r="H125"/>
  <c r="H126"/>
  <c r="H127"/>
  <c r="H128"/>
  <c r="H114"/>
  <c r="H115"/>
  <c r="H116"/>
  <c r="H117"/>
  <c r="H118"/>
  <c r="H119"/>
  <c r="H121"/>
  <c r="H113"/>
  <c r="M36" i="2"/>
  <c r="I18"/>
  <c r="J18" s="1"/>
  <c r="J28"/>
  <c r="H134" i="3" l="1"/>
  <c r="H46" i="2" s="1"/>
  <c r="H150" i="3"/>
  <c r="H55" i="2" s="1"/>
  <c r="I55" s="1"/>
  <c r="J55" s="1"/>
  <c r="J56" s="1"/>
  <c r="H108" i="3" l="1"/>
  <c r="H107"/>
  <c r="H106"/>
  <c r="H105"/>
  <c r="H104"/>
  <c r="H103"/>
  <c r="H98"/>
  <c r="H97"/>
  <c r="H96"/>
  <c r="H95"/>
  <c r="H94"/>
  <c r="H93"/>
  <c r="J31" i="2"/>
  <c r="H109" i="3" l="1"/>
  <c r="H33" i="2" s="1"/>
  <c r="H99" i="3"/>
  <c r="H32" i="2" s="1"/>
  <c r="I33" l="1"/>
  <c r="J33" s="1"/>
  <c r="I32"/>
  <c r="J32" s="1"/>
  <c r="D17" i="5"/>
  <c r="F46" i="2" s="1"/>
  <c r="D13" i="5"/>
  <c r="F15" i="2" s="1"/>
  <c r="D12" i="5"/>
  <c r="F16" i="2" s="1"/>
  <c r="H329" i="3"/>
  <c r="H328"/>
  <c r="F47" i="2" l="1"/>
  <c r="H330" i="3"/>
  <c r="H147" i="2" s="1"/>
  <c r="I147" s="1"/>
  <c r="J147" s="1"/>
  <c r="H433" i="3"/>
  <c r="H435"/>
  <c r="H434"/>
  <c r="H432"/>
  <c r="H431"/>
  <c r="I228" i="2"/>
  <c r="I227"/>
  <c r="I215"/>
  <c r="I216"/>
  <c r="I214"/>
  <c r="I207"/>
  <c r="J207" s="1"/>
  <c r="I208"/>
  <c r="I209"/>
  <c r="I210"/>
  <c r="I211"/>
  <c r="I212"/>
  <c r="I206"/>
  <c r="I200"/>
  <c r="I201"/>
  <c r="I202"/>
  <c r="I203"/>
  <c r="I204"/>
  <c r="I193"/>
  <c r="I194"/>
  <c r="I195"/>
  <c r="I196"/>
  <c r="I197"/>
  <c r="I198"/>
  <c r="I199"/>
  <c r="I192"/>
  <c r="I189"/>
  <c r="I190"/>
  <c r="I181"/>
  <c r="I182"/>
  <c r="I183"/>
  <c r="I184"/>
  <c r="I185"/>
  <c r="I186"/>
  <c r="I187"/>
  <c r="I188"/>
  <c r="I177"/>
  <c r="I178"/>
  <c r="I179"/>
  <c r="I180"/>
  <c r="I176"/>
  <c r="I173"/>
  <c r="I174"/>
  <c r="I172"/>
  <c r="I160"/>
  <c r="I161"/>
  <c r="I163"/>
  <c r="I164"/>
  <c r="I165"/>
  <c r="I159"/>
  <c r="I157"/>
  <c r="I155"/>
  <c r="I148"/>
  <c r="I149"/>
  <c r="I141"/>
  <c r="I142"/>
  <c r="I144"/>
  <c r="I140"/>
  <c r="I133"/>
  <c r="I135"/>
  <c r="I136"/>
  <c r="I126"/>
  <c r="I127"/>
  <c r="I128"/>
  <c r="I129"/>
  <c r="I130"/>
  <c r="I124"/>
  <c r="I120"/>
  <c r="I121"/>
  <c r="I122"/>
  <c r="I119"/>
  <c r="I101"/>
  <c r="I105"/>
  <c r="I107"/>
  <c r="I108"/>
  <c r="I109"/>
  <c r="I111"/>
  <c r="I112"/>
  <c r="I113"/>
  <c r="I114"/>
  <c r="I115"/>
  <c r="I116"/>
  <c r="I100"/>
  <c r="I95"/>
  <c r="I92"/>
  <c r="I84"/>
  <c r="I86"/>
  <c r="I88"/>
  <c r="I83"/>
  <c r="I76"/>
  <c r="I78"/>
  <c r="I79"/>
  <c r="I75"/>
  <c r="I72"/>
  <c r="I70"/>
  <c r="I71"/>
  <c r="J71" s="1"/>
  <c r="I73"/>
  <c r="I66"/>
  <c r="I62"/>
  <c r="I63"/>
  <c r="I64"/>
  <c r="I60"/>
  <c r="I61"/>
  <c r="I59"/>
  <c r="I50"/>
  <c r="I49"/>
  <c r="I48"/>
  <c r="I47"/>
  <c r="I44"/>
  <c r="I15"/>
  <c r="I16"/>
  <c r="H134"/>
  <c r="I134" s="1"/>
  <c r="H291" i="3"/>
  <c r="H290"/>
  <c r="H289"/>
  <c r="H436" l="1"/>
  <c r="H219" i="2" s="1"/>
  <c r="I219" s="1"/>
  <c r="H292" i="3"/>
  <c r="H125" i="2" l="1"/>
  <c r="I125" s="1"/>
  <c r="J125" s="1"/>
  <c r="H340" i="3"/>
  <c r="H338"/>
  <c r="H339"/>
  <c r="H337"/>
  <c r="H336"/>
  <c r="H335"/>
  <c r="H334"/>
  <c r="H341" l="1"/>
  <c r="H150" i="2" s="1"/>
  <c r="I150" s="1"/>
  <c r="H194" i="3"/>
  <c r="H195"/>
  <c r="H196"/>
  <c r="H193"/>
  <c r="H192"/>
  <c r="H190"/>
  <c r="H191"/>
  <c r="H178"/>
  <c r="H179"/>
  <c r="H180"/>
  <c r="H172"/>
  <c r="H173"/>
  <c r="H174"/>
  <c r="H175"/>
  <c r="H176"/>
  <c r="H177"/>
  <c r="H171"/>
  <c r="H187"/>
  <c r="H188"/>
  <c r="H189"/>
  <c r="I151" i="2" l="1"/>
  <c r="H181" i="3"/>
  <c r="D49" i="5"/>
  <c r="D38"/>
  <c r="H243" i="3"/>
  <c r="H242"/>
  <c r="H244" l="1"/>
  <c r="H103" i="2" l="1"/>
  <c r="I103" s="1"/>
  <c r="H271" i="3"/>
  <c r="H270"/>
  <c r="H268"/>
  <c r="H269"/>
  <c r="H81"/>
  <c r="H80"/>
  <c r="H79"/>
  <c r="H78"/>
  <c r="H77"/>
  <c r="H272" l="1"/>
  <c r="H110" i="2" s="1"/>
  <c r="I110" s="1"/>
  <c r="H82" i="3"/>
  <c r="H24" i="2" s="1"/>
  <c r="I24" s="1"/>
  <c r="J75"/>
  <c r="J24" l="1"/>
  <c r="H86" i="3"/>
  <c r="H87"/>
  <c r="H88"/>
  <c r="D16" i="5"/>
  <c r="F14" i="2" s="1"/>
  <c r="J14" s="1"/>
  <c r="H300" i="3"/>
  <c r="H299"/>
  <c r="H298"/>
  <c r="H297"/>
  <c r="H296"/>
  <c r="H89" l="1"/>
  <c r="H301"/>
  <c r="H235"/>
  <c r="H236"/>
  <c r="H237"/>
  <c r="H234"/>
  <c r="H317"/>
  <c r="H132" i="2" l="1"/>
  <c r="I132" s="1"/>
  <c r="H27"/>
  <c r="I27" s="1"/>
  <c r="H238" i="3"/>
  <c r="H102" i="2" s="1"/>
  <c r="H312" i="3"/>
  <c r="H313"/>
  <c r="H314"/>
  <c r="H315"/>
  <c r="H316"/>
  <c r="H311"/>
  <c r="H318" l="1"/>
  <c r="H145" i="2" s="1"/>
  <c r="I145" s="1"/>
  <c r="I102"/>
  <c r="I46" l="1"/>
  <c r="H386" i="3" l="1"/>
  <c r="H385"/>
  <c r="H384"/>
  <c r="H383"/>
  <c r="H382"/>
  <c r="H381"/>
  <c r="H380"/>
  <c r="H379"/>
  <c r="H323"/>
  <c r="H322"/>
  <c r="H306"/>
  <c r="H305"/>
  <c r="H387" l="1"/>
  <c r="H162" i="2" s="1"/>
  <c r="I162" s="1"/>
  <c r="J162" s="1"/>
  <c r="H168"/>
  <c r="I168" s="1"/>
  <c r="H324" i="3"/>
  <c r="H146" i="2" s="1"/>
  <c r="I146" s="1"/>
  <c r="H307" i="3"/>
  <c r="H143" i="2" s="1"/>
  <c r="I143" s="1"/>
  <c r="I94" l="1"/>
  <c r="H85"/>
  <c r="I85" s="1"/>
  <c r="F68"/>
  <c r="D52" i="5"/>
  <c r="D48"/>
  <c r="C38" i="4"/>
  <c r="C27"/>
  <c r="C18"/>
  <c r="C42" s="1"/>
  <c r="F10" i="2" s="1"/>
  <c r="J224" s="1"/>
  <c r="F73"/>
  <c r="D39" i="5"/>
  <c r="F69" i="2" s="1"/>
  <c r="F67"/>
  <c r="J67" s="1"/>
  <c r="D14" i="5"/>
  <c r="F20" i="2" s="1"/>
  <c r="J223" l="1"/>
  <c r="J222"/>
  <c r="J221"/>
  <c r="J214"/>
  <c r="J215"/>
  <c r="J216"/>
  <c r="J210"/>
  <c r="J211"/>
  <c r="J212"/>
  <c r="J208"/>
  <c r="J209"/>
  <c r="J206"/>
  <c r="J202"/>
  <c r="J203"/>
  <c r="J204"/>
  <c r="J199"/>
  <c r="J195"/>
  <c r="J200"/>
  <c r="J196"/>
  <c r="J192"/>
  <c r="J201"/>
  <c r="J197"/>
  <c r="J193"/>
  <c r="J198"/>
  <c r="J194"/>
  <c r="J189"/>
  <c r="J181"/>
  <c r="J177"/>
  <c r="J188"/>
  <c r="J185"/>
  <c r="J180"/>
  <c r="J176"/>
  <c r="J179"/>
  <c r="J184"/>
  <c r="J183"/>
  <c r="J190"/>
  <c r="J187"/>
  <c r="J182"/>
  <c r="J178"/>
  <c r="J186"/>
  <c r="J149"/>
  <c r="J150"/>
  <c r="J151"/>
  <c r="J134"/>
  <c r="J73"/>
  <c r="J51"/>
  <c r="J50"/>
  <c r="J47"/>
  <c r="J48"/>
  <c r="J49"/>
  <c r="J46"/>
  <c r="J76"/>
  <c r="J94"/>
  <c r="J126"/>
  <c r="J66"/>
  <c r="J142"/>
  <c r="H426" i="3" l="1"/>
  <c r="H425"/>
  <c r="H424"/>
  <c r="H423"/>
  <c r="H422"/>
  <c r="H421"/>
  <c r="H416"/>
  <c r="H415"/>
  <c r="H414"/>
  <c r="H413"/>
  <c r="H412"/>
  <c r="H411"/>
  <c r="H396"/>
  <c r="H395"/>
  <c r="H394"/>
  <c r="H393"/>
  <c r="H392"/>
  <c r="H391"/>
  <c r="J141" i="2"/>
  <c r="J143"/>
  <c r="J144"/>
  <c r="J145"/>
  <c r="J146"/>
  <c r="J148"/>
  <c r="J155"/>
  <c r="J157"/>
  <c r="H373" i="3"/>
  <c r="H372"/>
  <c r="H371"/>
  <c r="H366"/>
  <c r="H365"/>
  <c r="H364"/>
  <c r="H363"/>
  <c r="H229"/>
  <c r="H228"/>
  <c r="H227"/>
  <c r="H226"/>
  <c r="H225"/>
  <c r="H224"/>
  <c r="H223"/>
  <c r="H222"/>
  <c r="H221"/>
  <c r="H220"/>
  <c r="H219"/>
  <c r="H248"/>
  <c r="H249"/>
  <c r="H252"/>
  <c r="H251"/>
  <c r="H250"/>
  <c r="H263"/>
  <c r="H262"/>
  <c r="H261"/>
  <c r="H260"/>
  <c r="H259"/>
  <c r="H258"/>
  <c r="H257"/>
  <c r="H397" l="1"/>
  <c r="H167" i="2" s="1"/>
  <c r="I167" s="1"/>
  <c r="H367" i="3"/>
  <c r="H153" i="2" s="1"/>
  <c r="H417" i="3"/>
  <c r="H169" i="2" s="1"/>
  <c r="I169" s="1"/>
  <c r="H427" i="3"/>
  <c r="H170" i="2" s="1"/>
  <c r="I170" s="1"/>
  <c r="H374" i="3"/>
  <c r="H230"/>
  <c r="H253"/>
  <c r="H104" i="2" s="1"/>
  <c r="I104" s="1"/>
  <c r="H264" i="3"/>
  <c r="H106" i="2" s="1"/>
  <c r="I106" s="1"/>
  <c r="H205" i="3"/>
  <c r="H204"/>
  <c r="H203"/>
  <c r="H202"/>
  <c r="H201"/>
  <c r="H185"/>
  <c r="H197" s="1"/>
  <c r="H87" i="2" s="1"/>
  <c r="H186" i="3"/>
  <c r="H166"/>
  <c r="H165"/>
  <c r="H164"/>
  <c r="H163"/>
  <c r="H158"/>
  <c r="H157"/>
  <c r="H156"/>
  <c r="H155"/>
  <c r="H154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2"/>
  <c r="H31"/>
  <c r="H30"/>
  <c r="H29"/>
  <c r="H28"/>
  <c r="H27"/>
  <c r="H26"/>
  <c r="H25"/>
  <c r="H24"/>
  <c r="H23"/>
  <c r="H22"/>
  <c r="H21"/>
  <c r="H16"/>
  <c r="H15"/>
  <c r="H14"/>
  <c r="H13"/>
  <c r="H12"/>
  <c r="I87" i="2" l="1"/>
  <c r="H98"/>
  <c r="I98" s="1"/>
  <c r="J98" s="1"/>
  <c r="H167" i="3"/>
  <c r="I153" i="2"/>
  <c r="J153" s="1"/>
  <c r="H154"/>
  <c r="H156"/>
  <c r="H206" i="3"/>
  <c r="H91" i="2" s="1"/>
  <c r="I91" s="1"/>
  <c r="J167"/>
  <c r="J168"/>
  <c r="H33" i="3"/>
  <c r="H73"/>
  <c r="H20" i="2" s="1"/>
  <c r="H159" i="3"/>
  <c r="H17"/>
  <c r="J228" i="2"/>
  <c r="J227"/>
  <c r="J220"/>
  <c r="J219"/>
  <c r="J173"/>
  <c r="J174"/>
  <c r="J172"/>
  <c r="J169"/>
  <c r="J170"/>
  <c r="J164"/>
  <c r="J165"/>
  <c r="J163"/>
  <c r="J160"/>
  <c r="J161"/>
  <c r="J159"/>
  <c r="J15"/>
  <c r="J16"/>
  <c r="J140"/>
  <c r="J132"/>
  <c r="J133"/>
  <c r="J135"/>
  <c r="J136"/>
  <c r="J127"/>
  <c r="J128"/>
  <c r="J129"/>
  <c r="J130"/>
  <c r="J124"/>
  <c r="J120"/>
  <c r="J121"/>
  <c r="J122"/>
  <c r="J119"/>
  <c r="J116"/>
  <c r="J101"/>
  <c r="J102"/>
  <c r="J103"/>
  <c r="J104"/>
  <c r="J105"/>
  <c r="J106"/>
  <c r="J107"/>
  <c r="J108"/>
  <c r="J109"/>
  <c r="J110"/>
  <c r="J111"/>
  <c r="J112"/>
  <c r="J113"/>
  <c r="J114"/>
  <c r="J115"/>
  <c r="J100"/>
  <c r="H77" l="1"/>
  <c r="I77" s="1"/>
  <c r="J77" s="1"/>
  <c r="J137"/>
  <c r="H68"/>
  <c r="I68" s="1"/>
  <c r="J68" s="1"/>
  <c r="H17"/>
  <c r="I17" s="1"/>
  <c r="J17" s="1"/>
  <c r="J225"/>
  <c r="J229"/>
  <c r="I154"/>
  <c r="J154" s="1"/>
  <c r="I156"/>
  <c r="J156" s="1"/>
  <c r="J91"/>
  <c r="J92"/>
  <c r="J90"/>
  <c r="H69"/>
  <c r="H19"/>
  <c r="J95"/>
  <c r="J84"/>
  <c r="J85"/>
  <c r="J86"/>
  <c r="J87"/>
  <c r="J88"/>
  <c r="J83"/>
  <c r="J78"/>
  <c r="J79"/>
  <c r="J70"/>
  <c r="J72"/>
  <c r="J59"/>
  <c r="J60"/>
  <c r="J61"/>
  <c r="J62"/>
  <c r="J63"/>
  <c r="J64"/>
  <c r="J217" l="1"/>
  <c r="J96"/>
  <c r="I69"/>
  <c r="J69" s="1"/>
  <c r="J80" s="1"/>
  <c r="I20"/>
  <c r="J20" s="1"/>
  <c r="I19"/>
  <c r="J19" s="1"/>
  <c r="J44"/>
  <c r="J52" s="1"/>
  <c r="J27"/>
  <c r="J29"/>
  <c r="J30"/>
  <c r="J21" l="1"/>
  <c r="N154"/>
  <c r="M43" l="1"/>
  <c r="M44" s="1"/>
  <c r="L14"/>
  <c r="J26" l="1"/>
  <c r="J23"/>
  <c r="J35" l="1"/>
  <c r="J231" s="1"/>
</calcChain>
</file>

<file path=xl/sharedStrings.xml><?xml version="1.0" encoding="utf-8"?>
<sst xmlns="http://schemas.openxmlformats.org/spreadsheetml/2006/main" count="2336" uniqueCount="1146">
  <si>
    <t>sinapi</t>
  </si>
  <si>
    <t>comp</t>
  </si>
  <si>
    <t>N°</t>
  </si>
  <si>
    <t>74209/001</t>
  </si>
  <si>
    <t>74220/001</t>
  </si>
  <si>
    <t>03</t>
  </si>
  <si>
    <t>ITEM</t>
  </si>
  <si>
    <t>1</t>
  </si>
  <si>
    <t>1.1</t>
  </si>
  <si>
    <t>1.3</t>
  </si>
  <si>
    <t>1.4</t>
  </si>
  <si>
    <t>1.5</t>
  </si>
  <si>
    <t>5.1</t>
  </si>
  <si>
    <t>7.3</t>
  </si>
  <si>
    <t>7.4</t>
  </si>
  <si>
    <t>MOBILIZAÇÃO - CANTEIRO DE OBRAS - DEMOLIÇÕES</t>
  </si>
  <si>
    <t>PLACA DE OBRA EM CHAPA DE ACO GALVANIZADO - PADRÃO MINISTÉRIO DA SAÚDE - 1,50X3,00M</t>
  </si>
  <si>
    <t>TAPUME DE CHAPA DE MADEIRA COMPENSADA COM PORTÕES, INCL. PINTURA - no alinhamento frontal</t>
  </si>
  <si>
    <t>LIGAÇÃO PROVISÓRIA DE ÁGUA PARA OBRA</t>
  </si>
  <si>
    <t>COBERTURA</t>
  </si>
  <si>
    <t>CALHA EM CHAPA DE ACO GALVANIZADO</t>
  </si>
  <si>
    <t>ALVENARIA - VEDAÇÃO</t>
  </si>
  <si>
    <t>MUROS</t>
  </si>
  <si>
    <t>REVESTIMENTOS - PISOS, PAREDES E TETOS</t>
  </si>
  <si>
    <t>PISO</t>
  </si>
  <si>
    <t>M2</t>
  </si>
  <si>
    <t>UN</t>
  </si>
  <si>
    <t>M3</t>
  </si>
  <si>
    <t>M</t>
  </si>
  <si>
    <t>KG</t>
  </si>
  <si>
    <t>1,00</t>
  </si>
  <si>
    <t>10,00</t>
  </si>
  <si>
    <t>02</t>
  </si>
  <si>
    <t>06</t>
  </si>
  <si>
    <t>23</t>
  </si>
  <si>
    <t>7.5</t>
  </si>
  <si>
    <t>7.6</t>
  </si>
  <si>
    <t>7.7</t>
  </si>
  <si>
    <t>7.9</t>
  </si>
  <si>
    <t>7.10</t>
  </si>
  <si>
    <t>7.11</t>
  </si>
  <si>
    <t>8.1</t>
  </si>
  <si>
    <t>8.2</t>
  </si>
  <si>
    <t>8.3</t>
  </si>
  <si>
    <t>8.4</t>
  </si>
  <si>
    <t>9.1</t>
  </si>
  <si>
    <t>9.2</t>
  </si>
  <si>
    <t>DISCRIMINAÇÃO</t>
  </si>
  <si>
    <t>PAREDE</t>
  </si>
  <si>
    <t>ESQUARIAS</t>
  </si>
  <si>
    <t>MADEIRA</t>
  </si>
  <si>
    <t>VIDRO</t>
  </si>
  <si>
    <t>VIDRO LISO COMUM TRANSPARENTE, ESPESSURA 3MM</t>
  </si>
  <si>
    <t>INSTALAÇÕES ELETRICAS</t>
  </si>
  <si>
    <t>PADRÃO DE ENTRADA TRIFÁSICO 125A AÉREO - COMPLETO CFE PROJETO</t>
  </si>
  <si>
    <t>PONTOS ELETRICOS</t>
  </si>
  <si>
    <t>ARANDELA TIPO TARTARUGA COM LÂMPADA ELETRÔNICA 16W - COMPLETA</t>
  </si>
  <si>
    <t>PROJETOR COM LÂMPADA E REATOR VAPOR METÁLICO 150W COMPLETO</t>
  </si>
  <si>
    <t>PONTO DE ENERGIA PARA ILUMINAÇÃO</t>
  </si>
  <si>
    <t>UNID</t>
  </si>
  <si>
    <t>CJ</t>
  </si>
  <si>
    <t>PT</t>
  </si>
  <si>
    <t>QDE</t>
  </si>
  <si>
    <t>23,00</t>
  </si>
  <si>
    <t>2,00</t>
  </si>
  <si>
    <t>3,00</t>
  </si>
  <si>
    <t>74131/004</t>
  </si>
  <si>
    <t>74130/006</t>
  </si>
  <si>
    <t>74130/005</t>
  </si>
  <si>
    <t>20</t>
  </si>
  <si>
    <t>21</t>
  </si>
  <si>
    <t>74130/001</t>
  </si>
  <si>
    <t>74130/002</t>
  </si>
  <si>
    <t>74130/003</t>
  </si>
  <si>
    <t>83370</t>
  </si>
  <si>
    <t>10.1</t>
  </si>
  <si>
    <t>QPDG</t>
  </si>
  <si>
    <t>QUADROS</t>
  </si>
  <si>
    <t>DISJUNTOR TERMOMAGNETICO MONOPOLAR PADRÃO NEMA (AMERICANO) 10A30A</t>
  </si>
  <si>
    <t>EQUIPAMENTOS LÓGICA E TELEFONIA</t>
  </si>
  <si>
    <t>INSTALAÇÕES HIDAULICAS</t>
  </si>
  <si>
    <t>LOUÇAS E APARELHOS SANITÁRIOS</t>
  </si>
  <si>
    <t>ASSENTO PARA VASO SANITÁRIO DE PLÁSTICO PADRÃO POPULAR</t>
  </si>
  <si>
    <t>BARRA APOIO PARA DEFICIENTE EM AÇO INOX</t>
  </si>
  <si>
    <t>TORNEIRA AUTOMÁTICA CROMADA 1/2" OU 3/4" PARA LAVATÓRIO, COM ENGATE FLEXÍVEL METÁLICO 1/2"X30CM</t>
  </si>
  <si>
    <t>TORNEIRA AUTOMÁTICA CROMADA TUBO MÓVEL PARA BANCADA 1/2" OU 3/4" PARA PIAS</t>
  </si>
  <si>
    <t>CHUVEIRO ELETRICO COMUM TIPO DUCHA</t>
  </si>
  <si>
    <t>4,00</t>
  </si>
  <si>
    <t>5,00</t>
  </si>
  <si>
    <t>12,00</t>
  </si>
  <si>
    <t>9,00</t>
  </si>
  <si>
    <t>17,00</t>
  </si>
  <si>
    <t>18,00</t>
  </si>
  <si>
    <t>40729</t>
  </si>
  <si>
    <t>74104/001</t>
  </si>
  <si>
    <t>9537</t>
  </si>
  <si>
    <t>11.1</t>
  </si>
  <si>
    <t>METAIS, ACESSÓRIOS E EQUIPAMENTOS</t>
  </si>
  <si>
    <t>VÁLVULA DESCARGA 1.1/2" COM REGISTRO, ACABAMENTO EM METAL CROMADO</t>
  </si>
  <si>
    <t>PONTOS DE HIRAULICA</t>
  </si>
  <si>
    <t>PONTO DE AGUA FRIA 1 1/2"</t>
  </si>
  <si>
    <t>PONTO DE ESGOTO DN 50</t>
  </si>
  <si>
    <t>PONTO DE ESGOTO DN 100</t>
  </si>
  <si>
    <t>REDE EXTERNA</t>
  </si>
  <si>
    <t>REDE AR COMPRIMIDO</t>
  </si>
  <si>
    <t>TUBO DE COBRE CLASSE A-15MM, INCLUSO CONEXÕES, FIXAÇÕES</t>
  </si>
  <si>
    <t>DIVERSOS E LIMPEZA DA OBRA</t>
  </si>
  <si>
    <t>LIMPEZA FINAL DA OBRA</t>
  </si>
  <si>
    <t>20,00</t>
  </si>
  <si>
    <t>38,00</t>
  </si>
  <si>
    <t>14,00</t>
  </si>
  <si>
    <t>21,00</t>
  </si>
  <si>
    <t>VALOR TOTAL</t>
  </si>
  <si>
    <t xml:space="preserve">VALOR </t>
  </si>
  <si>
    <t>BARRACÃO DE OBRA EM CHAPA DE MADEIRA COMPENSADA COM BANHEIRO COBERTURA EM   FIBROCIMENTO 4   MM,   INCLUSO INSTALAÇÕES HIDRO-SANITARIAS E ELETRICAS</t>
  </si>
  <si>
    <t>20,98</t>
  </si>
  <si>
    <t>38,30</t>
  </si>
  <si>
    <t>15,32</t>
  </si>
  <si>
    <t>26,00</t>
  </si>
  <si>
    <t>44,00</t>
  </si>
  <si>
    <t>103,00</t>
  </si>
  <si>
    <t>73,00</t>
  </si>
  <si>
    <t>95,00</t>
  </si>
  <si>
    <t>13,00</t>
  </si>
  <si>
    <t>DISJUNTOR TERMOMAGNETICO TRIPOLAR 125ACAPAC. INTERRUP. 25KA-CURVAC</t>
  </si>
  <si>
    <t>DISJUNTOR TERMOMAGNETICO TRI POLAR 100ACAPAC. INTERRUP 25KA-CURVAC</t>
  </si>
  <si>
    <t>INTERRUPTOR DIFERENCIAL 4X63A SENS. 30MA (TETRAPOLAR)</t>
  </si>
  <si>
    <t>DISJUNTOR TERMOMAGNETICO TRI POLAR 80A CAPAC. INTERRUP. 25KA-CURVA C</t>
  </si>
  <si>
    <t>DISJUNTOR TERMOMAGNETICO MONOPOLAR PADRÃO NEMA (AMERICANO) 35A50A</t>
  </si>
  <si>
    <t>RESERVATÓRIO DÁGUADE FIBRA CILÍNDRICO, CAPACIDADE 5.000L</t>
  </si>
  <si>
    <t>CAIXA DE INSPEÇÃO EM ALVENARIA DE TIJOLO MACIÇO 60X60X60CM, REVESTIDA INTERNAMENTO COM BARRA LISA (CIMENTO E AREIA, TRAÇO 1:4) E=2,0CM, COM TAMPA PRÉ-MOLDADA DE CONCRETO E FUNDO DE CONCRETO 15MPA TIPO C - ESCAVAÇÃO E CONFECÇÃO - ÁGUAS PLUVIAIS E ESGOTO</t>
  </si>
  <si>
    <t>TUBO PVC ÁGUAS PLUVIAIS PREDIAL DN 75MM, INCLUSIVE CONEXÕES - FORNECIMENTO E INSTALAÇÃO</t>
  </si>
  <si>
    <t>TUBO PVC ESGOTO / ÁGUAS PLUVIAIS PREDIAL DN 100MM - FORNECIMENTO E INSTALAÇÃO</t>
  </si>
  <si>
    <t>200,00</t>
  </si>
  <si>
    <t>TOTAL GERAL</t>
  </si>
  <si>
    <t>BDI</t>
  </si>
  <si>
    <t xml:space="preserve">VALOR COM BDI </t>
  </si>
  <si>
    <t>Valor</t>
  </si>
  <si>
    <t>01</t>
  </si>
  <si>
    <t>04</t>
  </si>
  <si>
    <t>05</t>
  </si>
  <si>
    <t>94228</t>
  </si>
  <si>
    <t>94231</t>
  </si>
  <si>
    <t>RUFOS EM CHAPA DE AÇO GALVANIZADO NUMERO 24, CORTE 25CM, INCLUSO TRANSPORTE VERTICAL</t>
  </si>
  <si>
    <t>GUIA ( MEIO FIO) DE CONCRETO, MOLDADO EM LOCO IN LOCO EM TRECHO RETO COM EXTRUSORA, 11,5 CM COM BASE X 22CM DE ALTURA</t>
  </si>
  <si>
    <t>PEDRA BRITADA N. 0, OU PEDRISCO (4,8 A 9,5MM) POSTO DE PEDREIRA/FORNECEDOR, SEM FRETE    ( estacionamento h=10cm)</t>
  </si>
  <si>
    <t>PISO EM GRANILITE, MARMORITE OU GRANITINA ESPESSURA 8MM, INCLUSO JUNTAS DE DILATAÇÃO PLASTICAS</t>
  </si>
  <si>
    <t>APLICAÇÃO MANUAL DE PINTURA COM TINTA LATEX ACRILICA EM PAREDES DUAS DEMÃOS</t>
  </si>
  <si>
    <t>PEITORIL EM MÁRMORE BRANCO L=15 (JANELAS)</t>
  </si>
  <si>
    <t xml:space="preserve">PORTA DE MADEIRA PARA PINTURA, SEMI-OCA (LEVE OU MÉDIA), 80X210CM, ESPESSURA DE 3,5CM, INCLUSO DOBRADIÇAS - FORNECIMENTO E INSTALAÇÃO. </t>
  </si>
  <si>
    <t xml:space="preserve">PORTA DE MADEIRA PARA PINTURA, SEMI-OCA (LEVE OU MÉDIA), 90X210CM, ESPESSURA DE 3,5CM, INCLUSO DOBRADIÇAS - FORNECIMENTO E INSTALAÇÃO. </t>
  </si>
  <si>
    <t>PORTA DE MADEIRA COMPENSADA LISA PARA PINTURA, 1.00X2.10M, INCLUSO ADUELA 1 A, ALIZAR 1A E DOBRADIÇA COM ANEL</t>
  </si>
  <si>
    <t>PINTURA ESMALTE BRILHANTE PARA MADEIRA, DUAS DEMAOS, SOBRE FUNDO NIVELADOR BRANCO</t>
  </si>
  <si>
    <t xml:space="preserve">74065/003 </t>
  </si>
  <si>
    <t xml:space="preserve"> LUMINARIA TIPO CALHA, DE SOBREPOR, COM REATOR DE PARTIDA RAPIDA E LAMPADA FLUORESCENTE 4X20W, COMPLETA, FORNECIMENTO E INSTALACAO</t>
  </si>
  <si>
    <t>LUMINARIA TIPO CALHA, DE SOBREPOR, COM REATOR DE PARTIDA RAPIDA E LAMPADA FLUORESCENTE 2X40W, COMPLETA, FORNECIMENTO E INSTALACAO</t>
  </si>
  <si>
    <t>TOMADA MÉDIA DE EMBUTIR (1 MÓDULO), 2P+T 20 A,  EM CX. 4"X2"</t>
  </si>
  <si>
    <t>TOMADA ALTA DE EMBUTIR (1 MÓDULO), 2P+T 20 A, INCLUINDO SUPORTE E PLACA - FORNECIMENTO E INSTALAÇÃO.</t>
  </si>
  <si>
    <t xml:space="preserve">INTERRUPTOR SIMPLES (1 MÓDULO), 10A/250V, INCLUINDO SUPORTE E PLACA - 
FORNECIMENTO E INSTALAÇÃO. </t>
  </si>
  <si>
    <t xml:space="preserve"> INTERRUPTOR( 3TECLAS), 10A/250V, SEM SUPORTE E SEM PLACA - 
FORNECIMENTO E INSTALAÇÃO. </t>
  </si>
  <si>
    <t>COMP</t>
  </si>
  <si>
    <t>73953/004</t>
  </si>
  <si>
    <t xml:space="preserve">73953/006 </t>
  </si>
  <si>
    <t>QUADRO DE DISTRIBUICAO DE ENERGIA DE EMBUTIR, EM CHAPA METALICA, PARA 18 ISJUNTORES TERMOMAGNETICOS MONOPOLARES, COM BARRAMENTO TRIFASICO E
NEUTRO, FORNECIMENTO E INSTALACAO</t>
  </si>
  <si>
    <t>PARA RAIO TP VALVULA 15V/KA - FORNECIMENTO E INSTAÇÃO</t>
  </si>
  <si>
    <t xml:space="preserve"> PAPELEIRA PLASTICA TIPO DISPENSER PARA PAPEL HIGIENICO ROLAO  </t>
  </si>
  <si>
    <t>LAVATÓRIO LOUCA BRANCA SUSPENSO 29,5 X 39.0CM, PADRÃO POPULAR, COM SIFÃO PLÁSTICO TIPO COPO 1", VÁLVULA EM PLÁSTICO BRANCO 1" E CONJUNTO PARA FIXAÇÃO</t>
  </si>
  <si>
    <t xml:space="preserve">TANQUE DE LOUÇA BRANCA COM COLUNA, 30L OU EQUIVALENTE, INCLUSO SIFÃO FLEXÍVEL EM PVC, VÁLVULA PLÁSTICA E TORNEIRA DE PLÁSTICO - FORNECIMENTO E INSTALAÇÃO. </t>
  </si>
  <si>
    <t xml:space="preserve">TORNEIRA DE BOIA REAL 3/4" FORNECIDA E INSTALADA EM RESERVAÇÃO DE AGUA </t>
  </si>
  <si>
    <t>REGISTRO DE GAVETA BRUTO, LATÃO, ROSCÁVEL, 3/4", FORNECIDO E INSTALADO EM RAMAL DE ÁGUA.</t>
  </si>
  <si>
    <t>CAIXA SIFONADA, PVC, DN 100 X 100 X 50 MM, FORNECIDA E INSTALADA EM RAMAIS DE ENCAMINHAMENTO DE ÁGUA PLUVIAL</t>
  </si>
  <si>
    <t>08</t>
  </si>
  <si>
    <t>72116</t>
  </si>
  <si>
    <t>28</t>
  </si>
  <si>
    <t>COMPOSIÇÃO DE CUSTOS DE SERVIÇOS ADICIONAIS</t>
  </si>
  <si>
    <t>COMP 01</t>
  </si>
  <si>
    <t>DESCRIÇÃO</t>
  </si>
  <si>
    <t>Quant</t>
  </si>
  <si>
    <t>custo unitário (R$)</t>
  </si>
  <si>
    <t>custo total</t>
  </si>
  <si>
    <t>SINAPI</t>
  </si>
  <si>
    <t>COD TCPO</t>
  </si>
  <si>
    <t>COMP 03</t>
  </si>
  <si>
    <t>UND</t>
  </si>
  <si>
    <t>QTD</t>
  </si>
  <si>
    <t>Custo unitário (R$)</t>
  </si>
  <si>
    <t>CUSTO TOTAL</t>
  </si>
  <si>
    <t>16136.3.3.1</t>
  </si>
  <si>
    <t>Caixa em chapa de aço de entrada de energia para dois
medidores externa tipo K (largura: 600 mm / altura:
500 mm / profundidade: 270 mm / padrão: Eletropaulo)</t>
  </si>
  <si>
    <t>und</t>
  </si>
  <si>
    <t>16588.3.7.1</t>
  </si>
  <si>
    <t xml:space="preserve">Poste de aço para entrada de energia (espessura: 5,00 mm /comprimento: 6,00 m / diâmetro da seção: 4" / referência de mercado: Eietropaulo/Bandeirantes/EJektro/CPFL / tipo de acabamento: galvanizado a fogo)
</t>
  </si>
  <si>
    <t>16120.3.7.4</t>
  </si>
  <si>
    <t>m</t>
  </si>
  <si>
    <t>01270.0.221</t>
  </si>
  <si>
    <t xml:space="preserve"> Eletricista ou oficial eletricista</t>
  </si>
  <si>
    <t>h</t>
  </si>
  <si>
    <t>01270.01.13</t>
  </si>
  <si>
    <t xml:space="preserve">Ajudante de eletricista </t>
  </si>
  <si>
    <t>Valor Total do item</t>
  </si>
  <si>
    <t>COMP 02</t>
  </si>
  <si>
    <t xml:space="preserve"> Tabua de madeira aparelhada *2,5 X 15*cm, macaranduba, angelim ou equivalente da região</t>
  </si>
  <si>
    <t>m²</t>
  </si>
  <si>
    <t xml:space="preserve"> Areia média</t>
  </si>
  <si>
    <t>m³</t>
  </si>
  <si>
    <t>Tubo coletor de esgoto PVC JEI, DN 100 MM (NBR 7362)</t>
  </si>
  <si>
    <t xml:space="preserve">Vaso sifonado louça branca - padrão popular
</t>
  </si>
  <si>
    <t>Caixa d' agua fibra de vidro 1000L</t>
  </si>
  <si>
    <t xml:space="preserve">Tubo aço galv. c/ costura NBR 5580 classe leve DN 20mm (3/4") E = 2,25mm - 1,43KG/M
</t>
  </si>
  <si>
    <t xml:space="preserve"> Prego de aço 15 X 15 C/ cabeça </t>
  </si>
  <si>
    <t>kg</t>
  </si>
  <si>
    <t xml:space="preserve"> Carpinteiro de formas </t>
  </si>
  <si>
    <t xml:space="preserve"> Servente</t>
  </si>
  <si>
    <t xml:space="preserve"> Encanador ou bombeiro hidraulico </t>
  </si>
  <si>
    <t xml:space="preserve"> Ajudante armador</t>
  </si>
  <si>
    <t>valor total do item</t>
  </si>
  <si>
    <t>AREIA GROSSA</t>
  </si>
  <si>
    <t>Bocal/ soquete/receptaculo de porcelana</t>
  </si>
  <si>
    <t xml:space="preserve"> Caixa d'agua em polietileno 500 L, com tampa </t>
  </si>
  <si>
    <t>Lavatório louça branca suspenso 29,5 X 39,0cm ou eqiv. Padrão popular</t>
  </si>
  <si>
    <t>Tubo de PVC soldavel EB-892 p/ agua fria predial DN 25mm</t>
  </si>
  <si>
    <t>Tubo de descida (descarga) externa PVC p/ cx descarga externa - 40mm X 1,60m</t>
  </si>
  <si>
    <t>Caixa descarga plastica, externa completa com tubo de descarga, engate Flexivel, boia e suporte para fixação-capacidade 9 litros</t>
  </si>
  <si>
    <t>Fio rigido, isolação em PVC 450/750V 1,5mm²</t>
  </si>
  <si>
    <t xml:space="preserve">Carpinteiro de formas </t>
  </si>
  <si>
    <t>Cimento portland comum CP I - 32</t>
  </si>
  <si>
    <t>Dobradiça em aço/ ferro 3 X 2 1/2"  E= 1,9 A 2mm, sem anel, cromado ou zincado.</t>
  </si>
  <si>
    <t>Prego de aço 17 X 27</t>
  </si>
  <si>
    <t>Porta cadeado zincado oxidado preto</t>
  </si>
  <si>
    <t xml:space="preserve"> Lampada fluorescente compacta 3U branca 20 W, base E27 (127/220 V) </t>
  </si>
  <si>
    <t>Peça de madeira de lei 1A qualidade 6 X 12cm não aparelhada</t>
  </si>
  <si>
    <t>Peça de madeira de lei 1A qualidade 5 X 6cm não aparelhada</t>
  </si>
  <si>
    <t xml:space="preserve">Peça de madeira 3A qualidade 2,5 X 10cm não aparelhada
</t>
  </si>
  <si>
    <t>Pedra brita n.1 (9,5 a19mm) posto pedreira/fornecedor, sem frete</t>
  </si>
  <si>
    <t xml:space="preserve">Torneira cromada 1/2" ou 3/4" ref 1193 P/ lavatório padrão popular
</t>
  </si>
  <si>
    <t xml:space="preserve">Pedreiro </t>
  </si>
  <si>
    <t>Tubo de PVC serie normal - esgoto predial DN 100mm- NBR 5688</t>
  </si>
  <si>
    <t xml:space="preserve">Servente </t>
  </si>
  <si>
    <t xml:space="preserve">Bolsa de ligação em PVC flexivel p/ vaso sanitério 1.1/2" (40MM)
</t>
  </si>
  <si>
    <t xml:space="preserve">Engate ou rabicho flexivel plastico (PVC ou ABS) branco 1/2" X 30cm
</t>
  </si>
  <si>
    <t xml:space="preserve">Sifão plastico p/ lavatório /pia tipo copo 11/4" </t>
  </si>
  <si>
    <t xml:space="preserve">Valvula em plastico branco 1" sem unho c/ ladrão p/ lavatório
</t>
  </si>
  <si>
    <t xml:space="preserve">Telha fibrocimento ondulada vogatex 4mm -2,44 X0,50m
</t>
  </si>
  <si>
    <t xml:space="preserve">Chuveiro plastico branco simples </t>
  </si>
  <si>
    <t xml:space="preserve">Encanador ou bombeiro hidraulico </t>
  </si>
  <si>
    <t>Fechadura embutir (c/ cilindro) completa - linha popular</t>
  </si>
  <si>
    <t>cj</t>
  </si>
  <si>
    <t xml:space="preserve">Vaso sanitário sinfonado louça branca - padrão popular
</t>
  </si>
  <si>
    <t xml:space="preserve">Registro pressão 3/4" Ref 1400 </t>
  </si>
  <si>
    <t xml:space="preserve">Instalação da obra interruptor sobrepor 1 tecla simples, tipo silentoque pial ou equiv.
</t>
  </si>
  <si>
    <t xml:space="preserve">eletricista ou oficial eletricista  </t>
  </si>
  <si>
    <t xml:space="preserve">Chapa madeira compensada resinada 2,2 X 1,1m (12mm) P/ forma concreto
</t>
  </si>
  <si>
    <t>Curva PVC 90g curva PVC P/ esgoto predial DN 100mm</t>
  </si>
  <si>
    <t>COMP 04</t>
  </si>
  <si>
    <t>01270.0.1.20</t>
  </si>
  <si>
    <t>Ajudante de telhadista</t>
  </si>
  <si>
    <t>01270.0.48.1</t>
  </si>
  <si>
    <t xml:space="preserve"> Telhadista </t>
  </si>
  <si>
    <t>01270.0.45.1</t>
  </si>
  <si>
    <t>Servente</t>
  </si>
  <si>
    <t>22</t>
  </si>
  <si>
    <t>M²</t>
  </si>
  <si>
    <t>H</t>
  </si>
  <si>
    <t>01270.0.40.1</t>
  </si>
  <si>
    <t>Kg</t>
  </si>
  <si>
    <t>Areia lavada tipo média</t>
  </si>
  <si>
    <t>REVESTIMENTO CERÂMICO 20X25CM, ASSENTADA COM ARGAMASSA COLANTE, COM REJUNTAMENTO EM EPOXI</t>
  </si>
  <si>
    <t>Azulejista ou Ladrilheiro</t>
  </si>
  <si>
    <t>cimento Portland CP II-E-32 (resistência: 32,00 MPa)</t>
  </si>
  <si>
    <t>Argamassa mista de cimento, cal hidratada e areia sem peneirar traço 1:0,5:5</t>
  </si>
  <si>
    <t xml:space="preserve">Revestimento em cerâmica esmaltada extra, PEI menor ou igual a 3, formato menor ou igula a 20x25 cm²
</t>
  </si>
  <si>
    <t>01270.01.19</t>
  </si>
  <si>
    <t xml:space="preserve">Ajudante de pintor </t>
  </si>
  <si>
    <t>01270.0.41.1</t>
  </si>
  <si>
    <t xml:space="preserve">Pintor </t>
  </si>
  <si>
    <t>099053.4.1</t>
  </si>
  <si>
    <t>09910330.1</t>
  </si>
  <si>
    <t>Lixa para superfície madeira/massa grana 100</t>
  </si>
  <si>
    <t>L</t>
  </si>
  <si>
    <t xml:space="preserve">COD TCPO- </t>
  </si>
  <si>
    <t xml:space="preserve">Pedreiro 
</t>
  </si>
  <si>
    <t>02060.3.2.2</t>
  </si>
  <si>
    <t xml:space="preserve">Areia lavada tipo média  </t>
  </si>
  <si>
    <t>02065.3.5.1</t>
  </si>
  <si>
    <t xml:space="preserve">Cimento Portland CP II-E-32 (resistência: 32,00 MPa)
</t>
  </si>
  <si>
    <t>081203.2.1</t>
  </si>
  <si>
    <t>01270.0.1.13</t>
  </si>
  <si>
    <t xml:space="preserve"> Ajudante de eletricista</t>
  </si>
  <si>
    <t>01270.0.22.1</t>
  </si>
  <si>
    <t xml:space="preserve">Eletricista
</t>
  </si>
  <si>
    <t>13105.3.6.1</t>
  </si>
  <si>
    <t>13105.3.8.1</t>
  </si>
  <si>
    <t>Haste de aterramento Copperweld (bitola: 3/4" / comprimento: 3,048 m)</t>
  </si>
  <si>
    <t>16142.3.4.2</t>
  </si>
  <si>
    <t>16120.3.4.4</t>
  </si>
  <si>
    <t>Cabo isolado em PVC 450 V/750 V-70 C-baixa tensão (encordoamento: classe 2 / seção transversal: 16,00 mm')</t>
  </si>
  <si>
    <t>16132.3.3.1</t>
  </si>
  <si>
    <t>Eletroduto de PVC rígido rosqueável (diâmetro da seçáo: 1/2")</t>
  </si>
  <si>
    <t>16120.3.2.1</t>
  </si>
  <si>
    <t>Cabo de cobre nu (seçáo transversal: 25,00 mm2)</t>
  </si>
  <si>
    <t>161313.2.I</t>
  </si>
  <si>
    <t>16131.3.1.6</t>
  </si>
  <si>
    <t>TCPO</t>
  </si>
  <si>
    <t>Ajudante de eletricista</t>
  </si>
  <si>
    <t xml:space="preserve"> h </t>
  </si>
  <si>
    <t>16520.3.2.1</t>
  </si>
  <si>
    <t>16580.3.11.2</t>
  </si>
  <si>
    <t xml:space="preserve"> Reator para lâmpadas de descarga - vapor de mercúrio 250 W - AFP (potência: 250 W / tensão: 220 V / número de lâmpadas: uma)
</t>
  </si>
  <si>
    <t>165803.4.2</t>
  </si>
  <si>
    <t xml:space="preserve"> Lâmpada vapor de mercúrio (potência: 250W / tensão: 220 V/bpo de rosca: E-40)
</t>
  </si>
  <si>
    <t>16120.3.7.1</t>
  </si>
  <si>
    <t>Fio isolado em PVC (encordoamento: classe 1 / seção transversal: 1,50 mmJ / tensão: 750.00 V)</t>
  </si>
  <si>
    <t>16132.3.1.2</t>
  </si>
  <si>
    <t>Curva 90° de PVC rigido rosqueável para eletroduto (diâmetro da seção: 3/4")</t>
  </si>
  <si>
    <t>16132.3.3.2</t>
  </si>
  <si>
    <t>Eletroduto de PVC rigido rosqueável (diâmetro da seção: 3/4")</t>
  </si>
  <si>
    <t>16132.3.42</t>
  </si>
  <si>
    <t>Luva de PVC rígido rosqueável para eletroduto (diâmetro da seção: 3/4")</t>
  </si>
  <si>
    <t xml:space="preserve">161363.22 </t>
  </si>
  <si>
    <t>Caixa estampada em chapa de aço esmaltada de embutir 4"x 2" (formato da seção transversal: retangular / Chapa: 18)</t>
  </si>
  <si>
    <t>CAMP 21</t>
  </si>
  <si>
    <t>VALOR MEDIANO</t>
  </si>
  <si>
    <t>CAMP 23</t>
  </si>
  <si>
    <t>CAMP 22</t>
  </si>
  <si>
    <t>01270.0.1.14</t>
  </si>
  <si>
    <t xml:space="preserve"> Ajudante de encanador </t>
  </si>
  <si>
    <t xml:space="preserve"> Eletricista </t>
  </si>
  <si>
    <t>161373.14.2</t>
  </si>
  <si>
    <t>Caixa de ligação de PVC para eletroduto flexível corrugado de embutir (comprimento: 4" / largura: 4" /profundidade: 46 mm)</t>
  </si>
  <si>
    <t>16132.8.10.2</t>
  </si>
  <si>
    <t>Eletroduto de PVC rígido de encaixe, com conexões (diâmetro equrvalente: 3/4" / diâmetro nominal: 25 mm)</t>
  </si>
  <si>
    <t>161433.13</t>
  </si>
  <si>
    <t>72337</t>
  </si>
  <si>
    <t>83366</t>
  </si>
  <si>
    <t>15007.8.1.2 BARRA DE APOIO para portadores de necessidades especiais,
largura 8 0 cm - unidade: und</t>
  </si>
  <si>
    <t>050603.6.1</t>
  </si>
  <si>
    <t>Bucha de náilon com parafuso autoatarraxante cabeça panela, fenda simples(comprimento: 50,00 mm / diâmetro nominal do parafuso: 4,80 mm / diâmetro nominal da bucha: 8,00 mm)</t>
  </si>
  <si>
    <t>150073.13</t>
  </si>
  <si>
    <t>15480.8.7.1 TORNEIRA elétrica automática, 220 V - 5.400 W - unidade: um</t>
  </si>
  <si>
    <t>01270.0.24.1</t>
  </si>
  <si>
    <t xml:space="preserve">ENCANADOR OU BOMBEIRO HIDRAULICO </t>
  </si>
  <si>
    <t>15480.3.9.1</t>
  </si>
  <si>
    <t>Torneira elétrica (potência: .5400,00 W / tensão: 220,00 V)</t>
  </si>
  <si>
    <t>CAMP 28</t>
  </si>
  <si>
    <t>06062.3.6.3</t>
  </si>
  <si>
    <t>Viga (largura: 60.00 mm / altura: 160,00 mm / tipo de madeira: peroba)</t>
  </si>
  <si>
    <t>087703.13.1</t>
  </si>
  <si>
    <t>Massa para vidro comum</t>
  </si>
  <si>
    <t xml:space="preserve">15141316.2 </t>
  </si>
  <si>
    <t>Flange com sextavado de ferro maleável galvanizado para líquidos, gases e vapores (diâmetro da seção: 3/4")</t>
  </si>
  <si>
    <t>15141316.3</t>
  </si>
  <si>
    <t>Flange com sextavado de ferro maleável galvanizado para líquidos, gases e vapores (diâmetro da seção: 1")</t>
  </si>
  <si>
    <t>15141316.6</t>
  </si>
  <si>
    <t>Flange com sextavado de ferro maleável galvanizado para líquidos, gases e vapores (diâmetro da seçáo: 2")</t>
  </si>
  <si>
    <t>151433.5.1</t>
  </si>
  <si>
    <t xml:space="preserve"> Fita de vedação para tubos e conexões rosqueáveis (largura: 18 mm)</t>
  </si>
  <si>
    <t>154503.1</t>
  </si>
  <si>
    <t>CAMP 29</t>
  </si>
  <si>
    <t>89985</t>
  </si>
  <si>
    <t>89987</t>
  </si>
  <si>
    <t>15450.8.1 RESERVATÓRIO d'água de fibra de vidro cilíndrico - 5000L unidade: um</t>
  </si>
  <si>
    <t xml:space="preserve"> Reservatório d' água de fibra de vidro com tampa 5000L</t>
  </si>
  <si>
    <t>94796</t>
  </si>
  <si>
    <t>89353</t>
  </si>
  <si>
    <t>89482</t>
  </si>
  <si>
    <t>15142.8.27.1 PONTO de água fria 3/4" - Ø 25 mm - unidade: und</t>
  </si>
  <si>
    <t xml:space="preserve">15142.311.4 </t>
  </si>
  <si>
    <t>15142.3.13.3</t>
  </si>
  <si>
    <t xml:space="preserve">151423.20.2 </t>
  </si>
  <si>
    <t>5147.3.23.2</t>
  </si>
  <si>
    <t xml:space="preserve"> Tubo soldável de PVC marrom para água fria (diâmetro da seção: 25 mm)</t>
  </si>
  <si>
    <t>15152.8.29.1 PONTO de esgoto primário, com tubo de PVC branco e conexões, Ø50 mm - unidade: um</t>
  </si>
  <si>
    <t xml:space="preserve"> Joelho 90 PBV de PVC branco para esgoto série normal (diâmetro de seção: 50 mm)</t>
  </si>
  <si>
    <t xml:space="preserve">151573.15.6 </t>
  </si>
  <si>
    <t xml:space="preserve">151523.29.2 </t>
  </si>
  <si>
    <t>Tubo PBV de PVC branco para esgoto série normal (diâmetro da seção: 50 mm)</t>
  </si>
  <si>
    <t>15152.8.29.1 PONTO de esgoto primário, com tubo de PVC branco e conexões, Ø100 mm - unidade: um</t>
  </si>
  <si>
    <t>Encanador ou bombeiro hudraulico</t>
  </si>
  <si>
    <t>Junção 45° PBV de PVC branco com redução para esgoto série normal (diâmetro de entrada: 100,00mm 7 diâmetro de saída: 75.00 mm)</t>
  </si>
  <si>
    <t>Tubo PBV de PVC branco para esgoto série normal (diâmetro da seção: 100 mm)</t>
  </si>
  <si>
    <t>2.2</t>
  </si>
  <si>
    <t>2.3</t>
  </si>
  <si>
    <t>4.1</t>
  </si>
  <si>
    <t>6.1</t>
  </si>
  <si>
    <t>6.2</t>
  </si>
  <si>
    <t>6.3</t>
  </si>
  <si>
    <t>6.4</t>
  </si>
  <si>
    <t>6.5</t>
  </si>
  <si>
    <t>6.6</t>
  </si>
  <si>
    <t>6.8</t>
  </si>
  <si>
    <t>6.10</t>
  </si>
  <si>
    <t>6.11</t>
  </si>
  <si>
    <t>6.12</t>
  </si>
  <si>
    <t>6.13</t>
  </si>
  <si>
    <t>7.1</t>
  </si>
  <si>
    <t>7.2</t>
  </si>
  <si>
    <t>7.8</t>
  </si>
  <si>
    <t>ÍTEM</t>
  </si>
  <si>
    <t>SERVIÇO</t>
  </si>
  <si>
    <t>CÁLCULO</t>
  </si>
  <si>
    <t>TOTAL</t>
  </si>
  <si>
    <t>SERVIÇOS PRELIMINARES</t>
  </si>
  <si>
    <t>LIMPEZA DO TERRENO</t>
  </si>
  <si>
    <t>TAPUME</t>
  </si>
  <si>
    <t>BARRACÃO DE OBRA</t>
  </si>
  <si>
    <t>4*3.50</t>
  </si>
  <si>
    <t>LOCAÇÃO DE OBRA</t>
  </si>
  <si>
    <t>ÁREA DA EDIFICAÇÃO</t>
  </si>
  <si>
    <t>PLACA</t>
  </si>
  <si>
    <t>MURO</t>
  </si>
  <si>
    <t>ESTRUTURA</t>
  </si>
  <si>
    <t>IMPERMEABILIZAÇÃO</t>
  </si>
  <si>
    <t>AREA COBERTA</t>
  </si>
  <si>
    <t xml:space="preserve">TELHA CERÂMICA </t>
  </si>
  <si>
    <t>ESQUADRIA</t>
  </si>
  <si>
    <t>CONFORME PROJETO ARQUITETÔNICO</t>
  </si>
  <si>
    <t>PORTA MADEIRA 0,80 X 2,10</t>
  </si>
  <si>
    <t>PORTA MADEIRA 1,00 X 2,10</t>
  </si>
  <si>
    <t>REVESTIMENTO</t>
  </si>
  <si>
    <t>CHAPISCO</t>
  </si>
  <si>
    <t>EMBOÇO</t>
  </si>
  <si>
    <t>9.1.3</t>
  </si>
  <si>
    <t>AZULEJO</t>
  </si>
  <si>
    <t>9.1.4</t>
  </si>
  <si>
    <t>REJUNTE</t>
  </si>
  <si>
    <t>IGUAL ÁREA DE AZULEJO</t>
  </si>
  <si>
    <t>PISOS, RODAPÉS, SOLEIRAS E PEITORIS</t>
  </si>
  <si>
    <t>10.1.2</t>
  </si>
  <si>
    <t>PASSEIO (CALÇADA)</t>
  </si>
  <si>
    <t>EM TORNO DA EDIFICAÇÃO COM LARGURA DE 0,80M</t>
  </si>
  <si>
    <t>10.1.3</t>
  </si>
  <si>
    <t>PISO GRANILITE</t>
  </si>
  <si>
    <t>10.1.4</t>
  </si>
  <si>
    <t>RODAPÉ GRANILITE</t>
  </si>
  <si>
    <t>11.1.1</t>
  </si>
  <si>
    <t>VIDRO COMUM 4,0 mm</t>
  </si>
  <si>
    <t>12.1</t>
  </si>
  <si>
    <t>PINTURA</t>
  </si>
  <si>
    <t>12.1.1</t>
  </si>
  <si>
    <t>PINTURA LATEX ACRILICA</t>
  </si>
  <si>
    <t>PERIMETRO EXTERNO E INTERNO X ALTURA</t>
  </si>
  <si>
    <t>12.1.2</t>
  </si>
  <si>
    <t>PINTURA ESMALTE MADEIRA</t>
  </si>
  <si>
    <t>ÁREA DAS ESQUADRIAS</t>
  </si>
  <si>
    <t>14.1</t>
  </si>
  <si>
    <t>SERVIÇOS COMPLEMENTARES</t>
  </si>
  <si>
    <t>14.1.1</t>
  </si>
  <si>
    <t>BARRA DE APOIO</t>
  </si>
  <si>
    <t>14.1.3</t>
  </si>
  <si>
    <t>BANCADA GRANITO - SALA UTILIDADES, ESTERILIZAÇÃO E CURATIVO.</t>
  </si>
  <si>
    <t>15.1</t>
  </si>
  <si>
    <t>INSTALAÇÃO HIDRO SANITÁRIA</t>
  </si>
  <si>
    <t>15.1.1</t>
  </si>
  <si>
    <t>CONFORME PROJETO HIDRAULICO</t>
  </si>
  <si>
    <t>16.1</t>
  </si>
  <si>
    <t>INSTALAÇÃO ELETRICA</t>
  </si>
  <si>
    <t>16.1.1</t>
  </si>
  <si>
    <t>CONFORME PROJETO ELÉTRICO</t>
  </si>
  <si>
    <t>17.1</t>
  </si>
  <si>
    <t>LIMPEZA FINAL DE OBRA</t>
  </si>
  <si>
    <t>17.1.1</t>
  </si>
  <si>
    <t>LIMPEZA FINAL</t>
  </si>
  <si>
    <t>ÁREA TOTAL</t>
  </si>
  <si>
    <t>COMPOSIÇÃO DA TAXA DE BENEFÍCIOS E DESPESAS INDIRETAS</t>
  </si>
  <si>
    <t>Grupo A</t>
  </si>
  <si>
    <t xml:space="preserve">Despesas indiretas </t>
  </si>
  <si>
    <t>AC</t>
  </si>
  <si>
    <t>Administração central</t>
  </si>
  <si>
    <t>SG</t>
  </si>
  <si>
    <t>Seguro e Garantia</t>
  </si>
  <si>
    <t>R</t>
  </si>
  <si>
    <t>Risco</t>
  </si>
  <si>
    <t>Total do grupo A</t>
  </si>
  <si>
    <t>Grupo B</t>
  </si>
  <si>
    <t>Bonificação</t>
  </si>
  <si>
    <t>DF</t>
  </si>
  <si>
    <t>Despesas Financeiras</t>
  </si>
  <si>
    <t>Total do grupo B</t>
  </si>
  <si>
    <t>Grupo C</t>
  </si>
  <si>
    <t>Lucro</t>
  </si>
  <si>
    <t>Total do grupo C</t>
  </si>
  <si>
    <t>Grupo D</t>
  </si>
  <si>
    <t>Impostos</t>
  </si>
  <si>
    <t>C.1</t>
  </si>
  <si>
    <t>PIS</t>
  </si>
  <si>
    <t>C.2</t>
  </si>
  <si>
    <t>COFINS</t>
  </si>
  <si>
    <t>C.3</t>
  </si>
  <si>
    <t>ISSQN</t>
  </si>
  <si>
    <t>C.4</t>
  </si>
  <si>
    <t>CPRB</t>
  </si>
  <si>
    <t>Total do grupo D</t>
  </si>
  <si>
    <t>Fórmula para o cálculo do B.D.I. ( benefícios e despesas indiretas )</t>
  </si>
  <si>
    <t>BDI  = ((1+AC+S+R+G)(1+DF)(1+L)/(1-I))-1</t>
  </si>
  <si>
    <t>94993</t>
  </si>
  <si>
    <t>SINAP SET 2017</t>
  </si>
  <si>
    <t>84191</t>
  </si>
  <si>
    <t>APLICAÇÃO MANUAL DE PINTURA COM TINTA TEXTURIZADA ACRÍLICA EM PAREDES EXTERNAS DE CASAS, UMA COR.</t>
  </si>
  <si>
    <t>91307</t>
  </si>
  <si>
    <t xml:space="preserve"> FECHADURA DE EMBUTIR PARA PORTAS INTERNAS, COMPLETA, ACABAMENTO PADRÃO POPULAR, COM EXECUÇÃO DE FURO - FORNECIMENTO E INSTALAÇÃO. </t>
  </si>
  <si>
    <t>RELE FOTOELETRICO P/ COMANDO DE ILUMINACAO EXTERNA 220V/1000W - FORNECIMENTO E INSTALACAO</t>
  </si>
  <si>
    <t xml:space="preserve">91975 </t>
  </si>
  <si>
    <t>INTERRUPTOR SIMPLES (4 MÓDULOS), 10A/250V, INCLUINDO SUPORTE E PLACA 
FORNECIMENTO E INSTALAÇÃO. AF_12/2015</t>
  </si>
  <si>
    <t>91953</t>
  </si>
  <si>
    <t xml:space="preserve"> INTERRUPTOR SIMPLES (1 MÓDULO), 10A/250V, INCLUINDO SUPORTE E PLACA 
FORNECIMENTO E INSTALAÇÃO. AF_12/2015</t>
  </si>
  <si>
    <t>DISJUNTOR TERMOMAGNETICO BIPOLAR PADRÃO NEMA (AMERICANO) 35A50A</t>
  </si>
  <si>
    <t>TOMADA PARA TELEFONE DE 4 POLOS PADRAO TELEBRAS - FORNECIMENTO E INSTA 
LACAO</t>
  </si>
  <si>
    <t>QUADRO DE DISTRIBUICAO PARA TELEFONE N.3, 40X40X12CM EM CHAPA METALICADE EMBUTIR, SEM ACESSORIOS, PADRAO TELEBRAS, FORNECIMENTO E INSTALACAO</t>
  </si>
  <si>
    <t>CAIXA DE PASSAGEM PARA TELEFONE 20X20X12CM (SOBREPOR) FORNECIMENTO E INSTALACAO</t>
  </si>
  <si>
    <t>95471</t>
  </si>
  <si>
    <t xml:space="preserve"> VASO SANITARIO SIFONADO CONVENCIONAL PARA PCD SEM FURO FRONTAL COM LOUÇA BRANCA SEM ASSENTO - FORNECIMENTO E INSTALAÇÃO</t>
  </si>
  <si>
    <t xml:space="preserve"> SABONETEIRA PLASTICA TIPO DISPENSER PARA SABONETE LIQUIDO COM RESERVATORIO  800 A 1500 ML</t>
  </si>
  <si>
    <t>TORNEIRA CROMADA DE MESA, 1/2" OU 3/4", PARA LAVATÓRIO, PADRÃO POPULAR- FORNECIMENTO E INSTALAÇÃO.</t>
  </si>
  <si>
    <t>86906</t>
  </si>
  <si>
    <t>REGISTRO DE PRESSÃO BRUTO, LATÃO, ROSCÁVEL, 3/4", COM ACABAMENTO E CANOPLA CROMADOS. FORNECIDO E INSTALADO EM RAMAL DE ÁGUA</t>
  </si>
  <si>
    <t>REGISTRO GAVETA 3/4" COM CANOPLA ACABAMENTO CROMADO SIMPLES FORNECIDO E INSTALADO EM RAMAL DE ÁGUA</t>
  </si>
  <si>
    <t>CABO FLEXIVEL PVC 750 V, 2 CONDUTORES DE 6,0 MM2</t>
  </si>
  <si>
    <t xml:space="preserve"> Tijolo cerâmico furado 6 furos 9 X 9 X 19cm </t>
  </si>
  <si>
    <t>COMP 06</t>
  </si>
  <si>
    <t>COMP 07</t>
  </si>
  <si>
    <t>07</t>
  </si>
  <si>
    <t>COMP 08</t>
  </si>
  <si>
    <t>TETO</t>
  </si>
  <si>
    <t>COMP 09</t>
  </si>
  <si>
    <t>Caixilho de alumínio sob encomenda basculante (tipo de acabamento: natural)</t>
  </si>
  <si>
    <t>Pedreiro com encargo complementar</t>
  </si>
  <si>
    <t>carpinteiro de esquedrias com encargo complementar</t>
  </si>
  <si>
    <t>jg</t>
  </si>
  <si>
    <t xml:space="preserve"> BATENTE/ PORTAL/ ADUELA/ MARCO MACICO, E= *3* CM, L= *13* CM, *60 CM A 120* CM X *210* CM, EM PINUS/ TAUARI/ VIROLA OU EQUIVALENTE DA REGIAO (NAO INCLUI ALIZARES)</t>
  </si>
  <si>
    <t xml:space="preserve"> PREGO DE ACO POLIDO COM CABECA 15 X 15 (1 1/4 X 13)</t>
  </si>
  <si>
    <t xml:space="preserve"> GUARNICAO/ ALIZAR/ VISTA MACICA, E= *1* CM, L= *4,5* CM, EM CEDRINHO/ ANGELIM COMERCIAL/ EUCALIPTO/ CURUPIXA/ PEROBA/ CUMARU OU EQUIVALENTE DA REGIAO</t>
  </si>
  <si>
    <t xml:space="preserve"> DOBRADICA EM ACO/FERRO, 3" X 2 1/2", E= 1,2 A 1,8 MM, SEM ANEL, CROMADO OU ZINCADO, 
TAMPA CHATA, COM PARAFUSOS</t>
  </si>
  <si>
    <t xml:space="preserve"> PARAFUSO ROSCA SOBERBA ZINCADO CABECA CHATA FENDA SIMPLES 5,5 X 65 MM (2.1/2 ")</t>
  </si>
  <si>
    <t xml:space="preserve"> PILAR DE MADEIRA NAO APARELHADA *10 X 10* CM, MACARANDUBA, ANGELIM OU EQUIVALENTE DA REGIAO</t>
  </si>
  <si>
    <t>COMP 10</t>
  </si>
  <si>
    <t>11</t>
  </si>
  <si>
    <t>09</t>
  </si>
  <si>
    <t>COMP 11</t>
  </si>
  <si>
    <t>COMP 12</t>
  </si>
  <si>
    <t>12</t>
  </si>
  <si>
    <t>ALUMINIO</t>
  </si>
  <si>
    <t>JANELA DE ALUMÍNIO PROJETANTE</t>
  </si>
  <si>
    <t>14</t>
  </si>
  <si>
    <t>15</t>
  </si>
  <si>
    <t>JOGO DE FERRAGENS CROMADAS P/ PORTA DE VIDRO TEMPERADO, UMA FOLHA COMPOSTA: DOBRADICA SUPERIOR (101) E INFERIOR (103),TRINCO (502), FECHADURA (520),CONTRA FECHADURA (531),COM CAPUCHINHO</t>
  </si>
  <si>
    <t>VIDRACEIRO</t>
  </si>
  <si>
    <t xml:space="preserve"> VIDRO TEMPERADO INCOLOR E = 10 MM, SEM COLOCACAO </t>
  </si>
  <si>
    <t xml:space="preserve"> PUXADOR CONCHA DE EMBUTIR, EM LATAO CROMADO, PARA PORTA / JANELA DE CORRER, 
LISO, SEM FURO PARA CHAVE, COM FUROS PARA FIXAR PARAFUSOS, *30 X 90* MM (LARGURA X ALTURA)</t>
  </si>
  <si>
    <t xml:space="preserve"> MOLA HIDRAULICA DE PISO P/ VIDRO TEMPERADO 10MM </t>
  </si>
  <si>
    <t>COMP 14</t>
  </si>
  <si>
    <t>COMP 15</t>
  </si>
  <si>
    <t>PORTA VIDRO TEMPERADO INCOLOR, 2 FOLHAS DE ABRIR,  E = 10 MM (1,60X2,10)  - unidade: UND</t>
  </si>
  <si>
    <t xml:space="preserve">Conector de aluminio tipo prensa cabo (bitola: 3/4" / tipo de acabamento: cromado) </t>
  </si>
  <si>
    <t xml:space="preserve">Caixa externa de medição para 1 medidor trifasico, com viso, em chapa de aço 18 USG (Padrão da concessionária local) </t>
  </si>
  <si>
    <t xml:space="preserve"> Chave blindada tripolar para motores, tipo faca, com porta fusivel do tipo cartucho, corrente nominal de 100 A, tensão nominal de 250 V</t>
  </si>
  <si>
    <t>bucha em aluminio, com rosca, de 1 1/4", para eletroduto.</t>
  </si>
  <si>
    <t>Arruela em aluminio (diâmetro da seção: 11/4")</t>
  </si>
  <si>
    <t>16</t>
  </si>
  <si>
    <t>COMP 16</t>
  </si>
  <si>
    <t>17</t>
  </si>
  <si>
    <t>Projetos retangular fechado para lampada vapor de mercurio/sodio 250w A 500w, cabeceiras em aluminio fundido, corpo em aluminio anodizado, para lampada E 40 fechamento em vidro temperado.</t>
  </si>
  <si>
    <t>18</t>
  </si>
  <si>
    <t xml:space="preserve">93141 </t>
  </si>
  <si>
    <t>PONTO DE TOMADA RESIDENCIAL INCLUINDO TOMADA 10A/250V, CAIXA ELÉTRICA,  ELETRODUTO, CABO, RASGO, QUEBRA E CHUMBAMENTO. AF_01/2016</t>
  </si>
  <si>
    <t>91965</t>
  </si>
  <si>
    <t xml:space="preserve"> INTERRUPTOR SIMPLES (2 MÓDULOS) COM INTERRUPTOR PARALELO (1 MÓDULO), 1 0A/250V, INCLUINDO SUPORTE E PLACA - FORNECIMENTO E INSTALAÇÃO. AF_12/2015</t>
  </si>
  <si>
    <t>QUADRO DE DISTRIBUICAO DE ENERGIA DE EMBUTIR, EM CHAPA METALICA, PARA 18 ISJUNTORES TERMOMAGNETICOS MONOPOLARES, COM BARRAMENTO TRIFASICO E NEUTRO, FORNECIMENTO E INSTALACAO</t>
  </si>
  <si>
    <t xml:space="preserve"> ESPELHO / PLACA DE 4 POSTOS 4" X 4", PARA INSTALACAO DE TOMADAS E INTERRUPTORES</t>
  </si>
  <si>
    <t>19</t>
  </si>
  <si>
    <t xml:space="preserve"> PAPELEIRA PLASTICA TIPO DISPENSER PARA PAPEL HIGIENICO ROLAO</t>
  </si>
  <si>
    <t>SABONETEIRA PLASTICA TIPO DISPENSER PARA SABONETE LIQUIDO COM RESERVATORIO 
800 A 1500 ML</t>
  </si>
  <si>
    <t/>
  </si>
  <si>
    <t>24</t>
  </si>
  <si>
    <t>CAMP 24</t>
  </si>
  <si>
    <t>CAMP 26</t>
  </si>
  <si>
    <t>26</t>
  </si>
  <si>
    <t>Tè 90° soldável de PVC marrom com rosca na bolsa central para água fria (diâmetro da parte rosqueável: 3/4" / diâmetro da parte soldável: 25 mm)</t>
  </si>
  <si>
    <t>PONTO DE AGUA FRIA 3/4" - D= 0,25MM</t>
  </si>
  <si>
    <t>15142.8.27.1 PONTO de água fria 1 1/2" - Ø 25 mm - unidade: und</t>
  </si>
  <si>
    <t>CAMP 27</t>
  </si>
  <si>
    <t xml:space="preserve"> JOELHO PVC, SOLDAVEL, COM BUCHA DE LATAO, 90 GRAUS, 25 MM X 1/2", PARA AGUA FRIA PREDIAL</t>
  </si>
  <si>
    <t>27</t>
  </si>
  <si>
    <t>JUNCAO SIMPLES, PVC, DN 75 X 50 MM, SERIE NORMAL PARA ESGOTO PREDIAL</t>
  </si>
  <si>
    <t>Código</t>
  </si>
  <si>
    <t>Descrição</t>
  </si>
  <si>
    <t>Unid</t>
  </si>
  <si>
    <t>v. unitario</t>
  </si>
  <si>
    <t>Vlr Total</t>
  </si>
  <si>
    <t>01270.0.1.10</t>
  </si>
  <si>
    <t>Ajudante de armador</t>
  </si>
  <si>
    <t>012700.1.11</t>
  </si>
  <si>
    <t>auxiliar de carpinteiro</t>
  </si>
  <si>
    <t>01270.0.19.1</t>
  </si>
  <si>
    <t xml:space="preserve">Carpinteiro de forma </t>
  </si>
  <si>
    <t>01270.0.25.1</t>
  </si>
  <si>
    <t>armador</t>
  </si>
  <si>
    <t>Pedreiro</t>
  </si>
  <si>
    <t>servente</t>
  </si>
  <si>
    <t>020603.2.2</t>
  </si>
  <si>
    <t>0206033.1</t>
  </si>
  <si>
    <t>Pedra britada 1</t>
  </si>
  <si>
    <t>0206033.2</t>
  </si>
  <si>
    <t>Pedra britada 2</t>
  </si>
  <si>
    <t>020603.6.1</t>
  </si>
  <si>
    <t>Pedrisco</t>
  </si>
  <si>
    <t>0206533.1</t>
  </si>
  <si>
    <t>Cal hidratada CH III</t>
  </si>
  <si>
    <t>0206535.1</t>
  </si>
  <si>
    <t>Cimento Portland CP II-E-32 (resistência: 32,00 MPA)</t>
  </si>
  <si>
    <t>031253.1.1</t>
  </si>
  <si>
    <t>Desmoldante de fôrmas para concreto</t>
  </si>
  <si>
    <t>l</t>
  </si>
  <si>
    <t>032103.1.4</t>
  </si>
  <si>
    <t>0321033.2</t>
  </si>
  <si>
    <t>042213.2.4</t>
  </si>
  <si>
    <t>Bloco de concreto de vedação - bloco inteiro 14 x 19 x 39) (comprimento: 390 mm / largura: 140 mm / altura: 190 mm</t>
  </si>
  <si>
    <t>050603.20.6</t>
  </si>
  <si>
    <t>Prego 18 x 27 com cabeça (diâmetro da cabeça: 3.4 mm/ comprimento: 62,1 mm)</t>
  </si>
  <si>
    <t>0506033.1</t>
  </si>
  <si>
    <t>Arame recozido (diâmetro do fio: 1.25 mm / bitola: 18 B'.VG)</t>
  </si>
  <si>
    <t>050673.2.1</t>
  </si>
  <si>
    <t>060623.43</t>
  </si>
  <si>
    <t>Sarrafo 1" x 4" (largura: 100 mm / espessura: 25 mm</t>
  </si>
  <si>
    <t>06062.3.5.5</t>
  </si>
  <si>
    <t>Tábua 1" x 12" (espessura: 25 mm / largura: 300 mm)</t>
  </si>
  <si>
    <t>SUBTOTAL</t>
  </si>
  <si>
    <t xml:space="preserve">CAIBRO DE MADEIRA NATIVA/REGIONAL 5 X 5 CM NAO APARELHADA (P/FORMA) </t>
  </si>
  <si>
    <t xml:space="preserve"> ACO CA-60, 5,0 MM, VERGALHAO </t>
  </si>
  <si>
    <t xml:space="preserve"> ACO CA-50, 10,0 MM, VERGALHAO</t>
  </si>
  <si>
    <t>8.5</t>
  </si>
  <si>
    <t>8.6</t>
  </si>
  <si>
    <t xml:space="preserve">DIVISÓRIA COM BLOCO DE CONCRETO  14CM X 19CMX 39 CM, E = 14CM, ALTURA = 0,60M, ASSENTADO SOBRE SAPATA CORRIDA COM ARGAMASSA MISTA DE CIMENTO, CAL HIDRATADA E AREIA SEM PEINERAR, TRAÇO 1:0,5:8 </t>
  </si>
  <si>
    <t>ajudante de eletricista</t>
  </si>
  <si>
    <t>eletricista</t>
  </si>
  <si>
    <t>lampada</t>
  </si>
  <si>
    <t>LAVATÓRIO EM INOX PARA ESCOVAÇÃO, INCL VÁLVULAS E SIFÕES, CONF.PROJETO</t>
  </si>
  <si>
    <t>ENCANADOR OU BOMBEIRO HIDRÁULICO COM 
ENCARGOS COMPLEMENTARES</t>
  </si>
  <si>
    <t>AUXILIAR DE ENCANADOR OU BOMBEIRO HIDRÁULICO 
COM ENCARGOS COMPLEMENTARES</t>
  </si>
  <si>
    <t xml:space="preserve"> MICTORIO COLETIVO ACO INOX (AISI 304), E = 0,8 MM, DE *100 X 50 X 35* CM (C X A X P) </t>
  </si>
  <si>
    <t>PARAFUSO DE LATAO COM ROSCA SOBERBA, CABECA CHATA E FENDA SIMPLES, DIAMETRO 4,8 MM, COMPRIMENTO 65 MM</t>
  </si>
  <si>
    <t>FITA VEDA ROSCA EM ROLOS DE 18 MM X 10 M (L X C)</t>
  </si>
  <si>
    <t xml:space="preserve">VALVULA EM METAL CROMADO PARA PIA AMERICANA 3.1/2 X 1.1/2 " </t>
  </si>
  <si>
    <t xml:space="preserve"> SIFAO PLASTICO TIPO COPO PARA PIA OU LAVATORIO, 1 X 1.1/2 " </t>
  </si>
  <si>
    <t>Barra de apoio para portadores de necessidades especiais, reta, em aço inoxidável (comprimento: 800 mm / diâmetro: 11/4")</t>
  </si>
  <si>
    <t>29</t>
  </si>
  <si>
    <t>30</t>
  </si>
  <si>
    <t>CAMP 30</t>
  </si>
  <si>
    <t xml:space="preserve">73850/001 </t>
  </si>
  <si>
    <t xml:space="preserve"> RODAPE EM MARMORITE, ALTURA 10CM </t>
  </si>
  <si>
    <t>COMP 17</t>
  </si>
  <si>
    <t xml:space="preserve">COMP </t>
  </si>
  <si>
    <t>012700.1.13</t>
  </si>
  <si>
    <t>16100.8.3.2  PONTO PARA INSTALAÇÃO DE LÓGICA</t>
  </si>
  <si>
    <t>31</t>
  </si>
  <si>
    <t>Ajudante de encanador</t>
  </si>
  <si>
    <t xml:space="preserve">Estanho para solda </t>
  </si>
  <si>
    <t>Pasta para soldar cobre e bronze</t>
  </si>
  <si>
    <t xml:space="preserve"> TUBO DE COBRE CLASSE "A", DN = 1/2 " (15 MM), PARA INSTALACOES DE MEDIA PRESSAO PARA GASES COMBUSTIVEIS E MEDICINAIS</t>
  </si>
  <si>
    <t>15144114.1</t>
  </si>
  <si>
    <t>050903.1. 2</t>
  </si>
  <si>
    <t>01270024.1</t>
  </si>
  <si>
    <t>012700.1.14</t>
  </si>
  <si>
    <t>15144.8.23. TUBO de cobre soldável, com conexões - unidade: m</t>
  </si>
  <si>
    <t>95248</t>
  </si>
  <si>
    <t>CAMP 31</t>
  </si>
  <si>
    <t>COMP 05</t>
  </si>
  <si>
    <t>1 Placa = 1,50*30</t>
  </si>
  <si>
    <t>73822/002</t>
  </si>
  <si>
    <t xml:space="preserve"> LIMPEZA MECANIZADA DE TERRENO COM REMOCAO DE CAMADA VEGETAL, UTILIZANDO MOTONIVELADORA</t>
  </si>
  <si>
    <t>ESTRUTURA DE MADEIRA APARELHADA EM ESTRUTURA CERÂMICA APOIADA EM MADEIRA</t>
  </si>
  <si>
    <t>TELHA CERAMICA TIPO ROMANA, COMPRIMENTO DE *41* CM, RENDIMENTO DE *16*TELHAS/M2</t>
  </si>
  <si>
    <t>COBERTURA TELHA CERÂMINHA TIPO ROMANA, EXCLUINDO MADEIRAMENTO</t>
  </si>
  <si>
    <t xml:space="preserve">87504 </t>
  </si>
  <si>
    <t>ALVENARIA DE VEDAÇÃO DE BLOCOS CERÂMICOS FURADOS NA HORIZONTAL DE 9X19 X19CM (ESPESSURA 9CM) DE PAREDES COM ÁREA LÍQUIDA MAIOR OU IGUAL A 6M² SEM VÃOS E ARGAMASSA DE ASSENTAMENTO COM PREPARO MANUAL. AF_06/2014</t>
  </si>
  <si>
    <t>85172</t>
  </si>
  <si>
    <t>87893</t>
  </si>
  <si>
    <t>PINTURA EM CAL VIRGEM</t>
  </si>
  <si>
    <t>4720</t>
  </si>
  <si>
    <t xml:space="preserve"> 94289 </t>
  </si>
  <si>
    <t>EXECUÇÃO DE SARJETA DE CONCRETO USINADO, MOLDADA IN LOCO EM TRECHO R M ETO, 45 CM BASE X 10 CM ALTURA. AF_06/2016</t>
  </si>
  <si>
    <t>87879</t>
  </si>
  <si>
    <t>CHAPISCO APLICADO EM ALVENARIAS E ESTRUTURAS DE CONCRETO INTERNAS, COM COLHER DE PEDREIRO. ARGAMASSA TRAÇO 1:3 COM PREPARO EM BETONEIRA 400L. AF_06/2014</t>
  </si>
  <si>
    <t>87885</t>
  </si>
  <si>
    <t>88488</t>
  </si>
  <si>
    <t>PINTURA EPOX</t>
  </si>
  <si>
    <t xml:space="preserve"> </t>
  </si>
  <si>
    <t>cx</t>
  </si>
  <si>
    <t>4.2</t>
  </si>
  <si>
    <t>4.3</t>
  </si>
  <si>
    <t>4.4</t>
  </si>
  <si>
    <t>4.5</t>
  </si>
  <si>
    <t>ALAMBRADO EM MOUROES DE CONCRETO "T", ALTURA LIVRE 2M, ESPACADOS A CADA 2M, COM TELA DE ARAME GALVANIZADO, FIO 14 BWG E MALHA QUADRADA 5X5CM</t>
  </si>
  <si>
    <t>74100/001</t>
  </si>
  <si>
    <t xml:space="preserve"> PORTAO DE FERRO COM VARA 1/2", COM REQUADRO (PEDESTRE)</t>
  </si>
  <si>
    <t>PORTAO DE FERRO COM VARA 1/2", COM REQUADRO (CARRO)</t>
  </si>
  <si>
    <t xml:space="preserve"> CHAPISCO APLICADO EM ALVENARIA (SEM PRESENÇA DE VÃOS) E ESTRUTURAS DE CONCRETO DE FACHADA, COM COLHER DE PEDREIRO. ARGAMASSA TRAÇO 1:3 COM PREPARO MANUAL. </t>
  </si>
  <si>
    <t>Pintura de muro com cal virgem</t>
  </si>
  <si>
    <t>Servente com encargos complementares</t>
  </si>
  <si>
    <t>CHAPISCO APLICADO NO TETO, COM ROLO PARA TEXTURA ACRÍLICA. ARGAMASSA INDUSTRIALIZADA COM PREPARO EM MISTURADOR 300 KG. AF_06/2014</t>
  </si>
  <si>
    <t xml:space="preserve">91338 </t>
  </si>
  <si>
    <t>91945</t>
  </si>
  <si>
    <t>TOMADA DUPLA 20A /127V PADRÃO BRASILEIRO EM CAIXA CX 4"X4"</t>
  </si>
  <si>
    <t xml:space="preserve"> VASO SANITARIO SIFONADO CONVENCIONAL COM LOUÇA BRANCA - FORNECIMENTO E INSTALAÇÃO. AF_10/2016</t>
  </si>
  <si>
    <t>95469</t>
  </si>
  <si>
    <t>TOMADA DUPLA 20A / 127V PADRÃO BRASILEIRO EM CAIXA CX 4"X4"</t>
  </si>
  <si>
    <t>caixa de luz 4"x 2" em aço esmaltdo</t>
  </si>
  <si>
    <t>tomada baixa de embutir (2 módulos)</t>
  </si>
  <si>
    <t>377</t>
  </si>
  <si>
    <t>TE SANITARIO, PVC, DN 50 X 50 MM, SERIE NORMAL, PARA ESGOTO PREDIAL</t>
  </si>
  <si>
    <t xml:space="preserve"> TE 90° PBV de PVC branco para esgoto série normal (diâmetro da seção: 100 mm)</t>
  </si>
  <si>
    <t>COTOVELO/JOELHO COM ADAPTADOR, 90 GRAUS, EM POLIPROPILENO, PN 16, PARA TUBOS PEAD, 32 MM X 1" - LIGACAO PREDIAL DE AGUA</t>
  </si>
  <si>
    <t xml:space="preserve"> 72900</t>
  </si>
  <si>
    <t xml:space="preserve"> TRANSPORTE DE ENTULHO COM CAMINHAO BASCULANTE 6 M3, RODOVIA PAVIMENTADA, DMT 0,5 A 1,0 KM</t>
  </si>
  <si>
    <t>LUMINARIA TIPO TARTARUGA PARA AREA EXTERNA EM ALUMINIO, COM GRADE, PARA 1 LAMPADA, BASE E27, POTENCIA MAXIMA 40/60 W (NAO INCLUI LAMPADA)</t>
  </si>
  <si>
    <t>COMP 18</t>
  </si>
  <si>
    <t>32</t>
  </si>
  <si>
    <t>33</t>
  </si>
  <si>
    <t>CAMP 32</t>
  </si>
  <si>
    <t>CAMP 33</t>
  </si>
  <si>
    <t>CAMP 34</t>
  </si>
  <si>
    <t>34</t>
  </si>
  <si>
    <t>COT 05</t>
  </si>
  <si>
    <t xml:space="preserve">Cotação de Preços - RACK 12U'S TIPO AUTO PORTANTE C/ PORTA EM ACRILICO C/ 55CM DE PROFUNDIDADE </t>
  </si>
  <si>
    <t>DATA</t>
  </si>
  <si>
    <t>NOME DA EMPRESA</t>
  </si>
  <si>
    <t>VALOR COTADO</t>
  </si>
  <si>
    <t>TELEFONE</t>
  </si>
  <si>
    <t>CONTATO</t>
  </si>
  <si>
    <t>CNPJ</t>
  </si>
  <si>
    <t>PLUGMAIS DISTRIBUIDORA</t>
  </si>
  <si>
    <t>07.388.781/0001-82</t>
  </si>
  <si>
    <t>STEFANNIE</t>
  </si>
  <si>
    <t>DATA PLUS INFORMATICA</t>
  </si>
  <si>
    <t>REDE DISTRIBUIDORA</t>
  </si>
  <si>
    <t>GABRIEL</t>
  </si>
  <si>
    <t>RODRIGO</t>
  </si>
  <si>
    <t>36.902.971/0001-74</t>
  </si>
  <si>
    <t>(65)3634-6949</t>
  </si>
  <si>
    <t>(65)2123-0990</t>
  </si>
  <si>
    <t>(65)3648-5757</t>
  </si>
  <si>
    <t>11.138.453/0001-03</t>
  </si>
  <si>
    <t>RACK 12U'S TIPO AUTO PORTANTE Cl PORTA EM ACRÍLICO E CHAVE FRONTAL E LATERAL, COM 2 OU 4 VENTILADORES DE TETO. , 55CM DE PROFUNDIDADE</t>
  </si>
  <si>
    <t>LUMINARIA DE EMERGENCIA 30 LEDS, POTENCIA 2 W, BATERIA DE LITIO, AUTONOMIA DE 6HORAS</t>
  </si>
  <si>
    <t>35</t>
  </si>
  <si>
    <t>CAMP 35</t>
  </si>
  <si>
    <t xml:space="preserve">85010 </t>
  </si>
  <si>
    <t xml:space="preserve">CAIXILHO FIXO, DE ALUMINIO, PARA VIDRO </t>
  </si>
  <si>
    <t>79460</t>
  </si>
  <si>
    <t xml:space="preserve"> PINTURA EPOXI, DUAS DEMAOS </t>
  </si>
  <si>
    <t>PERIMETRO INTERNO (EXPUGO, ESTERILIZAÇÃO, COLETA, CURATIVO, VACINA E OBSERVAÇÃO) X ALTURA</t>
  </si>
  <si>
    <t xml:space="preserve"> CARPINTEIRO DE ESQUADRIAS</t>
  </si>
  <si>
    <t xml:space="preserve"> PREGO DE ACO POLIDO COM CABECA 16 X 24 (2 1/4 X 12) </t>
  </si>
  <si>
    <t>PORTA DE MADEIRA, FOLHA MEDIA (NBR 15930) DE 100 X 210 CM, E = 35 MM, NUCLEO SARRAFEADO, CAPA LISA EM HDF, ACABAMENTO EM LAMINADO NATURAL PARA VERNIZ</t>
  </si>
  <si>
    <t xml:space="preserve">RODIZIO PARA TRILHO (TIPO NAPOLEAO), EM LATAO, COM ROLAMENTO EM ACO, 6 MM, 
</t>
  </si>
  <si>
    <t xml:space="preserve"> TRILHO QUADRADO, EM ALUMINIO (VERGALHAO MACICO), 1/4", (*6 X 6* CM), PARA RODIZIOS </t>
  </si>
  <si>
    <t>BATENTE/ PORTAL/ADUELA/ MARCO MACICO, E= *3* CM, L= *15* CM, *60 CM A 120* CM X *210* 
CM, EM CEDRINHO/ ANGELIM COMERCIAL/ EUCALIPTO/ CURUPIXA/ PEROBA/ CUMARU OU
EQUIVALENTE DA REGIAO (NAO INCLUI ALIZARES)</t>
  </si>
  <si>
    <t xml:space="preserve">JG </t>
  </si>
  <si>
    <t xml:space="preserve"> PILAR DE MADEIRA NAO APARELHADA *10 X 10* CM, MACARANDUBA, ANGELIM OU M 
EQUIVALENTE DA REGIAO</t>
  </si>
  <si>
    <t>ARGAMASSA TRAÇO 1:0,5:4,5 (CIMENTO, CAL E AREIA MÉDIA) PARA ASSENTAMEN 
TO DE ALVENARIA, PREPARO MANUAL. AF_08/2014</t>
  </si>
  <si>
    <t>m3</t>
  </si>
  <si>
    <t>Porta de madeira de correr completa, fornecimento e instalação - UND =m²</t>
  </si>
  <si>
    <t>PORTA DE MADEIRA DE CORRER, COMPLETA COM FORNECIMENTO E INSTALAAÇÃO</t>
  </si>
  <si>
    <t>01270.0.1.11</t>
  </si>
  <si>
    <t>05060.3.20.6</t>
  </si>
  <si>
    <t>05060.3.9.1</t>
  </si>
  <si>
    <t>05060.3.1.1</t>
  </si>
  <si>
    <t>AUXILIAR DE CARPINTEIRO</t>
  </si>
  <si>
    <t>TELHADISTA</t>
  </si>
  <si>
    <t>PREGO DE ACO POLIDO COM CABECA 18 X 27 (2 1/2 X 10)</t>
  </si>
  <si>
    <t>BARRA DE FERRO RETANGULAR, BARRA CHATA, 2" X 1/4" (L X E), 2,53 KG/M</t>
  </si>
  <si>
    <t>MADEIRA PINHO SERRADA 3A QUALIDADE NAO APARELHADA</t>
  </si>
  <si>
    <t>M³</t>
  </si>
  <si>
    <t>PORTA DE MADEIRA, FOLHA MEDIA (NBR 15930), E = 35 MM, NUCLEO SARRAFEADO, CAPA FRISADA EM HDF, ACABAMENTO MELAMINICO EM PADRAO MADEIRA</t>
  </si>
  <si>
    <t>93441</t>
  </si>
  <si>
    <t xml:space="preserve">SERVENTE  </t>
  </si>
  <si>
    <t xml:space="preserve">PEDREIRO  </t>
  </si>
  <si>
    <t xml:space="preserve"> ENCANADOR  </t>
  </si>
  <si>
    <t>ARGAMASSA DE CIMENTO E AREIA S/PEN. TRAÇO 1:3</t>
  </si>
  <si>
    <t xml:space="preserve"> CUBA ACO INOX (AISI 304) DE EMBUTIR COM VALVULA 3 1/2 ", DE *46 X 30 X 12* </t>
  </si>
  <si>
    <t xml:space="preserve"> GRANITO PARA BANCADA, POLIDO, TIPO ANDORINHA/ QUARTZ/ CASTELO/ CORUMBA OU OUTROS EQUIVALENTES DA REGIAO, E= *2,5* CM</t>
  </si>
  <si>
    <t xml:space="preserve"> BANCADA DE GRANITO CINZA POLIDO 150 X 60 CM, COM CUBA DE EMBUTIR DE AÇO INOXIDÁVEL MÉDIA, VÁLVULA AMERICANA EM METAL CROMADO, SIFÃO FLEXÍVEL EM PVC, ENGATE FLEXÍVEL 30 CM, TORNEIRA CROMADA LONGA DE PAREDE, 1/2 OU 3/4, PARA PIA DE COZINHA, PADRÃO POPULAR- FORNEC. E INSTAL. AF_12/2013</t>
  </si>
  <si>
    <t>BANCADA EM GRANITO CINZA POLIDO, COM CUBA DE EMBUTIR DE AÇO INOXIDAVEL, FORNECIMENTO E INSTALAÇÃO (2,20X0,60)</t>
  </si>
  <si>
    <t>BANCADA EM GRANITO CINZA POLIDO, COM CUBA DE EMBUTIR DE AÇO INOXIDAVEL, FORNECIMENTO E INSTALAÇÃO (2,70X0,60)</t>
  </si>
  <si>
    <t>COMP 13</t>
  </si>
  <si>
    <t>13</t>
  </si>
  <si>
    <t>DISPOSITIVO DR, 2 POLOS, SENSIBILIDADE DE 30 MA, CORRENTE DE 25 A, TIPO AC</t>
  </si>
  <si>
    <t>36</t>
  </si>
  <si>
    <t>CAMP 36</t>
  </si>
  <si>
    <t>ESCAVAÇÃO MANUAL DE VALAS. AF_03/2016</t>
  </si>
  <si>
    <t>PREPARO DE FUNDO DE VALA COM LARGURA MAIOR OU IGUAL A 1,5 M E MENOR QU E 2,5 M, EM LOCAL COM NÍVEL BAIXO DE INTERFERÊNCIA. AF_06/2016</t>
  </si>
  <si>
    <t>73964/006</t>
  </si>
  <si>
    <t>REATERRO DE VALA COM COMPACTAÇÃO MANUAL</t>
  </si>
  <si>
    <t>ALVENARIA EM TIJOLO CERAMICO MACICO 5X10X20CM 1 VEZ (ESPESSURA 20CM), ASSENTADO COM ARGAMASSA TRACO 1:2:8 (CIMENTO, CAL E AREIA)</t>
  </si>
  <si>
    <t>ALVENARIA EM TIJOLO CERAMICO MACICO 5X10X20CM 1/2 VEZ (ESPESSURA 10CM) , ASSENTADO COM ARGAMASSA TRACO 1:2:8 (CIMENTO, CAL E AREIA)</t>
  </si>
  <si>
    <t>CONCRETO FCK = 25MPA, TRAÇO 1:2,3:2,7 (CIMENTO/ AREIA MÉDIA/ BRITA 1) - PREPARO MECÂNICO COM BETONEIRA 400 L. AF_07/2016</t>
  </si>
  <si>
    <t>TAMPA EM CONCRETO ARMADO 60X60X5CM P/CX INSPECAO/FOSSA SEPTICA</t>
  </si>
  <si>
    <t>ARMACAO EM TELA DE ACO SOLDADA NERVURADA Q-92, ACO CA-60, 4,2MM, MALHA 15X15CM</t>
  </si>
  <si>
    <t>CHAPISCO APLICADO EM ALVENARIAS E ESTRUTURAS DE CONCRETO INTERNAS, COM COLHER DE PEDREIRO.  ARGAMASSA TRAÇO 1:3 COM PREPARO MANUAL. AF_06/20 14</t>
  </si>
  <si>
    <t>EMBOÇO, PARA RECEBIMENTO DE CERÂMICA, EM ARGAMASSA TRAÇO 1:2:8, PREPAR O MECÂNICO COM BETONEIRA 400L, APLICADO MANUALMENTE EM FACES INTERNAS DE PAREDES, PARA AMBIENTE COM ÁREA MENOR QUE 5M2, ESPESSURA DE 20MM, C OM EXECUÇÃO DE TALISCAS. AF_06/2014</t>
  </si>
  <si>
    <t>73929/004</t>
  </si>
  <si>
    <t>IMPERMEABILIZACAO DE ESTRUTURAS ENTERRADAS COM CIMENTO CRISTALIZANTE E ADESIVO LIQUIDO, ATE 7M DE PROFUNDIDADE.</t>
  </si>
  <si>
    <t>TUBO PVC, SERIE NORMAL, ESGOTO PREDIAL, DN 100 MM, FORNECIDO E INSTALA DO EM RAMAL DE DESCARGA OU RAMAL DE ESGOTO SANITÁRIO. AF_12/2014</t>
  </si>
  <si>
    <t>TE, PVC, SERIE NORMAL, ESGOTO PREDIAL, DN 100 X 100 MM, JUNTA ELÁSTICA , FORNECIDO E INSTALADO EM RAMAL DE DESCARGA OU RAMAL DE ESGOTO SANITÁ RIO. AF_12/2014</t>
  </si>
  <si>
    <t>ARMAÇÃO DE LAJE DE UMA ESTRUTURA CONVENCIONAL DE CONCRETO ARMADO EM UM A EDIFÍCAÇÃO TÉRREA OU SOBRADO UTILIZANDO AÇO CA-50 DE 10.0 MM - MONTA GEM. AF_12/2015_P</t>
  </si>
  <si>
    <t>SISTEMA DE TRATAMENTO DE ESGOTO-TANQUE SÉPTICO</t>
  </si>
  <si>
    <t>93358</t>
  </si>
  <si>
    <t>74076/001</t>
  </si>
  <si>
    <t>FORMA TABUA PARA CONCRETO EM FUNDACAO, C/ REAPROVEITAMENTO 3X.</t>
  </si>
  <si>
    <t>SISTEMA DE TRATAMENTO DE ESGOTO-FILTRO ANAERÓBICIO</t>
  </si>
  <si>
    <t>JOELHO 90 GRAUS, PVC, SERIE NORMAL, ESGOTO PREDIAL, DN 100 MM, JUNTA E LÁSTICA, FORNECIDO E INSTALADO EM RAMAL DE DESCARGA OU RAMAL DE ESGOTO SANITÁRIO. AF_12/2014</t>
  </si>
  <si>
    <t>LEITO FILTRANTE - FORN.E ENCHIMENTO C/ BRITA NO. 4</t>
  </si>
  <si>
    <t>FORMA TABUA PARA CONCRETO EM FUNDACAO, C/ REAPROVEITAMENTO 2X.</t>
  </si>
  <si>
    <t>SISTEMA DE TRATAMENTO DE ESGOTO - CAIXA DE DESINFECÇÃO</t>
  </si>
  <si>
    <t>89744</t>
  </si>
  <si>
    <t>73873/002</t>
  </si>
  <si>
    <t>SISTEMA DE TRATAMENTO DE ESGOTO -SUMIDOURO</t>
  </si>
  <si>
    <t>SUMIDOURO EM ALVENARIA DE TIJOLO CERAMICO MACIÇO DIAMETRO 1,40M E ALTU UN CR 1.590,34
RA 5,00M, COM TAMPA EM CONCRETO ARMADO DIAMETRO 1,60M E ESPESSURA 10CM</t>
  </si>
  <si>
    <t xml:space="preserve">74198/002 </t>
  </si>
  <si>
    <t>CONSTRUÇÃO SÃO MATEUS - TIPO III</t>
  </si>
  <si>
    <t>PREFEITURA MUNICIPAL DE VARZEA GRANDE</t>
  </si>
  <si>
    <t>SECRETARIA MUNICIPAL DE SAÚDE</t>
  </si>
  <si>
    <t>SUPERINTENDENCIA DE PROJETOS E OBRAS</t>
  </si>
  <si>
    <t>OBRA: CONSTRUÇÃO DA UNIDADE BÁSICA DE SAÚDE - SÃO MATEUS II - TIPO III</t>
  </si>
  <si>
    <t>VÁLVULA DE ESFERA BRUTA, BRONZE, ROSCÁVEL, 1/2 , INSTALADO EM RESERVA ÇÃO DE ÁGUA DE EDIFICAÇÃO QUE POSSUA RESERVATÓRIO DE FIBRA/FIBROCIMENTO - FORNECIMENTO E INSTALAÇÃO. AF_06/2016</t>
  </si>
  <si>
    <t xml:space="preserve">FORNECIMENTO E INSTALAÇÃO DE CENTRAL MANIFOLD COMPLETO PARA AR 4X4 COM 08 CHICOTES FLEXIVEIS OU SERPENTINA </t>
  </si>
  <si>
    <t>COTAÇÃO</t>
  </si>
  <si>
    <t>FORNECIMENTO E INSTALAÇÃO DE POSTO DE CONSUMO COMPLETO DUPLA RETENÇÃO</t>
  </si>
  <si>
    <t>FORNECIMENTO E INSTALAÇÃO DE FILTRO REGULADOR DE PRESSÃO 1/4"X1/2"BELL-AIR</t>
  </si>
  <si>
    <t>FORNECIMENTO E INSTALAÇÃO DE PAINEL DE ALARME PARA AR COMPRIMIDO</t>
  </si>
  <si>
    <t>COT 01</t>
  </si>
  <si>
    <t>COT 02</t>
  </si>
  <si>
    <t>Cotação de Preços - FORNECIMENTO E INSTALAÇÃO DE POSTO DE CONSUMO COMPLETO DUPLA RETENÇÃO</t>
  </si>
  <si>
    <t>COT 03</t>
  </si>
  <si>
    <t>COT 04</t>
  </si>
  <si>
    <t>Cotação de Preços - FORNECIMENTO E INSTALAÇÃO DE FILTRO REGULADOR DE PRESSÃO 1/4"X1/2"BELL-AIR</t>
  </si>
  <si>
    <t xml:space="preserve">Cotação de Preços - FORNECIMENTO E INSTALAÇÃO DE CENTRAL MANIFOLD COMPLETO PARA AR 4X4 COM 08 CHICOTES FLEXIVEIS OU SERPENTINA </t>
  </si>
  <si>
    <t>Cotação de Preços - FORNECIMENTO E INSTALAÇÃO DE PAINEL DE ALARME PARA AR COMPRIMIDO</t>
  </si>
  <si>
    <t>ENDEREÇO :RUA CARMELITA FERNANDES - SÃO MATEUS -VG</t>
  </si>
  <si>
    <t>ENDEREÇO : RUA CARMELITA FERNANDES, S/Nº , SÃO MATEUS -VG</t>
  </si>
  <si>
    <t>TOALHEIRO PLASTICO TIPO DISPENSER PARA PAPEL TOALHA INTERFOLHADO</t>
  </si>
  <si>
    <t>37</t>
  </si>
  <si>
    <t>CAMP 37</t>
  </si>
  <si>
    <t>m2</t>
  </si>
  <si>
    <t>RETIRADA DE ESTRUTURA DE MADEIRA COM TESOURAS PARA TELHAS CERAMICAS OU DE VIDRO</t>
  </si>
  <si>
    <t xml:space="preserve"> RECOLOCACAO DE TELHAS CERAMICAS TIPO FRANCESA, CONSIDERANDO REAPROVEITAMENTO DE MATERIAL</t>
  </si>
  <si>
    <t>72089</t>
  </si>
  <si>
    <t>2.4</t>
  </si>
  <si>
    <t>2.5</t>
  </si>
  <si>
    <t>2.6</t>
  </si>
  <si>
    <t>1.2</t>
  </si>
  <si>
    <t>1.6</t>
  </si>
  <si>
    <t>4.6</t>
  </si>
  <si>
    <t>4.7</t>
  </si>
  <si>
    <t>5.2</t>
  </si>
  <si>
    <t>6.7</t>
  </si>
  <si>
    <t>6.9</t>
  </si>
  <si>
    <t>ÁREA DO TERRENO MINIMA=(1.655,17)-445,75(EDIFICAÇÃO)</t>
  </si>
  <si>
    <t>PERIMETRO (46,60*2*1) + (36,70*2*1)</t>
  </si>
  <si>
    <t>PERIMETRO (46,60*2*1,80) + (36,70*2*1,80)</t>
  </si>
  <si>
    <t xml:space="preserve">ESTRUTURA DE MADEIRA COM TESOURAS PARA TELHAS CERAMICAS </t>
  </si>
  <si>
    <t>ESTRUTURA METALICA EM TESOURAS OU TRELICAS, VAO LIVRE DE 12M, FORNECIMENTO E MONTAGEM, NAO SENDO CONSIDERADOS OS FECHAMENTOS METALICOS, AS COLUNAS, OS SERVICOS GERAIS EM ALVENARIA E CONCRETO, AS TELHAS DE COBERTURA E A PINTURA DE ACABAMENTO</t>
  </si>
  <si>
    <t>TELHAMENTO COM TELHA METÁLICA TRAPEZOIDAL A = 40MM E = 0,5 MM, COM ATÉ 2 ÁGUAS, INCLUSO IÇAMENTO.</t>
  </si>
  <si>
    <t>FECHAMENTO COM PLACA CIMENTÍCIA LISA E = 6MM, DE 1,20 X 3,00M (SEM AMIANTO)</t>
  </si>
  <si>
    <t>FORRO EM RÉGUAS DE PVC, FRISADO, PARA AMBIENTES RESIDENCIAIS, INCLUSIVE ESTRUTURA DE FIXAÇÃO. AF_05/2017_P</t>
  </si>
  <si>
    <t>2.7</t>
  </si>
  <si>
    <t>2.8</t>
  </si>
  <si>
    <t>2.9</t>
  </si>
  <si>
    <t>2.10</t>
  </si>
  <si>
    <t>TELHADISTA COM ENCARGOS COMPLEMENTARES</t>
  </si>
  <si>
    <t>SERVENTE COM ENCARGOS COMPLEMENTARES</t>
  </si>
  <si>
    <t>HASTE RETA PARA GANCHO DE FERRO GALVANIZADO, COM ROSCA 1/4 " X 30 CM PARA FIXACAO DE TELHA METALICA, INCLUI PORCA E ARRUELAS DE VEDACAO</t>
  </si>
  <si>
    <t>GUINDASTE HIDRÁULICO AUTOPROPELIDO, COM LANÇA TELESCÓPICA 40 M, CAPACI</t>
  </si>
  <si>
    <t>CHP</t>
  </si>
  <si>
    <t>GUINDASTE HIDRÁULICO AUTOPROPELIDO, COM LANÇA TELESCÓPICA 40 M, CAPACIDADE MÁXIMA 60 T, POTÊNCIA 260 KW - CHI DIURNO.</t>
  </si>
  <si>
    <t>CHI</t>
  </si>
  <si>
    <t>TELHA DE ACO ZINCADO TRAPEZOIDAL, A = *40* MM, E = 0,5 MM, SEM PINTURA</t>
  </si>
  <si>
    <t>PLACA CIMENTICIA LISA E = 6 MM, DE 1,20 X 3,00 M (SEM AMIANTO)</t>
  </si>
  <si>
    <t>COMP 19</t>
  </si>
  <si>
    <t>CAMP 38</t>
  </si>
  <si>
    <t>CAMP 39</t>
  </si>
  <si>
    <t>39</t>
  </si>
  <si>
    <t>CUMEEIRA E ESPIGÃO PARA TELHA CERÂMICA EMBOÇADA COM ARGAMASSA TRAÇO 1:2:9 (CIMENTO, CAL E AREIA), PARA TELHADOS COM MAIS DE 2 ÁGUAS, INCLUSO TRANSPORTE VERTICAL. AF_06/2016</t>
  </si>
  <si>
    <t>43,75</t>
  </si>
  <si>
    <t>2.11</t>
  </si>
  <si>
    <t>2.12</t>
  </si>
  <si>
    <t>1.7</t>
  </si>
  <si>
    <t>FUNDAÇÃO E ESTRUTURA</t>
  </si>
  <si>
    <t>CAL HIDRATADA PARA PINTURA</t>
  </si>
  <si>
    <t>IMPERMEABILIZACAO DE SUPERFICIE COM MANTA ASFALTICA (COM POLIMEROS TIPO APP), E=3 MM</t>
  </si>
  <si>
    <t>1,60</t>
  </si>
  <si>
    <t>PROTEÇÃO MECÂNICA COM ARGAMASSA TRAÇO 1:3 (CIMENTO E AREIA), ESPESSURA 2 CM - Lajes</t>
  </si>
  <si>
    <t>07185.8.1.1 - PROTEÇÃO MECÂNICA de superfície sujeita a trânsito com argamassa de cimento e areia traço 1:7, e = 3 cm - unidade: m2</t>
  </si>
  <si>
    <t>CODIGO</t>
  </si>
  <si>
    <t>PEDREIRO</t>
  </si>
  <si>
    <t>AJUDANTE DE PEDREIRO</t>
  </si>
  <si>
    <t>020603.22</t>
  </si>
  <si>
    <t>AREIA MEDIA - POSTO JAZIDA/FORNECEDOR (RETIRADO NA JAZIDA, SEM TRANSPORTE)</t>
  </si>
  <si>
    <t>CIMENTO PORTLAND COMPOSTO CP II-32</t>
  </si>
  <si>
    <t>071203.11.1</t>
  </si>
  <si>
    <t xml:space="preserve">PAPEL KRAFT BETUMADO
</t>
  </si>
  <si>
    <t>38</t>
  </si>
  <si>
    <t xml:space="preserve">72226 </t>
  </si>
  <si>
    <t>PORTA DE ALUMÍNIO DE ABRIR COM LAMBRI, COMM GUARNIÇÃO, FIXAÇÃO COM PAR AFUSOS - FORNECIMENTO E INSTALAÇÃO. AF_08/2015</t>
  </si>
  <si>
    <t>LIGAÇÃO DOMICILIAR DE ESGOTO DN 100MM, DA CASA ATÉ A CAIXA, COMPOSTO POR 10,0M TUBO DE PVC ESGOTO PREDIAL DN 100MM E CAIXA DE ALVENARIA COM TAMPA DE CONCRETO - FORNECIMENTO E INSTALAÇÃO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</si>
  <si>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</si>
  <si>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</si>
  <si>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</si>
  <si>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</si>
  <si>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</si>
  <si>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</si>
  <si>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</si>
  <si>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</si>
  <si>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</si>
  <si>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</si>
  <si>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</si>
  <si>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FORMA PARA ESTRUTURAS DE CONCRETO (PILAR, VIGA E LAJE) EM CHAPA DE MADEIRA COMPENSADA RESINADA, DE 1,10 X 2,20, ESPESSURA = 12 MM, 05 UTILIZAÇÕES. (FABRICAÇÃO, MONTAGEM E DESMONTAGEM)</t>
  </si>
  <si>
    <t>ARMAÇÃO ACO CA-50, DIAM. 6,3 (1/4) À 12,5MM(1/2) - FORNECIMENTO/ CORTE(PERDA DE 10%) / DOBRA/COLOCAÇÃO</t>
  </si>
  <si>
    <t>ARMAÇÃO DE ACO CA-60 DIAM. 3,4 A 6,0MM - FORNECIMENTO / CORTE (C/PERDA DE 10%) / DOBRA/COLOCAÇÃO</t>
  </si>
  <si>
    <t>CONCRETO USINADO BOMBEADO FCK=25MPA, INCLUSIVE COLOCAÇÃO, ESPALHAMENTO EACABAMENTO</t>
  </si>
  <si>
    <t>3.1</t>
  </si>
  <si>
    <t>3.2</t>
  </si>
  <si>
    <t>3.3</t>
  </si>
  <si>
    <t>3.4</t>
  </si>
  <si>
    <t>Sinapi</t>
  </si>
  <si>
    <t>6.14</t>
  </si>
  <si>
    <t>6.15</t>
  </si>
  <si>
    <t>6.16</t>
  </si>
  <si>
    <t>6.17</t>
  </si>
  <si>
    <t>6.18</t>
  </si>
  <si>
    <t>6.19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</si>
  <si>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</si>
  <si>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</si>
  <si>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</si>
  <si>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</si>
  <si>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</si>
  <si>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</si>
  <si>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</si>
  <si>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</si>
  <si>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</si>
  <si>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</si>
  <si>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</si>
  <si>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</si>
  <si>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8.31</t>
  </si>
  <si>
    <t>8.32</t>
  </si>
  <si>
    <t>8.33</t>
  </si>
  <si>
    <t>8.34</t>
  </si>
  <si>
    <t>8.35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</si>
  <si>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</si>
  <si>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</si>
  <si>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</si>
  <si>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</si>
  <si>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</si>
  <si>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</si>
  <si>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</si>
  <si>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</si>
  <si>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</si>
  <si>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</si>
  <si>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</si>
  <si>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</si>
  <si>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</si>
  <si>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</si>
  <si>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</si>
  <si>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</si>
  <si>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</si>
  <si>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</si>
  <si>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</si>
  <si>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</si>
  <si>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</si>
  <si>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</si>
  <si>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</si>
  <si>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</si>
  <si>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</si>
  <si>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</si>
  <si>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</si>
  <si>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</si>
  <si>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</si>
  <si>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</si>
  <si>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</si>
  <si>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</si>
  <si>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</si>
  <si>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</si>
  <si>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</si>
  <si>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</si>
  <si>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</si>
  <si>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</si>
  <si>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</si>
  <si>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</si>
  <si>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</si>
  <si>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</si>
  <si>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</si>
  <si>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</si>
  <si>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</si>
  <si>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</si>
  <si>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</si>
  <si>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</si>
  <si>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</si>
  <si>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</si>
  <si>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</si>
  <si>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</si>
  <si>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</si>
  <si>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</si>
  <si>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</si>
  <si>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</si>
  <si>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</si>
  <si>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</si>
  <si>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</si>
  <si>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</si>
  <si>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</si>
  <si>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</si>
  <si>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</si>
  <si>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</si>
  <si>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9.68</t>
  </si>
  <si>
    <t>9.69</t>
  </si>
  <si>
    <t>10.2</t>
  </si>
  <si>
    <t>10.3</t>
  </si>
  <si>
    <t>10.4</t>
  </si>
  <si>
    <t>10.5</t>
  </si>
  <si>
    <t>10.6</t>
  </si>
  <si>
    <t>11.2</t>
  </si>
  <si>
    <t xml:space="preserve">sinapi </t>
  </si>
  <si>
    <t>72224</t>
  </si>
  <si>
    <t>REMOÇÃO DE TELHA CERÂMICA COM REAPROVEITAMENTO</t>
  </si>
  <si>
    <t>EXECUÇÃO DE PASSEIO (CALÇADA)  COM CONCRETO MOLDADO IN LOCO, USINADO, ACABAMENTO CONVENCIONAL, ESPESSURA 6 CM, ARMADO. (contorno ubs, na frente e na laterla da unidade )</t>
  </si>
  <si>
    <t>87535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</si>
  <si>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</si>
  <si>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EMASSAMENTO C/MASSA LATEX PVA PARA AMBIENTE INTERNOS</t>
  </si>
  <si>
    <t>MASSA LATEX PVA PARA AMBIENTE EXTERNO</t>
  </si>
  <si>
    <t>09906.8.2- EMASSAMENTO DE PAREDE INTERNA COM MASSA LATEX PVA 2 DEMÃO 
- unidade: m2</t>
  </si>
  <si>
    <t xml:space="preserve"> APLICAÇÃO MANUAL DE PINTURA COM TINTA LÁTEX ACRÍLICA EM PAREDES, DUAS DEMÃOS. AF_06/2014</t>
  </si>
  <si>
    <t>EXTERNAS DE CASAS, UMA COR. AF_06/2014</t>
  </si>
  <si>
    <t xml:space="preserve">APLICAÇÃO MANUAL DE PINTURA COM TINTA TEXTURIZADA ACRÍLICA EM PAREDES </t>
  </si>
  <si>
    <t>TOMADA DE ENERGIA PARA INTERRUPTOR</t>
  </si>
  <si>
    <t>INSTAL/LIGACAO PROVISORIA ELETRICA BAIXA TENSÃO P/CANTEIRO DE OBRA- CHAVE 100A CARGA 3KWH,20CV EXCL FORN MEDIDOR</t>
  </si>
  <si>
    <t>02515.8.1.1- INSTAL/LIGACAO PROVISORIA ELETRICA BAIXA TENSÃO P/CANTEIRO DE OBRA- CHAVE 100A CARGA 3KWH,20CV EXCL FORN MEDIDOR - instalação mínima - unidade: und</t>
  </si>
  <si>
    <t>INST/LIGACAO PROVISORIA DE AGUA PARA OBRA E INSTALACAO SANITARIA PROVISORIA , PEQUENAS OBRAS -INSTALACAO MINIMA - UNIDADE: UND</t>
  </si>
  <si>
    <t>BARRACÃO DE OBRA EM CHAPA DE MADEIRA COMPENSADA COM BANHEIRO COBERTURA EM   FIBROCIMENTO 4   MM,   INCLUSO INSTALAÇÕES HIDRO-SANITARIAS E ELETRICAS *Refeitorio, vestuário, banheiro, deposito) - UNIDADE: M²</t>
  </si>
  <si>
    <t>ESTRUTURA DE MADEIRA APARELHADA EM ESTRUTURA CERÂMICA OU CONCRETO APOIADA EM MADEIRA - UNIDADE:M²</t>
  </si>
  <si>
    <t>07320.8.3.. COBERTURA TELHA CERÂMINHA TIPO ROMANA, EXCLUINDO MADEIRAMENTO, inclinação 35% - unidade: m²</t>
  </si>
  <si>
    <t>TELHAMENTO COM TELHA METÁLICA TRAPEZOIDAL A = 40MM E = 0,5 MM, COM ATÉ 2 ÁGUAS, INCLUSO IÇAMENTO - UNIDADE: M²</t>
  </si>
  <si>
    <t>FECHAMENTO COM PLACA CIMENTÍCIA LISA E = 6MM, DE 1,20 X 3,00M (SEM AMIANTO)  - TELHAMENTO COM TELHA METÁLICA TRAPEZOIDAL A = 40MM E = 0,5 MM, COM ATÉ 2 ÁGUAS, INCLUSO IÇAMENTO - UNIDADE: M²</t>
  </si>
  <si>
    <t>02821.8.2.1-MURO divisória com bloco de concreto 14 cm x 19 cm x 39 cm, e = 14 cm, altura 0,60 m, assentado sobre sapata corrida com argamassa mista de cimento, cal hidratada e areia sem peneirar traço 1:0,5:8 - undade: M</t>
  </si>
  <si>
    <t>REVESTIMENTO EM PISO CERÂMICO esmaltado 20 cm x 25 cm, assentado com argamassa mista de cimento, cal hidratada e areia sem peneirar traço 1:0,5:5, e=2,5 cm - unidade: m2</t>
  </si>
  <si>
    <t xml:space="preserve">PORTA DE MADEIRA COMPENSADA LISA PARA PINTURA, 1.00X2.10M, INCLUSO ADUELA 1 A, ALIZAR 1A E DOBRADIÇA COM ANEL, folha leve e=35 mm </t>
  </si>
  <si>
    <t>08520.8.1.1 JANELA DE ALUMINIO PROJETANTE sob encomenda, colocação e acabamento,
basculante, com contramarcos - unidade: m²</t>
  </si>
  <si>
    <t>PORTA DE VIDRO TEMPERADO 10MM COM 1 PORTA-1,60X2,10 DE ABRIR (CV2)</t>
  </si>
  <si>
    <t>161368.1 -PADRÃO DE ENTRADA TRIFÁSICO 125A AÉREO - COMPLETO em caixa de chapa de aço, dimensões 500 mm x 603 mm x 270 mm - unidade: un</t>
  </si>
  <si>
    <t>CAMP 20</t>
  </si>
  <si>
    <t>16520.8.2.1 -PROJETOR COM LÂMPADA E REATOR VAPOR METÁLICO 150W COMPLETO, com ângulo regulável, com alojamento para reator - unidade: und</t>
  </si>
  <si>
    <t>16132.8.18.1 PONTO DE ENERGIA PARA ILUMINAÇÃO- com eletroduto de PVC rígido, 0 3/1" - unidade: UND</t>
  </si>
  <si>
    <t>16143.8.12.1 - PONTO de interruptor com eletroduto de PVC rígido rosqueável, 0 3/4"</t>
  </si>
  <si>
    <t>161203.7.1</t>
  </si>
  <si>
    <t>Fio isolado em PVC (encordoamento: classe 1 /seção transversal: 1.50 mm2 / tensão: 750.00 V)</t>
  </si>
  <si>
    <t xml:space="preserve">Curva 90° de PVC rígido rosqueável para eletroduto (diâmetro da seção: 3/4")
</t>
  </si>
  <si>
    <t>Eletroduto de PVC rígido rosqueável (diâmetro daseção: 3/4")</t>
  </si>
  <si>
    <t>16132.3.4.2</t>
  </si>
  <si>
    <t>1613.6.3.2.2</t>
  </si>
  <si>
    <t>Caixa estampada em chapa de aço esmaltada de embutir 4" x 2" (formato da seção transversal: retangular / chapa: 18)</t>
  </si>
  <si>
    <t>16143.3.218</t>
  </si>
  <si>
    <t>Interruptor de embutir uma tecla simples (corrente elétrica: 10 A / tensão: 250 V)</t>
  </si>
  <si>
    <t xml:space="preserve"> INTERRUPTOR DIFERENCIAL RESIDUAL, 2 POLOS, SENSIBILIDADE 30 MA, CORRENTE DE 25 A- FORNECIMENTO E INSTALAÇÃO - UNIDADE: UND</t>
  </si>
  <si>
    <t>25</t>
  </si>
  <si>
    <t>COT</t>
  </si>
  <si>
    <t xml:space="preserve"> PAPELEIRA PLASTICA TIPO DISPENSER PARA PAPEL HIGIENICO ROLAO  - UNIDADE: UND</t>
  </si>
  <si>
    <t>LAVATÓRIO EM INOX PARA ESCOVAÇÃO, INCL VÁLVULAS E SIFÕES - UNIDADE: UND</t>
  </si>
  <si>
    <t xml:space="preserve"> SABONETEIRA PLASTICA TIPO DISPENSER PARA SABONETE LIQUIDO COM RESERVATORIO  800 A 1500 ML - UNIDADE: UND</t>
  </si>
  <si>
    <t>TOALHEIRO PLASTICO TIPO DISPENSER PARA PAPEL TOALHA INTERFOLHADO - UNIDADE: UND</t>
  </si>
  <si>
    <t>BANCADA EM GRANITO CINZA POLIDO, COM CUBA DE EMBUTIR DE AÇO INOXIDAVEL, FORNECIMENTO E INSTALAÇÃO (2,20X0,60), FORNECIMENTO E INSTALAÇÃO</t>
  </si>
  <si>
    <t xml:space="preserve"> TE PVC, SOLDAVEL, COM ROSCA NA BOLSA CENTRAL, 90 GRAUS, 25 MM X 1/2", PARA AGUA FRIA PREDIAL</t>
  </si>
  <si>
    <t xml:space="preserve"> JOELHO PVC, SOLDAVEL COM ROSCA, 90 GRAUS, 25 MM X 3/4", PARA AGUA FRIA PREDIAL</t>
  </si>
  <si>
    <t xml:space="preserve"> JOELHO PVC, 90 GRAUS, ROSCAVEL, 1 1/2", AGUA FRIA PREDIAL</t>
  </si>
  <si>
    <t xml:space="preserve">5 JOELHO PVC, ROSCAVEL, 90 GRAUS, 3/4", PARA AGUA FRIA PREDIAL </t>
  </si>
  <si>
    <t>2.13</t>
  </si>
  <si>
    <t>8.30</t>
  </si>
  <si>
    <t>9.67</t>
  </si>
  <si>
    <t>CAMP 25</t>
  </si>
  <si>
    <t>EMASSAMENTO C/MASSA ACRÍLICA PARA AMBIENTES INTERNOS, DUAS DEMÃOS</t>
  </si>
  <si>
    <t>PLACA 4X4" COM UMA TOMADA DE LÓGICA TIPO RJ45 CAT. 6</t>
  </si>
  <si>
    <t>SUPORTE PARA FUSADO COM PLACA DE ENCAIXE 4" X 2" ALTO (2,00 M DO PISO) PARA PONTO ELÉTRICO - FORNECIMENTO E INSTALAÇÃO. AF_12/2015</t>
  </si>
  <si>
    <t>2.1</t>
  </si>
  <si>
    <t>3.0</t>
  </si>
  <si>
    <t>2.0</t>
  </si>
  <si>
    <t>1.0</t>
  </si>
  <si>
    <t>3.5</t>
  </si>
  <si>
    <t>3.6</t>
  </si>
  <si>
    <t>3.7</t>
  </si>
  <si>
    <t>3.8</t>
  </si>
  <si>
    <t>3.9</t>
  </si>
  <si>
    <t>3.10</t>
  </si>
  <si>
    <t>3.11</t>
  </si>
  <si>
    <t>PERIMETRO DOS AMBIENTES INTERNOS 13+(13,8*2)+7,3+6,3+5,8+9,4+18+(10*3)+69,77+(12,4*2)+(13*3)+14+22,53+39,94+(7,5*2)</t>
  </si>
  <si>
    <t>JANELA PROJETANTE ALUMÍNIO 0,80 X 1,00</t>
  </si>
  <si>
    <t>JANELA PROJETANTE ALUMINIO 0,80 X 2,00</t>
  </si>
  <si>
    <t>JANELA PROJETANTE ALUMINIO 2,20 X 2,00</t>
  </si>
  <si>
    <t>JANELA PROJETANTE ALUMÍNIO 0,80 X 1,50</t>
  </si>
  <si>
    <t>JANELA PROJETANTE ALUMÍNIO 0,40 X 1,00</t>
  </si>
  <si>
    <t>PORTA DE VIDRO 1,80 x 2,10</t>
  </si>
  <si>
    <t>PORTA DE VIDRO 1,60 X 2,10</t>
  </si>
  <si>
    <t>PORTA MADEIRA 0,90 X 2,10</t>
  </si>
  <si>
    <t>PORTA MADEIRA CORRER 0,90 X 2,10</t>
  </si>
  <si>
    <t xml:space="preserve">PORTA DE ALUMÍNIO </t>
  </si>
  <si>
    <t>CAIXILHO DE ALUMÍNIO PARA VIDRO FIXO</t>
  </si>
  <si>
    <t>3.12</t>
  </si>
  <si>
    <t>3.13</t>
  </si>
  <si>
    <t>ALVENARIA INTERNA + EXTERNA + TETO</t>
  </si>
  <si>
    <t>GRANITO PARA BANCADA, POLIDO, TIPO ANDORINHA/ QUARTZ/ CASTELO/ CORUMBA OU OUTROS EQUIVALENTES DA REGIAO, E= *2,5* CM (Dispensação de medicamento e sala de esterilização)</t>
  </si>
  <si>
    <t>9.70</t>
  </si>
  <si>
    <t>GRANITO PARA BANCADA, POLIDO, TIPO ANDORINHA/ QUARTZ/ CASTELO/ CORUMBA OU OUTROS EQUIVALENTES DA REGIAO, E= *2,5* CM</t>
  </si>
  <si>
    <t>CAMP 40</t>
  </si>
  <si>
    <t>40</t>
  </si>
  <si>
    <t xml:space="preserve">PERIMETRO DOS AMBIENTES X PÉ DIREITO :                                                                            DML=(2,2*2+1,15*2)*2,80                                                    COPA=3,60*2,80                                                                WC FUNCIORÁRIO MASC=(3,25*2+1,20*2)*2,80                                 WC FUNCIORÁRIO FEM=(3,60*2+1,20*2)*2,80                                WC PCD OBSERVAÇÃO=(2,20*2+2,15*2)*2,80          WC PCD CONSUL 01 = (1,70*2+1,50*2)*2,80                                 WC PCD CONSUL 02 =(1,65*2+1,50*2)*2,80                              WC PCD SALA DE RECEPÇÃO = (1,50*2+1,70*2)*2,80           WC PCD SALA DE RECEPÇÃO = (1,50*2+1,70*2)*2,80           WC SALA RECEPÇÃO PNE  = (1,50*2+1,70*2*2,80                          </t>
  </si>
  <si>
    <t>MEMORIAL DE CÁLCULO</t>
  </si>
  <si>
    <t xml:space="preserve">PLANILHA ORÇAMENTÁRIA </t>
  </si>
  <si>
    <t>BDI =</t>
  </si>
  <si>
    <t>UNIDADE BÁSICA DE SAÚDE SÃO MATEUS II - PORTE III</t>
  </si>
  <si>
    <t xml:space="preserve">BDI: </t>
  </si>
  <si>
    <t>MUNICIPIO: VÁZEA GERANDE -MT</t>
  </si>
  <si>
    <t>REF:</t>
  </si>
  <si>
    <r>
      <t xml:space="preserve">Referência: </t>
    </r>
    <r>
      <rPr>
        <sz val="11"/>
        <color rgb="FF0000FF"/>
        <rFont val="Arial"/>
        <family val="2"/>
      </rPr>
      <t>SINAPI - OUTUBRO 2017</t>
    </r>
  </si>
  <si>
    <t>PLANILHA CONSOLIDADA</t>
  </si>
  <si>
    <t>ADITIVO 1</t>
  </si>
  <si>
    <t>%</t>
  </si>
  <si>
    <t>ADITIVO 2</t>
  </si>
  <si>
    <t>SUB-TOTAL (R$)</t>
  </si>
  <si>
    <t>4.0</t>
  </si>
  <si>
    <t>5.0</t>
  </si>
  <si>
    <t>6.0</t>
  </si>
  <si>
    <t>7.0</t>
  </si>
  <si>
    <t>8.0</t>
  </si>
  <si>
    <t>9.0</t>
  </si>
  <si>
    <t>INSTALAÇÃO HIDRÁULICA</t>
  </si>
  <si>
    <t>10.0</t>
  </si>
  <si>
    <t>11.0</t>
  </si>
  <si>
    <t>TOTAL DA OBRA =</t>
  </si>
  <si>
    <t>Importa o Presente Orçamento em:</t>
  </si>
  <si>
    <t>Setecentos e vinte e tres mil setecentos e treze reais e vinte e um centavos</t>
  </si>
  <si>
    <t>CRONOGRAMA FISICO FINANCEIRO</t>
  </si>
  <si>
    <t>DESCRIÇÃO / ETAPA</t>
  </si>
  <si>
    <t>PERIODO</t>
  </si>
  <si>
    <t>À Executar</t>
  </si>
  <si>
    <t>1º MEDIÇÃO</t>
  </si>
  <si>
    <t>2º MEDIÇÃO</t>
  </si>
  <si>
    <t>3º MEDIÇÃO</t>
  </si>
  <si>
    <t>4º MEDIÇÃO</t>
  </si>
  <si>
    <t>Valor (R$)</t>
  </si>
  <si>
    <t>Valor Do Mês</t>
  </si>
  <si>
    <t>Valor Acomulado</t>
  </si>
</sst>
</file>

<file path=xl/styles.xml><?xml version="1.0" encoding="utf-8"?>
<styleSheet xmlns="http://schemas.openxmlformats.org/spreadsheetml/2006/main">
  <numFmts count="1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_-* #,##0.00_-;\-* #,##0.00_-;_-* &quot;-&quot;????_-;_-@_-"/>
    <numFmt numFmtId="166" formatCode="_(* #,##0.00_);_(* \(#,##0.00\);_(* &quot;-&quot;??_);_(@_)"/>
    <numFmt numFmtId="167" formatCode="#,##0.00_);\(#,##0.00\)"/>
    <numFmt numFmtId="168" formatCode="0.000000"/>
    <numFmt numFmtId="169" formatCode="0.0000000"/>
    <numFmt numFmtId="170" formatCode="_-* #,##0.000_-;\-* #,##0.000_-;_-* &quot;-&quot;??_-;_-@_-"/>
    <numFmt numFmtId="171" formatCode="_-* #,##0.0000_-;\-* #,##0.0000_-;_-* &quot;-&quot;??_-;_-@_-"/>
    <numFmt numFmtId="172" formatCode="_(* #,##0.000_);_(* \(#,##0.000\);_(* &quot;-&quot;??_);_(@_)"/>
    <numFmt numFmtId="173" formatCode="#,##0.0000"/>
    <numFmt numFmtId="174" formatCode="0.000"/>
    <numFmt numFmtId="175" formatCode="_(&quot;R$ &quot;* #,##0.00_);_(&quot;R$ &quot;* \(#,##0.00\);_(&quot;R$ &quot;* &quot;-&quot;??_);_(@_)"/>
    <numFmt numFmtId="176" formatCode="&quot;R$&quot;\ #,##0.00"/>
    <numFmt numFmtId="177" formatCode="#,##0.00000000000"/>
    <numFmt numFmtId="178" formatCode="0.0%"/>
  </numFmts>
  <fonts count="5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rgb="FFFF0000"/>
      <name val="Arial Narrow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theme="1"/>
      <name val="Arial Unicode MS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i/>
      <sz val="11"/>
      <name val="Arial"/>
      <family val="2"/>
      <charset val="1"/>
    </font>
    <font>
      <b/>
      <i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2"/>
      <name val="Arial Narrow"/>
      <family val="2"/>
    </font>
    <font>
      <sz val="11"/>
      <name val="Arial"/>
      <family val="2"/>
    </font>
    <font>
      <sz val="9"/>
      <name val="Arial"/>
      <family val="2"/>
    </font>
    <font>
      <sz val="8"/>
      <color theme="1"/>
      <name val="Arial Narrow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name val="Arial Narrow"/>
      <family val="2"/>
    </font>
    <font>
      <sz val="10"/>
      <color theme="1"/>
      <name val="Arial"/>
      <family val="2"/>
    </font>
    <font>
      <b/>
      <sz val="14"/>
      <name val="Arial Narrow"/>
      <family val="2"/>
    </font>
    <font>
      <sz val="10"/>
      <name val="Arial"/>
    </font>
    <font>
      <b/>
      <u/>
      <sz val="14"/>
      <name val="Arial"/>
      <family val="2"/>
    </font>
    <font>
      <sz val="12"/>
      <name val="Courier"/>
      <family val="3"/>
    </font>
    <font>
      <sz val="14"/>
      <name val="Arial"/>
      <family val="2"/>
    </font>
    <font>
      <b/>
      <sz val="12"/>
      <name val="Courier"/>
      <family val="3"/>
    </font>
    <font>
      <sz val="11"/>
      <color indexed="12"/>
      <name val="Arial"/>
      <family val="2"/>
    </font>
    <font>
      <sz val="12"/>
      <color indexed="12"/>
      <name val="Arial"/>
      <family val="2"/>
    </font>
    <font>
      <sz val="11"/>
      <color rgb="FF0000FF"/>
      <name val="Arial"/>
      <family val="2"/>
    </font>
    <font>
      <b/>
      <sz val="14"/>
      <name val="Arial"/>
      <family val="2"/>
    </font>
    <font>
      <b/>
      <sz val="14"/>
      <color rgb="FF002060"/>
      <name val="Arial"/>
      <family val="2"/>
    </font>
    <font>
      <b/>
      <sz val="18"/>
      <color rgb="FF002060"/>
      <name val="Arial"/>
      <family val="2"/>
    </font>
    <font>
      <b/>
      <sz val="18"/>
      <name val="Arial"/>
      <family val="2"/>
    </font>
    <font>
      <sz val="13"/>
      <name val="Arial"/>
      <family val="2"/>
    </font>
    <font>
      <b/>
      <u/>
      <sz val="16"/>
      <name val="Arial"/>
      <family val="2"/>
    </font>
    <font>
      <sz val="12"/>
      <name val="Times New Roman"/>
      <family val="1"/>
    </font>
    <font>
      <sz val="10"/>
      <color indexed="10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 applyNumberFormat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946">
    <xf numFmtId="0" fontId="1" fillId="0" borderId="0" xfId="0" applyNumberFormat="1" applyFont="1" applyFill="1" applyBorder="1" applyAlignment="1" applyProtection="1">
      <alignment vertical="top"/>
    </xf>
    <xf numFmtId="0" fontId="3" fillId="2" borderId="0" xfId="3" applyNumberFormat="1" applyFont="1" applyFill="1" applyBorder="1" applyAlignment="1" applyProtection="1">
      <alignment vertical="top"/>
    </xf>
    <xf numFmtId="0" fontId="3" fillId="2" borderId="0" xfId="3" applyNumberFormat="1" applyFont="1" applyFill="1" applyBorder="1" applyAlignment="1" applyProtection="1">
      <alignment horizontal="center" vertical="center"/>
    </xf>
    <xf numFmtId="0" fontId="3" fillId="2" borderId="0" xfId="3" applyNumberFormat="1" applyFont="1" applyFill="1" applyBorder="1" applyAlignment="1" applyProtection="1">
      <alignment vertical="center" wrapText="1"/>
    </xf>
    <xf numFmtId="43" fontId="3" fillId="2" borderId="0" xfId="1" applyFont="1" applyFill="1" applyBorder="1" applyAlignment="1" applyProtection="1">
      <alignment vertical="top"/>
    </xf>
    <xf numFmtId="43" fontId="3" fillId="2" borderId="0" xfId="3" applyNumberFormat="1" applyFont="1" applyFill="1" applyBorder="1" applyAlignment="1" applyProtection="1">
      <alignment vertical="top"/>
    </xf>
    <xf numFmtId="0" fontId="3" fillId="2" borderId="0" xfId="3" applyNumberFormat="1" applyFont="1" applyFill="1" applyBorder="1" applyAlignment="1" applyProtection="1">
      <alignment horizontal="left" vertical="center"/>
    </xf>
    <xf numFmtId="43" fontId="3" fillId="2" borderId="0" xfId="1" applyFont="1" applyFill="1" applyBorder="1" applyAlignment="1" applyProtection="1">
      <alignment horizontal="right" vertical="center"/>
    </xf>
    <xf numFmtId="0" fontId="4" fillId="2" borderId="0" xfId="3" applyNumberFormat="1" applyFont="1" applyFill="1" applyBorder="1" applyAlignment="1" applyProtection="1">
      <alignment vertical="top"/>
    </xf>
    <xf numFmtId="0" fontId="5" fillId="2" borderId="0" xfId="3" applyNumberFormat="1" applyFont="1" applyFill="1" applyBorder="1" applyAlignment="1" applyProtection="1">
      <alignment vertical="top"/>
    </xf>
    <xf numFmtId="49" fontId="3" fillId="2" borderId="0" xfId="3" applyNumberFormat="1" applyFont="1" applyFill="1" applyBorder="1" applyAlignment="1" applyProtection="1">
      <alignment horizontal="center" vertical="center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6" borderId="11" xfId="0" applyNumberFormat="1" applyFont="1" applyFill="1" applyBorder="1" applyAlignment="1">
      <alignment horizontal="center" vertical="center" wrapText="1"/>
    </xf>
    <xf numFmtId="0" fontId="6" fillId="6" borderId="1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2" fontId="6" fillId="8" borderId="11" xfId="0" applyNumberFormat="1" applyFont="1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wrapText="1"/>
    </xf>
    <xf numFmtId="2" fontId="6" fillId="6" borderId="11" xfId="0" applyNumberFormat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0" fontId="0" fillId="8" borderId="9" xfId="0" applyFill="1" applyBorder="1" applyAlignment="1">
      <alignment horizontal="center" wrapText="1"/>
    </xf>
    <xf numFmtId="0" fontId="6" fillId="8" borderId="9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8" borderId="15" xfId="0" applyFont="1" applyFill="1" applyBorder="1" applyAlignment="1">
      <alignment horizontal="center" wrapText="1"/>
    </xf>
    <xf numFmtId="0" fontId="6" fillId="8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2" fontId="11" fillId="0" borderId="1" xfId="0" applyNumberFormat="1" applyFont="1" applyFill="1" applyBorder="1" applyAlignment="1">
      <alignment horizontal="center" wrapText="1"/>
    </xf>
    <xf numFmtId="165" fontId="1" fillId="0" borderId="11" xfId="0" applyNumberFormat="1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left" wrapText="1"/>
    </xf>
    <xf numFmtId="0" fontId="0" fillId="8" borderId="14" xfId="0" applyFill="1" applyBorder="1" applyAlignment="1">
      <alignment horizontal="left" wrapText="1"/>
    </xf>
    <xf numFmtId="2" fontId="6" fillId="8" borderId="1" xfId="0" applyNumberFormat="1" applyFont="1" applyFill="1" applyBorder="1" applyAlignment="1">
      <alignment horizontal="right" wrapText="1"/>
    </xf>
    <xf numFmtId="43" fontId="1" fillId="0" borderId="1" xfId="4" applyNumberFormat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2" fontId="1" fillId="0" borderId="11" xfId="0" applyNumberFormat="1" applyFont="1" applyFill="1" applyBorder="1" applyAlignment="1">
      <alignment horizontal="center" wrapText="1"/>
    </xf>
    <xf numFmtId="0" fontId="0" fillId="6" borderId="15" xfId="0" applyFill="1" applyBorder="1" applyAlignment="1">
      <alignment horizontal="center" wrapText="1"/>
    </xf>
    <xf numFmtId="0" fontId="1" fillId="6" borderId="15" xfId="0" applyFont="1" applyFill="1" applyBorder="1" applyAlignment="1">
      <alignment horizontal="left" wrapText="1"/>
    </xf>
    <xf numFmtId="0" fontId="0" fillId="6" borderId="14" xfId="0" applyFill="1" applyBorder="1" applyAlignment="1">
      <alignment horizontal="left" wrapText="1"/>
    </xf>
    <xf numFmtId="0" fontId="1" fillId="6" borderId="1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2" fontId="11" fillId="0" borderId="9" xfId="0" applyNumberFormat="1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 wrapText="1"/>
    </xf>
    <xf numFmtId="0" fontId="0" fillId="8" borderId="17" xfId="0" applyFill="1" applyBorder="1" applyAlignment="1">
      <alignment horizontal="center" wrapText="1"/>
    </xf>
    <xf numFmtId="0" fontId="1" fillId="8" borderId="9" xfId="0" applyFont="1" applyFill="1" applyBorder="1" applyAlignment="1">
      <alignment horizontal="center" wrapText="1"/>
    </xf>
    <xf numFmtId="2" fontId="6" fillId="8" borderId="11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vertical="center" wrapText="1"/>
    </xf>
    <xf numFmtId="2" fontId="1" fillId="0" borderId="17" xfId="0" applyNumberFormat="1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2" fontId="6" fillId="2" borderId="0" xfId="0" applyNumberFormat="1" applyFont="1" applyFill="1" applyBorder="1" applyAlignment="1">
      <alignment horizontal="center" wrapText="1"/>
    </xf>
    <xf numFmtId="2" fontId="1" fillId="0" borderId="15" xfId="0" applyNumberFormat="1" applyFont="1" applyFill="1" applyBorder="1" applyAlignment="1">
      <alignment horizontal="center" wrapText="1"/>
    </xf>
    <xf numFmtId="3" fontId="1" fillId="0" borderId="15" xfId="0" applyNumberFormat="1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2" fontId="6" fillId="6" borderId="1" xfId="0" applyNumberFormat="1" applyFont="1" applyFill="1" applyBorder="1" applyAlignment="1">
      <alignment horizontal="right" wrapText="1"/>
    </xf>
    <xf numFmtId="0" fontId="6" fillId="8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wrapText="1"/>
    </xf>
    <xf numFmtId="0" fontId="1" fillId="6" borderId="22" xfId="0" applyFont="1" applyFill="1" applyBorder="1" applyAlignment="1">
      <alignment horizontal="center" wrapText="1"/>
    </xf>
    <xf numFmtId="0" fontId="1" fillId="6" borderId="20" xfId="0" applyFont="1" applyFill="1" applyBorder="1" applyAlignment="1">
      <alignment horizontal="center" wrapText="1"/>
    </xf>
    <xf numFmtId="0" fontId="0" fillId="6" borderId="21" xfId="0" applyFill="1" applyBorder="1" applyAlignment="1">
      <alignment horizontal="left" wrapText="1"/>
    </xf>
    <xf numFmtId="2" fontId="6" fillId="6" borderId="22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center" wrapText="1"/>
    </xf>
    <xf numFmtId="43" fontId="1" fillId="2" borderId="0" xfId="4" applyNumberFormat="1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horizontal="center" wrapText="1"/>
    </xf>
    <xf numFmtId="165" fontId="1" fillId="2" borderId="0" xfId="0" applyNumberFormat="1" applyFont="1" applyFill="1" applyBorder="1" applyAlignment="1">
      <alignment horizontal="center" wrapText="1"/>
    </xf>
    <xf numFmtId="0" fontId="0" fillId="2" borderId="0" xfId="0" applyFill="1" applyBorder="1" applyAlignment="1">
      <alignment horizontal="left" wrapText="1"/>
    </xf>
    <xf numFmtId="2" fontId="6" fillId="2" borderId="0" xfId="0" applyNumberFormat="1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3" fontId="1" fillId="0" borderId="17" xfId="0" applyNumberFormat="1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left" wrapText="1"/>
    </xf>
    <xf numFmtId="2" fontId="6" fillId="0" borderId="13" xfId="0" applyNumberFormat="1" applyFont="1" applyFill="1" applyBorder="1" applyAlignment="1">
      <alignment horizontal="center" wrapText="1"/>
    </xf>
    <xf numFmtId="2" fontId="6" fillId="0" borderId="13" xfId="0" applyNumberFormat="1" applyFont="1" applyFill="1" applyBorder="1" applyAlignment="1">
      <alignment horizontal="right" wrapText="1"/>
    </xf>
    <xf numFmtId="0" fontId="0" fillId="0" borderId="2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2" fontId="11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43" fontId="5" fillId="2" borderId="1" xfId="1" applyFont="1" applyFill="1" applyBorder="1" applyAlignment="1" applyProtection="1">
      <alignment vertical="top"/>
    </xf>
    <xf numFmtId="0" fontId="14" fillId="2" borderId="0" xfId="0" applyNumberFormat="1" applyFont="1" applyFill="1" applyBorder="1" applyAlignment="1" applyProtection="1">
      <alignment horizontal="center" vertical="center"/>
    </xf>
    <xf numFmtId="49" fontId="14" fillId="2" borderId="0" xfId="0" applyNumberFormat="1" applyFont="1" applyFill="1" applyBorder="1" applyAlignment="1" applyProtection="1">
      <alignment horizontal="center" vertical="center"/>
    </xf>
    <xf numFmtId="0" fontId="14" fillId="2" borderId="0" xfId="0" applyNumberFormat="1" applyFont="1" applyFill="1" applyBorder="1" applyAlignment="1" applyProtection="1">
      <alignment vertical="center"/>
    </xf>
    <xf numFmtId="43" fontId="16" fillId="2" borderId="0" xfId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vertical="center"/>
    </xf>
    <xf numFmtId="43" fontId="14" fillId="4" borderId="1" xfId="1" applyFont="1" applyFill="1" applyBorder="1" applyAlignment="1" applyProtection="1">
      <alignment horizontal="center" vertical="center"/>
    </xf>
    <xf numFmtId="43" fontId="16" fillId="4" borderId="1" xfId="1" applyFont="1" applyFill="1" applyBorder="1" applyAlignment="1" applyProtection="1">
      <alignment horizontal="center" vertical="center"/>
    </xf>
    <xf numFmtId="43" fontId="14" fillId="4" borderId="1" xfId="1" applyFont="1" applyFill="1" applyBorder="1" applyAlignment="1" applyProtection="1">
      <alignment horizontal="right" vertical="center"/>
    </xf>
    <xf numFmtId="0" fontId="3" fillId="2" borderId="1" xfId="3" applyNumberFormat="1" applyFont="1" applyFill="1" applyBorder="1" applyAlignment="1" applyProtection="1">
      <alignment horizontal="center" vertical="center"/>
    </xf>
    <xf numFmtId="49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3" applyNumberFormat="1" applyFont="1" applyFill="1" applyBorder="1" applyAlignment="1" applyProtection="1">
      <alignment vertical="center" wrapText="1"/>
    </xf>
    <xf numFmtId="43" fontId="3" fillId="2" borderId="1" xfId="1" applyFont="1" applyFill="1" applyBorder="1" applyAlignment="1" applyProtection="1">
      <alignment horizontal="right" vertical="center"/>
    </xf>
    <xf numFmtId="43" fontId="3" fillId="2" borderId="1" xfId="1" applyFont="1" applyFill="1" applyBorder="1" applyAlignment="1" applyProtection="1">
      <alignment vertical="top"/>
    </xf>
    <xf numFmtId="43" fontId="5" fillId="2" borderId="1" xfId="4" applyFont="1" applyFill="1" applyBorder="1" applyAlignment="1" applyProtection="1">
      <alignment horizontal="center" vertical="center"/>
    </xf>
    <xf numFmtId="43" fontId="3" fillId="2" borderId="1" xfId="4" applyFont="1" applyFill="1" applyBorder="1" applyAlignment="1" applyProtection="1">
      <alignment horizontal="right" vertical="center"/>
    </xf>
    <xf numFmtId="49" fontId="3" fillId="7" borderId="1" xfId="3" applyNumberFormat="1" applyFont="1" applyFill="1" applyBorder="1" applyAlignment="1" applyProtection="1">
      <alignment horizontal="center" vertical="center"/>
    </xf>
    <xf numFmtId="0" fontId="3" fillId="7" borderId="1" xfId="3" applyNumberFormat="1" applyFont="1" applyFill="1" applyBorder="1" applyAlignment="1" applyProtection="1">
      <alignment horizontal="center" vertical="center"/>
    </xf>
    <xf numFmtId="0" fontId="3" fillId="7" borderId="1" xfId="3" applyNumberFormat="1" applyFont="1" applyFill="1" applyBorder="1" applyAlignment="1" applyProtection="1">
      <alignment vertical="center" wrapText="1"/>
    </xf>
    <xf numFmtId="43" fontId="3" fillId="7" borderId="1" xfId="1" applyFont="1" applyFill="1" applyBorder="1" applyAlignment="1" applyProtection="1">
      <alignment horizontal="right" vertical="center"/>
    </xf>
    <xf numFmtId="43" fontId="3" fillId="7" borderId="1" xfId="1" applyFont="1" applyFill="1" applyBorder="1" applyAlignment="1" applyProtection="1">
      <alignment vertical="top"/>
    </xf>
    <xf numFmtId="43" fontId="5" fillId="7" borderId="1" xfId="1" applyFont="1" applyFill="1" applyBorder="1" applyAlignment="1" applyProtection="1">
      <alignment vertical="top"/>
    </xf>
    <xf numFmtId="43" fontId="4" fillId="7" borderId="1" xfId="4" applyFont="1" applyFill="1" applyBorder="1" applyAlignment="1" applyProtection="1">
      <alignment horizontal="right" vertical="center"/>
    </xf>
    <xf numFmtId="0" fontId="4" fillId="3" borderId="1" xfId="3" applyNumberFormat="1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0" fontId="4" fillId="3" borderId="1" xfId="3" applyNumberFormat="1" applyFont="1" applyFill="1" applyBorder="1" applyAlignment="1" applyProtection="1">
      <alignment vertical="center" wrapText="1"/>
    </xf>
    <xf numFmtId="43" fontId="4" fillId="3" borderId="1" xfId="1" applyFont="1" applyFill="1" applyBorder="1" applyAlignment="1" applyProtection="1">
      <alignment horizontal="right" vertical="center"/>
    </xf>
    <xf numFmtId="43" fontId="4" fillId="3" borderId="1" xfId="1" applyFont="1" applyFill="1" applyBorder="1" applyAlignment="1" applyProtection="1">
      <alignment vertical="top"/>
    </xf>
    <xf numFmtId="43" fontId="17" fillId="3" borderId="1" xfId="1" applyFont="1" applyFill="1" applyBorder="1" applyAlignment="1" applyProtection="1">
      <alignment vertical="top"/>
    </xf>
    <xf numFmtId="0" fontId="3" fillId="3" borderId="1" xfId="3" applyNumberFormat="1" applyFont="1" applyFill="1" applyBorder="1" applyAlignment="1" applyProtection="1">
      <alignment horizontal="center" vertical="center"/>
    </xf>
    <xf numFmtId="49" fontId="3" fillId="3" borderId="1" xfId="3" applyNumberFormat="1" applyFont="1" applyFill="1" applyBorder="1" applyAlignment="1" applyProtection="1">
      <alignment horizontal="center" vertical="center"/>
    </xf>
    <xf numFmtId="43" fontId="3" fillId="3" borderId="1" xfId="1" applyFont="1" applyFill="1" applyBorder="1" applyAlignment="1" applyProtection="1">
      <alignment horizontal="right" vertical="center"/>
    </xf>
    <xf numFmtId="43" fontId="3" fillId="3" borderId="1" xfId="1" applyFont="1" applyFill="1" applyBorder="1" applyAlignment="1" applyProtection="1">
      <alignment vertical="top"/>
    </xf>
    <xf numFmtId="43" fontId="5" fillId="3" borderId="1" xfId="1" applyFont="1" applyFill="1" applyBorder="1" applyAlignment="1" applyProtection="1">
      <alignment vertical="top"/>
    </xf>
    <xf numFmtId="0" fontId="3" fillId="6" borderId="1" xfId="3" applyNumberFormat="1" applyFont="1" applyFill="1" applyBorder="1" applyAlignment="1" applyProtection="1">
      <alignment horizontal="center" vertical="center"/>
    </xf>
    <xf numFmtId="49" fontId="3" fillId="6" borderId="1" xfId="3" applyNumberFormat="1" applyFont="1" applyFill="1" applyBorder="1" applyAlignment="1" applyProtection="1">
      <alignment horizontal="center" vertical="center"/>
    </xf>
    <xf numFmtId="0" fontId="4" fillId="6" borderId="1" xfId="3" applyNumberFormat="1" applyFont="1" applyFill="1" applyBorder="1" applyAlignment="1" applyProtection="1">
      <alignment vertical="center" wrapText="1"/>
    </xf>
    <xf numFmtId="43" fontId="3" fillId="6" borderId="1" xfId="1" applyFont="1" applyFill="1" applyBorder="1" applyAlignment="1" applyProtection="1">
      <alignment horizontal="right" vertical="center"/>
    </xf>
    <xf numFmtId="43" fontId="3" fillId="6" borderId="1" xfId="1" applyFont="1" applyFill="1" applyBorder="1" applyAlignment="1" applyProtection="1">
      <alignment vertical="top"/>
    </xf>
    <xf numFmtId="43" fontId="5" fillId="6" borderId="1" xfId="1" applyFont="1" applyFill="1" applyBorder="1" applyAlignment="1" applyProtection="1">
      <alignment vertical="top"/>
    </xf>
    <xf numFmtId="43" fontId="5" fillId="2" borderId="1" xfId="1" applyFont="1" applyFill="1" applyBorder="1" applyAlignment="1" applyProtection="1">
      <alignment horizontal="center" vertical="center"/>
    </xf>
    <xf numFmtId="0" fontId="3" fillId="5" borderId="1" xfId="3" applyNumberFormat="1" applyFont="1" applyFill="1" applyBorder="1" applyAlignment="1" applyProtection="1">
      <alignment horizontal="center" vertical="center"/>
    </xf>
    <xf numFmtId="49" fontId="3" fillId="5" borderId="1" xfId="3" applyNumberFormat="1" applyFont="1" applyFill="1" applyBorder="1" applyAlignment="1" applyProtection="1">
      <alignment horizontal="center" vertical="center"/>
    </xf>
    <xf numFmtId="0" fontId="3" fillId="5" borderId="1" xfId="3" applyNumberFormat="1" applyFont="1" applyFill="1" applyBorder="1" applyAlignment="1" applyProtection="1">
      <alignment vertical="center" wrapText="1"/>
    </xf>
    <xf numFmtId="43" fontId="3" fillId="5" borderId="1" xfId="1" applyFont="1" applyFill="1" applyBorder="1" applyAlignment="1" applyProtection="1">
      <alignment horizontal="right" vertical="center"/>
    </xf>
    <xf numFmtId="43" fontId="3" fillId="5" borderId="1" xfId="1" applyFont="1" applyFill="1" applyBorder="1" applyAlignment="1" applyProtection="1">
      <alignment vertical="top"/>
    </xf>
    <xf numFmtId="43" fontId="5" fillId="5" borderId="1" xfId="1" applyFont="1" applyFill="1" applyBorder="1" applyAlignment="1" applyProtection="1">
      <alignment vertical="top"/>
    </xf>
    <xf numFmtId="43" fontId="4" fillId="5" borderId="1" xfId="1" applyFont="1" applyFill="1" applyBorder="1" applyAlignment="1" applyProtection="1">
      <alignment horizontal="right" vertical="top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 wrapText="1"/>
    </xf>
    <xf numFmtId="43" fontId="3" fillId="2" borderId="1" xfId="1" applyFont="1" applyFill="1" applyBorder="1" applyAlignment="1" applyProtection="1">
      <alignment horizontal="center" vertical="center"/>
    </xf>
    <xf numFmtId="0" fontId="3" fillId="6" borderId="1" xfId="3" applyNumberFormat="1" applyFont="1" applyFill="1" applyBorder="1" applyAlignment="1" applyProtection="1">
      <alignment vertical="top"/>
    </xf>
    <xf numFmtId="0" fontId="5" fillId="6" borderId="1" xfId="3" applyNumberFormat="1" applyFont="1" applyFill="1" applyBorder="1" applyAlignment="1" applyProtection="1">
      <alignment vertical="top"/>
    </xf>
    <xf numFmtId="43" fontId="4" fillId="5" borderId="1" xfId="1" applyFont="1" applyFill="1" applyBorder="1" applyAlignment="1" applyProtection="1">
      <alignment vertical="top"/>
    </xf>
    <xf numFmtId="0" fontId="3" fillId="0" borderId="1" xfId="3" applyNumberFormat="1" applyFont="1" applyFill="1" applyBorder="1" applyAlignment="1" applyProtection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vertical="center" wrapText="1"/>
    </xf>
    <xf numFmtId="43" fontId="3" fillId="0" borderId="1" xfId="1" applyFont="1" applyFill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vertical="top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4" borderId="1" xfId="3" applyNumberFormat="1" applyFont="1" applyFill="1" applyBorder="1" applyAlignment="1" applyProtection="1">
      <alignment horizontal="center" vertical="center"/>
    </xf>
    <xf numFmtId="49" fontId="3" fillId="4" borderId="1" xfId="3" applyNumberFormat="1" applyFont="1" applyFill="1" applyBorder="1" applyAlignment="1" applyProtection="1">
      <alignment horizontal="center" vertical="center"/>
    </xf>
    <xf numFmtId="0" fontId="4" fillId="4" borderId="1" xfId="3" applyNumberFormat="1" applyFont="1" applyFill="1" applyBorder="1" applyAlignment="1" applyProtection="1">
      <alignment vertical="center" wrapText="1"/>
    </xf>
    <xf numFmtId="43" fontId="3" fillId="4" borderId="1" xfId="1" applyFont="1" applyFill="1" applyBorder="1" applyAlignment="1" applyProtection="1">
      <alignment horizontal="right" vertical="center"/>
    </xf>
    <xf numFmtId="0" fontId="3" fillId="4" borderId="1" xfId="3" applyNumberFormat="1" applyFont="1" applyFill="1" applyBorder="1" applyAlignment="1" applyProtection="1">
      <alignment vertical="top"/>
    </xf>
    <xf numFmtId="0" fontId="5" fillId="4" borderId="1" xfId="3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center" wrapText="1"/>
    </xf>
    <xf numFmtId="43" fontId="5" fillId="0" borderId="1" xfId="1" applyFont="1" applyFill="1" applyBorder="1" applyAlignment="1" applyProtection="1">
      <alignment horizontal="center" vertical="center"/>
    </xf>
    <xf numFmtId="0" fontId="3" fillId="3" borderId="1" xfId="3" applyNumberFormat="1" applyFont="1" applyFill="1" applyBorder="1" applyAlignment="1" applyProtection="1">
      <alignment vertical="top"/>
    </xf>
    <xf numFmtId="0" fontId="5" fillId="3" borderId="1" xfId="3" applyNumberFormat="1" applyFont="1" applyFill="1" applyBorder="1" applyAlignment="1" applyProtection="1">
      <alignment vertical="top"/>
    </xf>
    <xf numFmtId="0" fontId="4" fillId="3" borderId="1" xfId="3" applyNumberFormat="1" applyFont="1" applyFill="1" applyBorder="1" applyAlignment="1" applyProtection="1">
      <alignment vertical="top"/>
    </xf>
    <xf numFmtId="0" fontId="17" fillId="3" borderId="1" xfId="3" applyNumberFormat="1" applyFont="1" applyFill="1" applyBorder="1" applyAlignment="1" applyProtection="1">
      <alignment vertical="top"/>
    </xf>
    <xf numFmtId="0" fontId="3" fillId="4" borderId="1" xfId="3" applyNumberFormat="1" applyFont="1" applyFill="1" applyBorder="1" applyAlignment="1" applyProtection="1">
      <alignment vertical="center" wrapText="1"/>
    </xf>
    <xf numFmtId="0" fontId="4" fillId="4" borderId="1" xfId="3" applyNumberFormat="1" applyFont="1" applyFill="1" applyBorder="1" applyAlignment="1" applyProtection="1">
      <alignment vertical="top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166" fontId="14" fillId="2" borderId="1" xfId="1" applyNumberFormat="1" applyFont="1" applyFill="1" applyBorder="1" applyAlignment="1"/>
    <xf numFmtId="166" fontId="14" fillId="2" borderId="22" xfId="1" applyNumberFormat="1" applyFont="1" applyFill="1" applyBorder="1" applyAlignment="1"/>
    <xf numFmtId="0" fontId="14" fillId="0" borderId="22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166" fontId="14" fillId="0" borderId="1" xfId="1" applyNumberFormat="1" applyFont="1" applyFill="1" applyBorder="1" applyAlignment="1"/>
    <xf numFmtId="0" fontId="14" fillId="0" borderId="1" xfId="0" applyFont="1" applyFill="1" applyBorder="1" applyAlignment="1">
      <alignment horizontal="left" vertical="center" wrapText="1"/>
    </xf>
    <xf numFmtId="166" fontId="14" fillId="0" borderId="22" xfId="1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21" fillId="0" borderId="0" xfId="5"/>
    <xf numFmtId="0" fontId="23" fillId="0" borderId="0" xfId="5" applyFont="1"/>
    <xf numFmtId="0" fontId="21" fillId="0" borderId="0" xfId="5" applyBorder="1"/>
    <xf numFmtId="0" fontId="24" fillId="0" borderId="31" xfId="5" applyFont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wrapText="1"/>
    </xf>
    <xf numFmtId="4" fontId="6" fillId="6" borderId="11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2" fontId="6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6" fillId="8" borderId="15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 applyProtection="1">
      <alignment horizontal="left" vertical="top"/>
    </xf>
    <xf numFmtId="169" fontId="1" fillId="0" borderId="9" xfId="0" applyNumberFormat="1" applyFont="1" applyFill="1" applyBorder="1" applyAlignment="1">
      <alignment horizontal="center" wrapText="1"/>
    </xf>
    <xf numFmtId="169" fontId="1" fillId="0" borderId="17" xfId="0" applyNumberFormat="1" applyFont="1" applyFill="1" applyBorder="1" applyAlignment="1">
      <alignment horizontal="center" wrapText="1"/>
    </xf>
    <xf numFmtId="168" fontId="1" fillId="0" borderId="1" xfId="0" applyNumberFormat="1" applyFont="1" applyFill="1" applyBorder="1" applyAlignment="1">
      <alignment horizontal="center" wrapText="1"/>
    </xf>
    <xf numFmtId="169" fontId="1" fillId="0" borderId="1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43" fontId="5" fillId="0" borderId="1" xfId="1" applyFont="1" applyFill="1" applyBorder="1" applyAlignment="1" applyProtection="1">
      <alignment vertical="center"/>
    </xf>
    <xf numFmtId="43" fontId="5" fillId="2" borderId="1" xfId="1" applyFont="1" applyFill="1" applyBorder="1" applyAlignment="1" applyProtection="1">
      <alignment vertical="center"/>
    </xf>
    <xf numFmtId="43" fontId="1" fillId="0" borderId="1" xfId="4" applyNumberFormat="1" applyFont="1" applyFill="1" applyBorder="1" applyAlignment="1">
      <alignment horizontal="center" vertical="center" wrapText="1"/>
    </xf>
    <xf numFmtId="43" fontId="1" fillId="0" borderId="1" xfId="4" applyNumberFormat="1" applyFont="1" applyFill="1" applyBorder="1" applyAlignment="1">
      <alignment horizontal="center" wrapText="1"/>
    </xf>
    <xf numFmtId="0" fontId="6" fillId="8" borderId="15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8" borderId="15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wrapText="1"/>
    </xf>
    <xf numFmtId="0" fontId="0" fillId="0" borderId="32" xfId="0" applyFill="1" applyBorder="1" applyAlignment="1">
      <alignment horizontal="left" wrapText="1"/>
    </xf>
    <xf numFmtId="2" fontId="6" fillId="0" borderId="32" xfId="0" applyNumberFormat="1" applyFont="1" applyFill="1" applyBorder="1" applyAlignment="1">
      <alignment horizontal="center" wrapText="1"/>
    </xf>
    <xf numFmtId="2" fontId="6" fillId="0" borderId="32" xfId="0" applyNumberFormat="1" applyFont="1" applyFill="1" applyBorder="1" applyAlignment="1">
      <alignment horizontal="right" wrapText="1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4" fontId="1" fillId="0" borderId="36" xfId="0" applyNumberFormat="1" applyFont="1" applyBorder="1" applyAlignment="1">
      <alignment horizontal="right" vertical="center"/>
    </xf>
    <xf numFmtId="0" fontId="0" fillId="0" borderId="19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7" borderId="28" xfId="0" quotePrefix="1" applyNumberFormat="1" applyFill="1" applyBorder="1" applyAlignment="1">
      <alignment horizontal="center" vertical="center"/>
    </xf>
    <xf numFmtId="0" fontId="0" fillId="7" borderId="21" xfId="0" quotePrefix="1" applyNumberFormat="1" applyFill="1" applyBorder="1" applyAlignment="1">
      <alignment horizontal="center" vertical="center"/>
    </xf>
    <xf numFmtId="0" fontId="0" fillId="7" borderId="22" xfId="0" quotePrefix="1" applyFill="1" applyBorder="1" applyAlignment="1"/>
    <xf numFmtId="4" fontId="6" fillId="7" borderId="27" xfId="0" applyNumberFormat="1" applyFont="1" applyFill="1" applyBorder="1" applyAlignment="1">
      <alignment horizontal="right" vertical="center"/>
    </xf>
    <xf numFmtId="10" fontId="6" fillId="7" borderId="20" xfId="0" applyNumberFormat="1" applyFont="1" applyFill="1" applyBorder="1" applyAlignment="1">
      <alignment horizontal="center" vertical="center"/>
    </xf>
    <xf numFmtId="10" fontId="6" fillId="7" borderId="2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1" fillId="0" borderId="35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2" xfId="0" applyNumberFormat="1" applyFont="1" applyFill="1" applyBorder="1" applyAlignment="1">
      <alignment horizontal="center" vertical="center" wrapText="1"/>
    </xf>
    <xf numFmtId="0" fontId="14" fillId="0" borderId="1" xfId="3" applyNumberFormat="1" applyFont="1" applyFill="1" applyBorder="1" applyAlignment="1" applyProtection="1">
      <alignment vertical="center" wrapText="1"/>
    </xf>
    <xf numFmtId="0" fontId="6" fillId="8" borderId="15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6" fillId="6" borderId="15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2" fontId="6" fillId="2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3" fontId="5" fillId="0" borderId="1" xfId="1" applyFont="1" applyFill="1" applyBorder="1" applyAlignment="1" applyProtection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35" xfId="0" applyFill="1" applyBorder="1" applyAlignment="1">
      <alignment horizontal="center" wrapText="1"/>
    </xf>
    <xf numFmtId="0" fontId="1" fillId="0" borderId="37" xfId="0" applyFont="1" applyFill="1" applyBorder="1" applyAlignment="1">
      <alignment horizontal="left" wrapText="1"/>
    </xf>
    <xf numFmtId="2" fontId="11" fillId="0" borderId="35" xfId="0" applyNumberFormat="1" applyFont="1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wrapText="1"/>
    </xf>
    <xf numFmtId="2" fontId="11" fillId="0" borderId="2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top"/>
    </xf>
    <xf numFmtId="4" fontId="11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2" fontId="6" fillId="0" borderId="0" xfId="0" applyNumberFormat="1" applyFont="1" applyFill="1" applyBorder="1" applyAlignment="1">
      <alignment horizontal="right" wrapText="1"/>
    </xf>
    <xf numFmtId="2" fontId="11" fillId="0" borderId="9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left" wrapText="1"/>
    </xf>
    <xf numFmtId="3" fontId="1" fillId="0" borderId="15" xfId="0" applyNumberFormat="1" applyFont="1" applyFill="1" applyBorder="1" applyAlignment="1">
      <alignment horizontal="left" wrapText="1"/>
    </xf>
    <xf numFmtId="170" fontId="1" fillId="0" borderId="1" xfId="4" applyNumberFormat="1" applyFont="1" applyFill="1" applyBorder="1" applyAlignment="1">
      <alignment horizontal="left" vertical="center" wrapText="1"/>
    </xf>
    <xf numFmtId="171" fontId="1" fillId="0" borderId="1" xfId="4" applyNumberFormat="1" applyFont="1" applyFill="1" applyBorder="1" applyAlignment="1">
      <alignment horizontal="left" vertical="center" wrapText="1"/>
    </xf>
    <xf numFmtId="43" fontId="5" fillId="0" borderId="1" xfId="4" applyFont="1" applyFill="1" applyBorder="1" applyAlignment="1" applyProtection="1">
      <alignment horizontal="center" vertical="center"/>
    </xf>
    <xf numFmtId="2" fontId="1" fillId="0" borderId="22" xfId="0" applyNumberFormat="1" applyFont="1" applyFill="1" applyBorder="1" applyAlignment="1">
      <alignment horizontal="center" wrapText="1"/>
    </xf>
    <xf numFmtId="165" fontId="1" fillId="0" borderId="27" xfId="0" applyNumberFormat="1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3" xfId="0" applyFont="1" applyFill="1" applyBorder="1" applyAlignment="1">
      <alignment horizontal="center" wrapText="1"/>
    </xf>
    <xf numFmtId="0" fontId="0" fillId="6" borderId="38" xfId="0" applyFill="1" applyBorder="1" applyAlignment="1">
      <alignment horizontal="left" wrapText="1"/>
    </xf>
    <xf numFmtId="0" fontId="1" fillId="6" borderId="7" xfId="0" applyFont="1" applyFill="1" applyBorder="1" applyAlignment="1">
      <alignment horizontal="center" wrapText="1"/>
    </xf>
    <xf numFmtId="2" fontId="6" fillId="6" borderId="8" xfId="0" applyNumberFormat="1" applyFont="1" applyFill="1" applyBorder="1" applyAlignment="1">
      <alignment horizontal="right" wrapText="1"/>
    </xf>
    <xf numFmtId="0" fontId="6" fillId="8" borderId="35" xfId="0" applyFont="1" applyFill="1" applyBorder="1" applyAlignment="1">
      <alignment horizontal="center" wrapText="1"/>
    </xf>
    <xf numFmtId="0" fontId="6" fillId="8" borderId="37" xfId="0" applyFont="1" applyFill="1" applyBorder="1" applyAlignment="1">
      <alignment horizontal="center" wrapText="1"/>
    </xf>
    <xf numFmtId="0" fontId="6" fillId="8" borderId="36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wrapText="1"/>
    </xf>
    <xf numFmtId="0" fontId="1" fillId="0" borderId="41" xfId="0" applyFont="1" applyFill="1" applyBorder="1" applyAlignment="1">
      <alignment horizontal="left" wrapText="1"/>
    </xf>
    <xf numFmtId="43" fontId="1" fillId="0" borderId="22" xfId="4" applyNumberFormat="1" applyFont="1" applyFill="1" applyBorder="1" applyAlignment="1">
      <alignment horizontal="left" vertical="center" wrapText="1"/>
    </xf>
    <xf numFmtId="2" fontId="11" fillId="0" borderId="40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35" xfId="0" applyNumberFormat="1" applyFont="1" applyFill="1" applyBorder="1" applyAlignment="1">
      <alignment horizontal="center" vertical="center" wrapText="1"/>
    </xf>
    <xf numFmtId="0" fontId="6" fillId="6" borderId="35" xfId="0" applyNumberFormat="1" applyFont="1" applyFill="1" applyBorder="1" applyAlignment="1">
      <alignment horizontal="left" vertical="center" wrapText="1"/>
    </xf>
    <xf numFmtId="0" fontId="6" fillId="6" borderId="36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 applyProtection="1">
      <alignment vertical="top"/>
    </xf>
    <xf numFmtId="0" fontId="4" fillId="0" borderId="0" xfId="3" applyNumberFormat="1" applyFont="1" applyFill="1" applyBorder="1" applyAlignment="1" applyProtection="1">
      <alignment vertical="top"/>
    </xf>
    <xf numFmtId="0" fontId="6" fillId="0" borderId="0" xfId="0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172" fontId="0" fillId="0" borderId="1" xfId="1" applyNumberFormat="1" applyFont="1" applyBorder="1"/>
    <xf numFmtId="166" fontId="1" fillId="0" borderId="1" xfId="1" applyNumberFormat="1" applyFont="1" applyBorder="1"/>
    <xf numFmtId="166" fontId="0" fillId="0" borderId="1" xfId="1" applyNumberFormat="1" applyFon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/>
    <xf numFmtId="166" fontId="6" fillId="4" borderId="1" xfId="1" applyNumberFormat="1" applyFont="1" applyFill="1" applyBorder="1"/>
    <xf numFmtId="0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1" fillId="0" borderId="9" xfId="0" quotePrefix="1" applyFont="1" applyFill="1" applyBorder="1" applyAlignment="1">
      <alignment horizontal="center" wrapText="1"/>
    </xf>
    <xf numFmtId="0" fontId="0" fillId="0" borderId="33" xfId="0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4" fontId="1" fillId="0" borderId="35" xfId="0" applyNumberFormat="1" applyFont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wrapText="1"/>
    </xf>
    <xf numFmtId="4" fontId="6" fillId="0" borderId="35" xfId="0" applyNumberFormat="1" applyFont="1" applyBorder="1" applyAlignment="1">
      <alignment horizontal="center" vertical="center"/>
    </xf>
    <xf numFmtId="4" fontId="6" fillId="0" borderId="3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33" fillId="0" borderId="1" xfId="3" applyNumberFormat="1" applyFont="1" applyFill="1" applyBorder="1" applyAlignment="1" applyProtection="1">
      <alignment horizontal="center" vertical="center"/>
    </xf>
    <xf numFmtId="49" fontId="33" fillId="0" borderId="1" xfId="3" applyNumberFormat="1" applyFont="1" applyFill="1" applyBorder="1" applyAlignment="1" applyProtection="1">
      <alignment horizontal="center" vertical="center"/>
    </xf>
    <xf numFmtId="0" fontId="33" fillId="0" borderId="1" xfId="3" applyNumberFormat="1" applyFont="1" applyFill="1" applyBorder="1" applyAlignment="1" applyProtection="1">
      <alignment vertical="center" wrapText="1"/>
    </xf>
    <xf numFmtId="43" fontId="33" fillId="0" borderId="1" xfId="1" applyFont="1" applyFill="1" applyBorder="1" applyAlignment="1" applyProtection="1">
      <alignment horizontal="right" vertical="center"/>
    </xf>
    <xf numFmtId="43" fontId="33" fillId="0" borderId="1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2" fontId="1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11" fillId="0" borderId="17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6" fillId="8" borderId="15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center" wrapText="1"/>
    </xf>
    <xf numFmtId="2" fontId="6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165" fontId="1" fillId="0" borderId="15" xfId="0" applyNumberFormat="1" applyFont="1" applyFill="1" applyBorder="1" applyAlignment="1">
      <alignment horizontal="center" wrapText="1"/>
    </xf>
    <xf numFmtId="171" fontId="1" fillId="0" borderId="15" xfId="4" applyNumberFormat="1" applyFont="1" applyFill="1" applyBorder="1" applyAlignment="1">
      <alignment horizontal="left" vertical="center" wrapText="1"/>
    </xf>
    <xf numFmtId="0" fontId="6" fillId="8" borderId="15" xfId="0" applyFont="1" applyFill="1" applyBorder="1" applyAlignment="1">
      <alignment horizontal="center" wrapText="1"/>
    </xf>
    <xf numFmtId="0" fontId="14" fillId="0" borderId="35" xfId="7" applyFont="1" applyFill="1" applyBorder="1" applyAlignment="1">
      <alignment vertical="center" wrapText="1"/>
    </xf>
    <xf numFmtId="0" fontId="14" fillId="0" borderId="1" xfId="7" applyFont="1" applyFill="1" applyBorder="1" applyAlignment="1">
      <alignment vertical="center" wrapText="1"/>
    </xf>
    <xf numFmtId="43" fontId="5" fillId="6" borderId="1" xfId="4" applyFont="1" applyFill="1" applyBorder="1" applyAlignment="1" applyProtection="1">
      <alignment horizontal="center" vertical="center"/>
    </xf>
    <xf numFmtId="0" fontId="4" fillId="6" borderId="35" xfId="3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Font="1" applyFill="1" applyBorder="1" applyAlignment="1">
      <alignment horizontal="center"/>
    </xf>
    <xf numFmtId="0" fontId="14" fillId="0" borderId="1" xfId="7" applyFont="1" applyFill="1" applyBorder="1" applyAlignment="1">
      <alignment horizontal="center" wrapText="1"/>
    </xf>
    <xf numFmtId="0" fontId="3" fillId="8" borderId="1" xfId="3" applyNumberFormat="1" applyFont="1" applyFill="1" applyBorder="1" applyAlignment="1" applyProtection="1">
      <alignment horizontal="center" vertical="center"/>
    </xf>
    <xf numFmtId="0" fontId="14" fillId="8" borderId="1" xfId="0" applyFont="1" applyFill="1" applyBorder="1" applyAlignment="1">
      <alignment horizontal="center" wrapText="1"/>
    </xf>
    <xf numFmtId="0" fontId="34" fillId="8" borderId="1" xfId="7" applyFont="1" applyFill="1" applyBorder="1" applyAlignment="1">
      <alignment horizontal="center" wrapText="1"/>
    </xf>
    <xf numFmtId="43" fontId="3" fillId="8" borderId="1" xfId="1" applyFont="1" applyFill="1" applyBorder="1" applyAlignment="1" applyProtection="1">
      <alignment horizontal="right" vertical="center"/>
    </xf>
    <xf numFmtId="43" fontId="3" fillId="8" borderId="1" xfId="1" applyFont="1" applyFill="1" applyBorder="1" applyAlignment="1" applyProtection="1">
      <alignment vertical="top"/>
    </xf>
    <xf numFmtId="43" fontId="5" fillId="8" borderId="1" xfId="4" applyFont="1" applyFill="1" applyBorder="1" applyAlignment="1" applyProtection="1">
      <alignment horizontal="center" vertical="center"/>
    </xf>
    <xf numFmtId="0" fontId="4" fillId="8" borderId="1" xfId="3" applyNumberFormat="1" applyFont="1" applyFill="1" applyBorder="1" applyAlignment="1" applyProtection="1">
      <alignment vertical="center" wrapText="1"/>
    </xf>
    <xf numFmtId="0" fontId="14" fillId="0" borderId="1" xfId="7" applyFont="1" applyFill="1" applyBorder="1" applyAlignment="1">
      <alignment wrapText="1"/>
    </xf>
    <xf numFmtId="49" fontId="3" fillId="8" borderId="1" xfId="3" applyNumberFormat="1" applyFont="1" applyFill="1" applyBorder="1" applyAlignment="1" applyProtection="1">
      <alignment horizontal="center" vertical="center"/>
    </xf>
    <xf numFmtId="0" fontId="15" fillId="8" borderId="1" xfId="7" applyFont="1" applyFill="1" applyBorder="1" applyAlignment="1">
      <alignment wrapText="1"/>
    </xf>
    <xf numFmtId="0" fontId="34" fillId="2" borderId="0" xfId="0" applyFont="1" applyFill="1" applyBorder="1" applyAlignment="1">
      <alignment horizontal="left" vertical="center"/>
    </xf>
    <xf numFmtId="0" fontId="14" fillId="4" borderId="19" xfId="0" applyNumberFormat="1" applyFont="1" applyFill="1" applyBorder="1" applyAlignment="1" applyProtection="1">
      <alignment horizontal="center" vertical="center"/>
    </xf>
    <xf numFmtId="43" fontId="3" fillId="4" borderId="11" xfId="1" applyFont="1" applyFill="1" applyBorder="1" applyAlignment="1" applyProtection="1">
      <alignment horizontal="center" vertical="center"/>
    </xf>
    <xf numFmtId="0" fontId="3" fillId="2" borderId="19" xfId="3" applyNumberFormat="1" applyFont="1" applyFill="1" applyBorder="1" applyAlignment="1" applyProtection="1">
      <alignment horizontal="center" vertical="center"/>
    </xf>
    <xf numFmtId="43" fontId="3" fillId="2" borderId="11" xfId="4" applyFont="1" applyFill="1" applyBorder="1" applyAlignment="1" applyProtection="1">
      <alignment vertical="top"/>
    </xf>
    <xf numFmtId="0" fontId="3" fillId="7" borderId="43" xfId="3" applyNumberFormat="1" applyFont="1" applyFill="1" applyBorder="1" applyAlignment="1" applyProtection="1">
      <alignment vertical="top"/>
    </xf>
    <xf numFmtId="43" fontId="4" fillId="7" borderId="11" xfId="4" applyFont="1" applyFill="1" applyBorder="1" applyAlignment="1" applyProtection="1">
      <alignment vertical="top"/>
    </xf>
    <xf numFmtId="0" fontId="4" fillId="3" borderId="19" xfId="3" applyNumberFormat="1" applyFont="1" applyFill="1" applyBorder="1" applyAlignment="1" applyProtection="1">
      <alignment horizontal="center" vertical="center"/>
    </xf>
    <xf numFmtId="43" fontId="4" fillId="3" borderId="11" xfId="3" applyNumberFormat="1" applyFont="1" applyFill="1" applyBorder="1" applyAlignment="1" applyProtection="1">
      <alignment vertical="top"/>
    </xf>
    <xf numFmtId="0" fontId="3" fillId="0" borderId="19" xfId="3" applyNumberFormat="1" applyFont="1" applyFill="1" applyBorder="1" applyAlignment="1" applyProtection="1">
      <alignment horizontal="center" vertical="center"/>
    </xf>
    <xf numFmtId="43" fontId="3" fillId="2" borderId="11" xfId="3" applyNumberFormat="1" applyFont="1" applyFill="1" applyBorder="1" applyAlignment="1" applyProtection="1">
      <alignment vertical="top"/>
    </xf>
    <xf numFmtId="0" fontId="3" fillId="7" borderId="19" xfId="3" applyNumberFormat="1" applyFont="1" applyFill="1" applyBorder="1" applyAlignment="1" applyProtection="1">
      <alignment horizontal="center" vertical="center"/>
    </xf>
    <xf numFmtId="43" fontId="4" fillId="5" borderId="11" xfId="3" applyNumberFormat="1" applyFont="1" applyFill="1" applyBorder="1" applyAlignment="1" applyProtection="1">
      <alignment vertical="top"/>
    </xf>
    <xf numFmtId="0" fontId="3" fillId="3" borderId="19" xfId="3" applyNumberFormat="1" applyFont="1" applyFill="1" applyBorder="1" applyAlignment="1" applyProtection="1">
      <alignment horizontal="center" vertical="center"/>
    </xf>
    <xf numFmtId="43" fontId="3" fillId="0" borderId="11" xfId="3" applyNumberFormat="1" applyFont="1" applyFill="1" applyBorder="1" applyAlignment="1" applyProtection="1">
      <alignment vertical="center"/>
    </xf>
    <xf numFmtId="0" fontId="3" fillId="6" borderId="19" xfId="3" applyNumberFormat="1" applyFont="1" applyFill="1" applyBorder="1" applyAlignment="1" applyProtection="1">
      <alignment horizontal="center" vertical="center"/>
    </xf>
    <xf numFmtId="43" fontId="3" fillId="6" borderId="11" xfId="3" applyNumberFormat="1" applyFont="1" applyFill="1" applyBorder="1" applyAlignment="1" applyProtection="1">
      <alignment vertical="top"/>
    </xf>
    <xf numFmtId="43" fontId="3" fillId="2" borderId="11" xfId="3" applyNumberFormat="1" applyFont="1" applyFill="1" applyBorder="1" applyAlignment="1" applyProtection="1">
      <alignment horizontal="center" vertical="center"/>
    </xf>
    <xf numFmtId="43" fontId="4" fillId="7" borderId="11" xfId="3" applyNumberFormat="1" applyFont="1" applyFill="1" applyBorder="1" applyAlignment="1" applyProtection="1">
      <alignment vertical="top"/>
    </xf>
    <xf numFmtId="43" fontId="3" fillId="0" borderId="11" xfId="3" applyNumberFormat="1" applyFont="1" applyFill="1" applyBorder="1" applyAlignment="1" applyProtection="1">
      <alignment vertical="top"/>
    </xf>
    <xf numFmtId="0" fontId="3" fillId="5" borderId="19" xfId="3" applyNumberFormat="1" applyFont="1" applyFill="1" applyBorder="1" applyAlignment="1" applyProtection="1">
      <alignment horizontal="center" vertical="center"/>
    </xf>
    <xf numFmtId="0" fontId="33" fillId="0" borderId="19" xfId="3" applyNumberFormat="1" applyFont="1" applyFill="1" applyBorder="1" applyAlignment="1" applyProtection="1">
      <alignment horizontal="center" vertical="center"/>
    </xf>
    <xf numFmtId="43" fontId="33" fillId="0" borderId="11" xfId="3" applyNumberFormat="1" applyFont="1" applyFill="1" applyBorder="1" applyAlignment="1" applyProtection="1">
      <alignment vertical="top"/>
    </xf>
    <xf numFmtId="0" fontId="3" fillId="2" borderId="19" xfId="0" applyNumberFormat="1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center" vertical="center"/>
    </xf>
    <xf numFmtId="0" fontId="3" fillId="4" borderId="19" xfId="3" applyNumberFormat="1" applyFont="1" applyFill="1" applyBorder="1" applyAlignment="1" applyProtection="1">
      <alignment horizontal="center" vertical="center"/>
    </xf>
    <xf numFmtId="43" fontId="3" fillId="4" borderId="11" xfId="3" applyNumberFormat="1" applyFont="1" applyFill="1" applyBorder="1" applyAlignment="1" applyProtection="1">
      <alignment vertical="top"/>
    </xf>
    <xf numFmtId="43" fontId="3" fillId="2" borderId="11" xfId="1" applyFont="1" applyFill="1" applyBorder="1" applyAlignment="1" applyProtection="1">
      <alignment vertical="top"/>
    </xf>
    <xf numFmtId="43" fontId="3" fillId="0" borderId="11" xfId="1" applyFont="1" applyFill="1" applyBorder="1" applyAlignment="1" applyProtection="1">
      <alignment vertical="top"/>
    </xf>
    <xf numFmtId="43" fontId="3" fillId="2" borderId="11" xfId="1" applyFont="1" applyFill="1" applyBorder="1" applyAlignment="1" applyProtection="1">
      <alignment vertical="center"/>
    </xf>
    <xf numFmtId="43" fontId="3" fillId="6" borderId="11" xfId="1" applyFont="1" applyFill="1" applyBorder="1" applyAlignment="1" applyProtection="1">
      <alignment vertical="center"/>
    </xf>
    <xf numFmtId="0" fontId="3" fillId="8" borderId="19" xfId="3" applyNumberFormat="1" applyFont="1" applyFill="1" applyBorder="1" applyAlignment="1" applyProtection="1">
      <alignment horizontal="center" vertical="center"/>
    </xf>
    <xf numFmtId="43" fontId="3" fillId="8" borderId="11" xfId="1" applyFont="1" applyFill="1" applyBorder="1" applyAlignment="1" applyProtection="1">
      <alignment vertical="center"/>
    </xf>
    <xf numFmtId="43" fontId="3" fillId="0" borderId="11" xfId="1" applyFont="1" applyFill="1" applyBorder="1" applyAlignment="1" applyProtection="1">
      <alignment vertical="center"/>
    </xf>
    <xf numFmtId="43" fontId="4" fillId="4" borderId="11" xfId="3" applyNumberFormat="1" applyFont="1" applyFill="1" applyBorder="1" applyAlignment="1" applyProtection="1">
      <alignment vertical="top"/>
    </xf>
    <xf numFmtId="0" fontId="3" fillId="4" borderId="29" xfId="3" applyNumberFormat="1" applyFont="1" applyFill="1" applyBorder="1" applyAlignment="1" applyProtection="1">
      <alignment horizontal="center" vertical="center"/>
    </xf>
    <xf numFmtId="49" fontId="3" fillId="4" borderId="26" xfId="3" applyNumberFormat="1" applyFont="1" applyFill="1" applyBorder="1" applyAlignment="1" applyProtection="1">
      <alignment horizontal="center" vertical="center"/>
    </xf>
    <xf numFmtId="0" fontId="3" fillId="4" borderId="26" xfId="3" applyNumberFormat="1" applyFont="1" applyFill="1" applyBorder="1" applyAlignment="1" applyProtection="1">
      <alignment horizontal="center" vertical="center"/>
    </xf>
    <xf numFmtId="0" fontId="3" fillId="4" borderId="26" xfId="3" applyNumberFormat="1" applyFont="1" applyFill="1" applyBorder="1" applyAlignment="1" applyProtection="1">
      <alignment vertical="center" wrapText="1"/>
    </xf>
    <xf numFmtId="43" fontId="3" fillId="4" borderId="26" xfId="1" applyFont="1" applyFill="1" applyBorder="1" applyAlignment="1" applyProtection="1">
      <alignment horizontal="right" vertical="center"/>
    </xf>
    <xf numFmtId="0" fontId="3" fillId="4" borderId="26" xfId="3" applyNumberFormat="1" applyFont="1" applyFill="1" applyBorder="1" applyAlignment="1" applyProtection="1">
      <alignment vertical="top"/>
    </xf>
    <xf numFmtId="0" fontId="6" fillId="0" borderId="0" xfId="0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6" fillId="8" borderId="15" xfId="0" applyFont="1" applyFill="1" applyBorder="1" applyAlignment="1">
      <alignment horizontal="center" wrapText="1"/>
    </xf>
    <xf numFmtId="0" fontId="6" fillId="8" borderId="15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0" fontId="3" fillId="0" borderId="0" xfId="3" applyNumberFormat="1" applyFont="1" applyFill="1" applyBorder="1" applyAlignment="1" applyProtection="1">
      <alignment vertical="top"/>
    </xf>
    <xf numFmtId="0" fontId="3" fillId="3" borderId="28" xfId="3" applyNumberFormat="1" applyFont="1" applyFill="1" applyBorder="1" applyAlignment="1" applyProtection="1">
      <alignment horizontal="center" vertical="center"/>
    </xf>
    <xf numFmtId="49" fontId="3" fillId="3" borderId="22" xfId="3" applyNumberFormat="1" applyFont="1" applyFill="1" applyBorder="1" applyAlignment="1" applyProtection="1">
      <alignment horizontal="center" vertical="center"/>
    </xf>
    <xf numFmtId="0" fontId="3" fillId="3" borderId="22" xfId="3" applyNumberFormat="1" applyFont="1" applyFill="1" applyBorder="1" applyAlignment="1" applyProtection="1">
      <alignment horizontal="center" vertical="center"/>
    </xf>
    <xf numFmtId="0" fontId="3" fillId="3" borderId="22" xfId="3" applyNumberFormat="1" applyFont="1" applyFill="1" applyBorder="1" applyAlignment="1" applyProtection="1">
      <alignment vertical="center" wrapText="1"/>
    </xf>
    <xf numFmtId="43" fontId="3" fillId="3" borderId="22" xfId="1" applyFont="1" applyFill="1" applyBorder="1" applyAlignment="1" applyProtection="1">
      <alignment horizontal="right" vertical="center"/>
    </xf>
    <xf numFmtId="0" fontId="3" fillId="3" borderId="22" xfId="3" applyNumberFormat="1" applyFont="1" applyFill="1" applyBorder="1" applyAlignment="1" applyProtection="1">
      <alignment vertical="top"/>
    </xf>
    <xf numFmtId="0" fontId="5" fillId="3" borderId="22" xfId="3" applyNumberFormat="1" applyFont="1" applyFill="1" applyBorder="1" applyAlignment="1" applyProtection="1">
      <alignment vertical="top"/>
    </xf>
    <xf numFmtId="0" fontId="4" fillId="3" borderId="22" xfId="3" applyNumberFormat="1" applyFont="1" applyFill="1" applyBorder="1" applyAlignment="1" applyProtection="1">
      <alignment vertical="top"/>
    </xf>
    <xf numFmtId="43" fontId="4" fillId="3" borderId="27" xfId="3" applyNumberFormat="1" applyFont="1" applyFill="1" applyBorder="1" applyAlignment="1" applyProtection="1">
      <alignment vertical="top"/>
    </xf>
    <xf numFmtId="0" fontId="5" fillId="4" borderId="44" xfId="3" applyNumberFormat="1" applyFont="1" applyFill="1" applyBorder="1" applyAlignment="1" applyProtection="1">
      <alignment vertical="top"/>
    </xf>
    <xf numFmtId="43" fontId="30" fillId="4" borderId="8" xfId="3" applyNumberFormat="1" applyFont="1" applyFill="1" applyBorder="1" applyAlignment="1" applyProtection="1">
      <alignment vertical="top"/>
    </xf>
    <xf numFmtId="0" fontId="30" fillId="4" borderId="6" xfId="3" applyNumberFormat="1" applyFont="1" applyFill="1" applyBorder="1" applyAlignment="1" applyProtection="1">
      <alignment vertical="top"/>
    </xf>
    <xf numFmtId="43" fontId="11" fillId="2" borderId="1" xfId="4" applyFont="1" applyFill="1" applyBorder="1" applyAlignment="1" applyProtection="1">
      <alignment horizontal="right" vertical="center"/>
    </xf>
    <xf numFmtId="0" fontId="14" fillId="2" borderId="1" xfId="0" applyNumberFormat="1" applyFont="1" applyFill="1" applyBorder="1" applyAlignment="1" applyProtection="1">
      <alignment vertical="center" wrapText="1"/>
    </xf>
    <xf numFmtId="0" fontId="14" fillId="2" borderId="1" xfId="3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/>
    </xf>
    <xf numFmtId="3" fontId="1" fillId="0" borderId="37" xfId="0" applyNumberFormat="1" applyFont="1" applyFill="1" applyBorder="1" applyAlignment="1">
      <alignment horizontal="left" wrapText="1"/>
    </xf>
    <xf numFmtId="43" fontId="14" fillId="2" borderId="1" xfId="1" applyFont="1" applyFill="1" applyBorder="1" applyAlignment="1" applyProtection="1">
      <alignment horizontal="right" vertical="center"/>
    </xf>
    <xf numFmtId="43" fontId="14" fillId="0" borderId="1" xfId="1" applyFont="1" applyFill="1" applyBorder="1" applyAlignment="1" applyProtection="1">
      <alignment horizontal="right" vertical="center"/>
    </xf>
    <xf numFmtId="0" fontId="6" fillId="8" borderId="15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43" fontId="5" fillId="2" borderId="1" xfId="1" applyFont="1" applyFill="1" applyBorder="1" applyAlignment="1" applyProtection="1"/>
    <xf numFmtId="43" fontId="5" fillId="2" borderId="1" xfId="4" applyFont="1" applyFill="1" applyBorder="1" applyAlignment="1" applyProtection="1">
      <alignment horizontal="right" vertical="center"/>
    </xf>
    <xf numFmtId="43" fontId="3" fillId="2" borderId="11" xfId="4" applyFont="1" applyFill="1" applyBorder="1" applyAlignment="1" applyProtection="1">
      <alignment horizontal="center" vertical="center"/>
    </xf>
    <xf numFmtId="43" fontId="1" fillId="0" borderId="1" xfId="4" applyNumberFormat="1" applyFont="1" applyFill="1" applyBorder="1" applyAlignment="1">
      <alignment vertical="center" wrapText="1"/>
    </xf>
    <xf numFmtId="43" fontId="11" fillId="2" borderId="1" xfId="4" applyFont="1" applyFill="1" applyBorder="1" applyAlignment="1" applyProtection="1">
      <alignment horizontal="center" vertical="center"/>
    </xf>
    <xf numFmtId="0" fontId="1" fillId="3" borderId="1" xfId="3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vertical="center" wrapText="1"/>
    </xf>
    <xf numFmtId="43" fontId="1" fillId="3" borderId="1" xfId="1" applyFont="1" applyFill="1" applyBorder="1" applyAlignment="1" applyProtection="1">
      <alignment horizontal="right" vertical="center"/>
    </xf>
    <xf numFmtId="43" fontId="1" fillId="3" borderId="1" xfId="1" applyFont="1" applyFill="1" applyBorder="1" applyAlignment="1" applyProtection="1">
      <alignment vertical="top"/>
    </xf>
    <xf numFmtId="43" fontId="37" fillId="3" borderId="1" xfId="4" applyFont="1" applyFill="1" applyBorder="1" applyAlignment="1" applyProtection="1">
      <alignment horizontal="right" vertical="center"/>
    </xf>
    <xf numFmtId="43" fontId="6" fillId="3" borderId="1" xfId="3" applyNumberFormat="1" applyFont="1" applyFill="1" applyBorder="1" applyAlignment="1" applyProtection="1">
      <alignment vertical="top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66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/>
    <xf numFmtId="2" fontId="1" fillId="0" borderId="1" xfId="4" applyNumberFormat="1" applyFont="1" applyFill="1" applyBorder="1" applyAlignment="1">
      <alignment vertical="center" wrapText="1"/>
    </xf>
    <xf numFmtId="170" fontId="1" fillId="0" borderId="1" xfId="4" applyNumberFormat="1" applyFont="1" applyFill="1" applyBorder="1" applyAlignment="1">
      <alignment vertical="center" wrapText="1"/>
    </xf>
    <xf numFmtId="43" fontId="3" fillId="2" borderId="1" xfId="4" applyFont="1" applyFill="1" applyBorder="1" applyAlignment="1" applyProtection="1">
      <alignment horizontal="center" vertical="center"/>
    </xf>
    <xf numFmtId="0" fontId="6" fillId="8" borderId="15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2" fontId="6" fillId="2" borderId="0" xfId="0" applyNumberFormat="1" applyFont="1" applyFill="1" applyBorder="1" applyAlignment="1">
      <alignment horizontal="center" wrapText="1"/>
    </xf>
    <xf numFmtId="173" fontId="1" fillId="0" borderId="36" xfId="0" applyNumberFormat="1" applyFont="1" applyBorder="1" applyAlignment="1">
      <alignment horizontal="right" vertical="center"/>
    </xf>
    <xf numFmtId="43" fontId="3" fillId="2" borderId="11" xfId="3" applyNumberFormat="1" applyFont="1" applyFill="1" applyBorder="1" applyAlignment="1" applyProtection="1">
      <alignment vertical="center"/>
    </xf>
    <xf numFmtId="43" fontId="3" fillId="0" borderId="1" xfId="4" applyFont="1" applyFill="1" applyBorder="1" applyAlignment="1" applyProtection="1">
      <alignment horizontal="right" vertical="center"/>
    </xf>
    <xf numFmtId="3" fontId="1" fillId="0" borderId="1" xfId="0" applyNumberFormat="1" applyFont="1" applyFill="1" applyBorder="1" applyAlignment="1">
      <alignment horizontal="center" wrapText="1"/>
    </xf>
    <xf numFmtId="43" fontId="33" fillId="0" borderId="11" xfId="3" applyNumberFormat="1" applyFont="1" applyFill="1" applyBorder="1" applyAlignment="1" applyProtection="1">
      <alignment vertical="center"/>
    </xf>
    <xf numFmtId="0" fontId="6" fillId="8" borderId="15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2" fontId="6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36" fillId="2" borderId="0" xfId="3" applyNumberFormat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wrapText="1"/>
    </xf>
    <xf numFmtId="0" fontId="14" fillId="0" borderId="35" xfId="0" applyFont="1" applyFill="1" applyBorder="1" applyAlignment="1">
      <alignment horizontal="center"/>
    </xf>
    <xf numFmtId="166" fontId="14" fillId="0" borderId="35" xfId="1" applyNumberFormat="1" applyFont="1" applyFill="1" applyBorder="1" applyAlignment="1"/>
    <xf numFmtId="0" fontId="14" fillId="0" borderId="41" xfId="0" applyFont="1" applyBorder="1" applyAlignment="1">
      <alignment horizontal="left" vertical="center" wrapText="1"/>
    </xf>
    <xf numFmtId="4" fontId="14" fillId="0" borderId="35" xfId="0" applyNumberFormat="1" applyFont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wrapText="1"/>
    </xf>
    <xf numFmtId="0" fontId="36" fillId="2" borderId="0" xfId="3" applyNumberFormat="1" applyFont="1" applyFill="1" applyBorder="1" applyAlignment="1" applyProtection="1">
      <alignment horizontal="left" vertical="center"/>
    </xf>
    <xf numFmtId="0" fontId="14" fillId="0" borderId="22" xfId="0" applyFont="1" applyFill="1" applyBorder="1" applyAlignment="1">
      <alignment horizontal="center" wrapText="1"/>
    </xf>
    <xf numFmtId="43" fontId="3" fillId="0" borderId="11" xfId="3" applyNumberFormat="1" applyFont="1" applyFill="1" applyBorder="1" applyAlignment="1" applyProtection="1">
      <alignment horizontal="center" vertical="center"/>
    </xf>
    <xf numFmtId="0" fontId="14" fillId="2" borderId="19" xfId="3" applyNumberFormat="1" applyFont="1" applyFill="1" applyBorder="1" applyAlignment="1" applyProtection="1">
      <alignment horizontal="center" vertical="center"/>
    </xf>
    <xf numFmtId="0" fontId="1" fillId="3" borderId="19" xfId="3" applyNumberFormat="1" applyFont="1" applyFill="1" applyBorder="1" applyAlignment="1" applyProtection="1">
      <alignment horizontal="center" vertical="center"/>
    </xf>
    <xf numFmtId="0" fontId="3" fillId="3" borderId="11" xfId="3" applyNumberFormat="1" applyFont="1" applyFill="1" applyBorder="1" applyAlignment="1" applyProtection="1">
      <alignment vertical="top"/>
    </xf>
    <xf numFmtId="0" fontId="31" fillId="2" borderId="0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22" fillId="0" borderId="45" xfId="5" applyFont="1" applyBorder="1" applyAlignment="1">
      <alignment horizontal="center" vertical="center"/>
    </xf>
    <xf numFmtId="0" fontId="24" fillId="0" borderId="46" xfId="5" applyFont="1" applyBorder="1" applyAlignment="1">
      <alignment horizontal="center" vertical="center"/>
    </xf>
    <xf numFmtId="0" fontId="25" fillId="0" borderId="47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26" fillId="0" borderId="49" xfId="5" applyFont="1" applyBorder="1" applyAlignment="1">
      <alignment horizontal="left" vertical="center" indent="1"/>
    </xf>
    <xf numFmtId="0" fontId="22" fillId="0" borderId="50" xfId="5" applyFont="1" applyBorder="1" applyAlignment="1">
      <alignment vertical="center"/>
    </xf>
    <xf numFmtId="0" fontId="27" fillId="0" borderId="49" xfId="5" applyFont="1" applyBorder="1" applyAlignment="1">
      <alignment horizontal="left" vertical="center" indent="1"/>
    </xf>
    <xf numFmtId="167" fontId="22" fillId="0" borderId="50" xfId="1" applyNumberFormat="1" applyFont="1" applyFill="1" applyBorder="1" applyAlignment="1" applyProtection="1">
      <alignment horizontal="center" vertical="center"/>
    </xf>
    <xf numFmtId="167" fontId="22" fillId="0" borderId="52" xfId="1" applyNumberFormat="1" applyFont="1" applyFill="1" applyBorder="1" applyAlignment="1" applyProtection="1">
      <alignment horizontal="center" vertical="center"/>
    </xf>
    <xf numFmtId="0" fontId="21" fillId="0" borderId="43" xfId="5" applyBorder="1"/>
    <xf numFmtId="0" fontId="21" fillId="0" borderId="53" xfId="5" applyBorder="1"/>
    <xf numFmtId="0" fontId="22" fillId="0" borderId="51" xfId="5" applyFont="1" applyBorder="1" applyAlignment="1">
      <alignment horizontal="center" vertical="center"/>
    </xf>
    <xf numFmtId="0" fontId="25" fillId="0" borderId="54" xfId="5" applyFont="1" applyBorder="1" applyAlignment="1">
      <alignment horizontal="center" vertical="center"/>
    </xf>
    <xf numFmtId="0" fontId="22" fillId="0" borderId="48" xfId="5" applyFont="1" applyBorder="1" applyAlignment="1">
      <alignment vertical="center"/>
    </xf>
    <xf numFmtId="0" fontId="22" fillId="0" borderId="50" xfId="5" applyFont="1" applyBorder="1" applyAlignment="1">
      <alignment horizontal="center" vertical="center"/>
    </xf>
    <xf numFmtId="0" fontId="21" fillId="0" borderId="54" xfId="5" applyBorder="1"/>
    <xf numFmtId="0" fontId="27" fillId="0" borderId="49" xfId="5" applyFont="1" applyFill="1" applyBorder="1" applyAlignment="1">
      <alignment horizontal="left" vertical="center" indent="1"/>
    </xf>
    <xf numFmtId="167" fontId="22" fillId="0" borderId="52" xfId="5" applyNumberFormat="1" applyFont="1" applyBorder="1" applyAlignment="1">
      <alignment horizontal="center" vertical="center"/>
    </xf>
    <xf numFmtId="10" fontId="29" fillId="0" borderId="57" xfId="2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left" vertical="center" wrapText="1"/>
    </xf>
    <xf numFmtId="0" fontId="14" fillId="0" borderId="35" xfId="0" applyFont="1" applyFill="1" applyBorder="1" applyAlignment="1">
      <alignment horizontal="center" wrapText="1"/>
    </xf>
    <xf numFmtId="166" fontId="14" fillId="2" borderId="35" xfId="1" applyNumberFormat="1" applyFont="1" applyFill="1" applyBorder="1" applyAlignment="1"/>
    <xf numFmtId="0" fontId="14" fillId="0" borderId="40" xfId="0" applyFont="1" applyBorder="1" applyAlignment="1">
      <alignment horizontal="center"/>
    </xf>
    <xf numFmtId="0" fontId="14" fillId="0" borderId="40" xfId="0" applyFont="1" applyBorder="1" applyAlignment="1">
      <alignment horizontal="left" vertical="center" wrapText="1"/>
    </xf>
    <xf numFmtId="166" fontId="14" fillId="0" borderId="40" xfId="1" applyNumberFormat="1" applyFont="1" applyFill="1" applyBorder="1" applyAlignment="1"/>
    <xf numFmtId="0" fontId="14" fillId="0" borderId="35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0" fontId="1" fillId="0" borderId="40" xfId="0" applyFont="1" applyBorder="1" applyAlignment="1">
      <alignment horizontal="left" vertical="center"/>
    </xf>
    <xf numFmtId="0" fontId="14" fillId="0" borderId="40" xfId="0" applyFont="1" applyFill="1" applyBorder="1" applyAlignment="1">
      <alignment horizontal="center" vertical="center" wrapText="1"/>
    </xf>
    <xf numFmtId="166" fontId="14" fillId="0" borderId="40" xfId="1" applyNumberFormat="1" applyFont="1" applyFill="1" applyBorder="1" applyAlignment="1">
      <alignment horizontal="right"/>
    </xf>
    <xf numFmtId="0" fontId="14" fillId="2" borderId="40" xfId="0" applyFont="1" applyFill="1" applyBorder="1" applyAlignment="1">
      <alignment horizontal="center"/>
    </xf>
    <xf numFmtId="0" fontId="14" fillId="0" borderId="35" xfId="0" applyFont="1" applyFill="1" applyBorder="1" applyAlignment="1">
      <alignment horizontal="center" vertical="center" wrapText="1"/>
    </xf>
    <xf numFmtId="2" fontId="14" fillId="0" borderId="35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9" borderId="15" xfId="0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center"/>
    </xf>
    <xf numFmtId="166" fontId="14" fillId="9" borderId="13" xfId="1" applyNumberFormat="1" applyFont="1" applyFill="1" applyBorder="1" applyAlignment="1"/>
    <xf numFmtId="0" fontId="14" fillId="9" borderId="14" xfId="0" applyFont="1" applyFill="1" applyBorder="1" applyAlignment="1">
      <alignment horizontal="center"/>
    </xf>
    <xf numFmtId="43" fontId="14" fillId="2" borderId="35" xfId="1" applyFont="1" applyFill="1" applyBorder="1" applyAlignment="1" applyProtection="1">
      <alignment horizontal="right" vertical="center"/>
    </xf>
    <xf numFmtId="0" fontId="14" fillId="0" borderId="22" xfId="0" applyFont="1" applyBorder="1" applyAlignment="1">
      <alignment horizontal="left" vertical="center" wrapText="1"/>
    </xf>
    <xf numFmtId="0" fontId="14" fillId="0" borderId="22" xfId="0" applyFont="1" applyFill="1" applyBorder="1" applyAlignment="1">
      <alignment horizontal="center" vertical="center" wrapText="1"/>
    </xf>
    <xf numFmtId="43" fontId="14" fillId="2" borderId="22" xfId="1" applyFont="1" applyFill="1" applyBorder="1" applyAlignment="1" applyProtection="1">
      <alignment horizontal="right" vertical="center"/>
    </xf>
    <xf numFmtId="0" fontId="14" fillId="0" borderId="22" xfId="0" applyFont="1" applyFill="1" applyBorder="1" applyAlignment="1">
      <alignment horizontal="center"/>
    </xf>
    <xf numFmtId="4" fontId="14" fillId="0" borderId="22" xfId="0" applyNumberFormat="1" applyFont="1" applyBorder="1" applyAlignment="1">
      <alignment horizontal="left" vertical="center" wrapText="1"/>
    </xf>
    <xf numFmtId="4" fontId="14" fillId="0" borderId="40" xfId="0" applyNumberFormat="1" applyFont="1" applyBorder="1" applyAlignment="1">
      <alignment horizontal="left" vertical="center" wrapText="1"/>
    </xf>
    <xf numFmtId="0" fontId="19" fillId="9" borderId="1" xfId="0" applyFont="1" applyFill="1" applyBorder="1" applyAlignment="1">
      <alignment horizontal="center"/>
    </xf>
    <xf numFmtId="0" fontId="19" fillId="9" borderId="15" xfId="0" applyFont="1" applyFill="1" applyBorder="1" applyAlignment="1">
      <alignment horizontal="left" vertical="center" wrapText="1"/>
    </xf>
    <xf numFmtId="166" fontId="14" fillId="9" borderId="13" xfId="1" applyNumberFormat="1" applyFont="1" applyFill="1" applyBorder="1" applyAlignment="1">
      <alignment horizontal="right"/>
    </xf>
    <xf numFmtId="0" fontId="38" fillId="0" borderId="0" xfId="3" applyNumberFormat="1" applyFont="1" applyFill="1" applyBorder="1" applyAlignment="1" applyProtection="1">
      <alignment horizontal="center" vertical="center"/>
    </xf>
    <xf numFmtId="0" fontId="4" fillId="3" borderId="35" xfId="0" applyNumberFormat="1" applyFont="1" applyFill="1" applyBorder="1" applyAlignment="1" applyProtection="1">
      <alignment horizontal="center" vertical="center"/>
    </xf>
    <xf numFmtId="43" fontId="4" fillId="3" borderId="35" xfId="1" applyFont="1" applyFill="1" applyBorder="1" applyAlignment="1" applyProtection="1">
      <alignment horizontal="center" vertical="center"/>
    </xf>
    <xf numFmtId="0" fontId="15" fillId="0" borderId="58" xfId="0" applyFont="1" applyBorder="1" applyAlignment="1">
      <alignment horizontal="right"/>
    </xf>
    <xf numFmtId="10" fontId="15" fillId="0" borderId="59" xfId="2" applyNumberFormat="1" applyFont="1" applyBorder="1"/>
    <xf numFmtId="43" fontId="14" fillId="2" borderId="60" xfId="1" applyFont="1" applyFill="1" applyBorder="1" applyAlignment="1" applyProtection="1">
      <alignment horizontal="center" vertical="center"/>
    </xf>
    <xf numFmtId="0" fontId="14" fillId="3" borderId="33" xfId="0" applyNumberFormat="1" applyFont="1" applyFill="1" applyBorder="1" applyAlignment="1" applyProtection="1">
      <alignment horizontal="center" vertical="center"/>
    </xf>
    <xf numFmtId="49" fontId="4" fillId="3" borderId="35" xfId="0" applyNumberFormat="1" applyFont="1" applyFill="1" applyBorder="1" applyAlignment="1" applyProtection="1">
      <alignment horizontal="center" vertical="center"/>
    </xf>
    <xf numFmtId="0" fontId="4" fillId="3" borderId="35" xfId="0" applyNumberFormat="1" applyFont="1" applyFill="1" applyBorder="1" applyAlignment="1" applyProtection="1">
      <alignment vertical="center"/>
    </xf>
    <xf numFmtId="43" fontId="17" fillId="3" borderId="35" xfId="1" applyFont="1" applyFill="1" applyBorder="1" applyAlignment="1" applyProtection="1">
      <alignment horizontal="center" vertical="center"/>
    </xf>
    <xf numFmtId="9" fontId="18" fillId="3" borderId="35" xfId="2" applyFont="1" applyFill="1" applyBorder="1" applyAlignment="1" applyProtection="1">
      <alignment horizontal="right" vertical="center"/>
    </xf>
    <xf numFmtId="43" fontId="4" fillId="3" borderId="36" xfId="1" applyFont="1" applyFill="1" applyBorder="1" applyAlignment="1" applyProtection="1">
      <alignment horizontal="center" vertical="center"/>
    </xf>
    <xf numFmtId="0" fontId="14" fillId="3" borderId="6" xfId="0" applyNumberFormat="1" applyFont="1" applyFill="1" applyBorder="1" applyAlignment="1" applyProtection="1">
      <alignment horizontal="center" vertical="center"/>
    </xf>
    <xf numFmtId="49" fontId="4" fillId="3" borderId="7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vertical="center"/>
    </xf>
    <xf numFmtId="43" fontId="4" fillId="3" borderId="7" xfId="1" applyFont="1" applyFill="1" applyBorder="1" applyAlignment="1" applyProtection="1">
      <alignment horizontal="center" vertical="center"/>
    </xf>
    <xf numFmtId="43" fontId="4" fillId="3" borderId="7" xfId="1" applyFont="1" applyFill="1" applyBorder="1" applyAlignment="1" applyProtection="1">
      <alignment horizontal="center" vertical="center" wrapText="1"/>
    </xf>
    <xf numFmtId="43" fontId="4" fillId="3" borderId="8" xfId="1" applyFont="1" applyFill="1" applyBorder="1" applyAlignment="1" applyProtection="1">
      <alignment horizontal="center" vertical="center" wrapText="1"/>
    </xf>
    <xf numFmtId="0" fontId="41" fillId="2" borderId="0" xfId="0" applyFont="1" applyFill="1" applyBorder="1" applyAlignment="1">
      <alignment horizontal="left"/>
    </xf>
    <xf numFmtId="0" fontId="42" fillId="0" borderId="0" xfId="0" applyFont="1" applyBorder="1" applyAlignment="1"/>
    <xf numFmtId="0" fontId="43" fillId="2" borderId="0" xfId="0" applyFont="1" applyFill="1" applyBorder="1" applyAlignment="1">
      <alignment horizontal="left"/>
    </xf>
    <xf numFmtId="0" fontId="0" fillId="0" borderId="0" xfId="0" applyBorder="1" applyAlignment="1"/>
    <xf numFmtId="0" fontId="31" fillId="0" borderId="0" xfId="0" applyFont="1" applyBorder="1" applyAlignment="1"/>
    <xf numFmtId="0" fontId="10" fillId="2" borderId="0" xfId="0" applyFont="1" applyFill="1" applyAlignment="1">
      <alignment horizontal="center"/>
    </xf>
    <xf numFmtId="0" fontId="34" fillId="2" borderId="61" xfId="0" applyFont="1" applyFill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34" fillId="2" borderId="0" xfId="0" applyFont="1" applyFill="1" applyBorder="1" applyAlignment="1">
      <alignment horizontal="center" vertical="center"/>
    </xf>
    <xf numFmtId="10" fontId="45" fillId="2" borderId="0" xfId="2" applyNumberFormat="1" applyFont="1" applyFill="1" applyBorder="1" applyAlignment="1">
      <alignment horizontal="center" vertical="center"/>
    </xf>
    <xf numFmtId="0" fontId="34" fillId="2" borderId="29" xfId="0" applyFont="1" applyFill="1" applyBorder="1" applyAlignment="1">
      <alignment horizontal="center" vertical="center"/>
    </xf>
    <xf numFmtId="0" fontId="31" fillId="0" borderId="14" xfId="0" applyFont="1" applyBorder="1" applyAlignment="1"/>
    <xf numFmtId="174" fontId="0" fillId="0" borderId="0" xfId="0" applyNumberFormat="1" applyBorder="1" applyAlignment="1"/>
    <xf numFmtId="0" fontId="47" fillId="0" borderId="63" xfId="0" applyFont="1" applyBorder="1" applyAlignment="1">
      <alignment horizontal="center" vertical="center"/>
    </xf>
    <xf numFmtId="0" fontId="48" fillId="0" borderId="66" xfId="0" applyFont="1" applyBorder="1" applyAlignment="1">
      <alignment horizontal="center" vertical="center"/>
    </xf>
    <xf numFmtId="43" fontId="48" fillId="2" borderId="67" xfId="0" applyNumberFormat="1" applyFont="1" applyFill="1" applyBorder="1" applyAlignment="1">
      <alignment horizontal="left" vertical="center"/>
    </xf>
    <xf numFmtId="166" fontId="48" fillId="2" borderId="68" xfId="0" applyNumberFormat="1" applyFont="1" applyFill="1" applyBorder="1" applyAlignment="1">
      <alignment vertical="center"/>
    </xf>
    <xf numFmtId="166" fontId="47" fillId="0" borderId="68" xfId="0" applyNumberFormat="1" applyFont="1" applyBorder="1" applyAlignment="1">
      <alignment vertical="center"/>
    </xf>
    <xf numFmtId="10" fontId="47" fillId="0" borderId="68" xfId="0" applyNumberFormat="1" applyFont="1" applyBorder="1" applyAlignment="1">
      <alignment vertical="center"/>
    </xf>
    <xf numFmtId="0" fontId="48" fillId="2" borderId="67" xfId="0" applyFont="1" applyFill="1" applyBorder="1" applyAlignment="1">
      <alignment horizontal="left" vertical="center" wrapText="1"/>
    </xf>
    <xf numFmtId="43" fontId="48" fillId="2" borderId="67" xfId="0" applyNumberFormat="1" applyFont="1" applyFill="1" applyBorder="1" applyAlignment="1">
      <alignment horizontal="left" vertical="center" wrapText="1"/>
    </xf>
    <xf numFmtId="43" fontId="48" fillId="0" borderId="67" xfId="0" applyNumberFormat="1" applyFont="1" applyFill="1" applyBorder="1" applyAlignment="1">
      <alignment horizontal="left" vertical="center" wrapText="1"/>
    </xf>
    <xf numFmtId="166" fontId="48" fillId="0" borderId="68" xfId="0" applyNumberFormat="1" applyFont="1" applyFill="1" applyBorder="1" applyAlignment="1">
      <alignment vertical="center"/>
    </xf>
    <xf numFmtId="0" fontId="48" fillId="0" borderId="67" xfId="0" applyFont="1" applyFill="1" applyBorder="1" applyAlignment="1">
      <alignment horizontal="left" vertical="center" wrapText="1"/>
    </xf>
    <xf numFmtId="49" fontId="48" fillId="0" borderId="67" xfId="0" applyNumberFormat="1" applyFont="1" applyFill="1" applyBorder="1" applyAlignment="1">
      <alignment horizontal="left" vertical="center" wrapText="1"/>
    </xf>
    <xf numFmtId="0" fontId="10" fillId="10" borderId="66" xfId="0" applyFont="1" applyFill="1" applyBorder="1" applyAlignment="1">
      <alignment horizontal="center"/>
    </xf>
    <xf numFmtId="175" fontId="47" fillId="10" borderId="67" xfId="0" applyNumberFormat="1" applyFont="1" applyFill="1" applyBorder="1" applyAlignment="1">
      <alignment horizontal="right" wrapText="1"/>
    </xf>
    <xf numFmtId="176" fontId="49" fillId="10" borderId="68" xfId="12" applyNumberFormat="1" applyFont="1" applyFill="1" applyBorder="1" applyAlignment="1"/>
    <xf numFmtId="175" fontId="50" fillId="10" borderId="68" xfId="12" applyNumberFormat="1" applyFont="1" applyFill="1" applyBorder="1" applyAlignment="1"/>
    <xf numFmtId="10" fontId="50" fillId="0" borderId="68" xfId="0" applyNumberFormat="1" applyFont="1" applyBorder="1" applyAlignment="1">
      <alignment vertical="center"/>
    </xf>
    <xf numFmtId="0" fontId="34" fillId="0" borderId="0" xfId="0" applyFont="1" applyBorder="1" applyAlignment="1"/>
    <xf numFmtId="0" fontId="6" fillId="0" borderId="69" xfId="0" applyFont="1" applyBorder="1" applyAlignment="1">
      <alignment horizontal="center"/>
    </xf>
    <xf numFmtId="0" fontId="45" fillId="0" borderId="70" xfId="0" applyFont="1" applyBorder="1" applyAlignment="1">
      <alignment horizontal="center" vertical="justify"/>
    </xf>
    <xf numFmtId="166" fontId="1" fillId="0" borderId="71" xfId="0" applyNumberFormat="1" applyFont="1" applyBorder="1" applyAlignment="1"/>
    <xf numFmtId="0" fontId="6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 vertical="justify"/>
    </xf>
    <xf numFmtId="166" fontId="1" fillId="0" borderId="0" xfId="0" applyNumberFormat="1" applyFont="1" applyBorder="1" applyAlignment="1"/>
    <xf numFmtId="0" fontId="47" fillId="0" borderId="0" xfId="0" applyFont="1" applyAlignment="1"/>
    <xf numFmtId="0" fontId="47" fillId="0" borderId="0" xfId="0" applyFont="1" applyAlignment="1">
      <alignment horizontal="center"/>
    </xf>
    <xf numFmtId="175" fontId="0" fillId="0" borderId="0" xfId="0" applyNumberFormat="1" applyAlignment="1"/>
    <xf numFmtId="0" fontId="51" fillId="0" borderId="0" xfId="0" applyFont="1" applyBorder="1" applyAlignment="1"/>
    <xf numFmtId="0" fontId="42" fillId="0" borderId="0" xfId="0" applyFont="1" applyAlignment="1">
      <alignment horizontal="left"/>
    </xf>
    <xf numFmtId="0" fontId="51" fillId="0" borderId="0" xfId="0" applyFont="1" applyAlignment="1"/>
    <xf numFmtId="0" fontId="51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175" fontId="51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50" fillId="0" borderId="0" xfId="0" applyFont="1" applyFill="1" applyAlignment="1">
      <alignment vertical="center"/>
    </xf>
    <xf numFmtId="0" fontId="0" fillId="0" borderId="0" xfId="0" applyFill="1" applyAlignment="1"/>
    <xf numFmtId="0" fontId="52" fillId="0" borderId="0" xfId="0" applyFont="1" applyFill="1" applyAlignment="1">
      <alignment horizontal="center"/>
    </xf>
    <xf numFmtId="0" fontId="47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/>
    <xf numFmtId="0" fontId="34" fillId="0" borderId="0" xfId="0" applyFont="1" applyFill="1" applyAlignment="1">
      <alignment wrapText="1"/>
    </xf>
    <xf numFmtId="0" fontId="1" fillId="0" borderId="0" xfId="0" applyFont="1" applyAlignment="1"/>
    <xf numFmtId="0" fontId="42" fillId="0" borderId="0" xfId="0" applyFont="1" applyFill="1" applyAlignment="1">
      <alignment horizontal="left"/>
    </xf>
    <xf numFmtId="0" fontId="10" fillId="0" borderId="0" xfId="0" applyFont="1" applyFill="1" applyAlignment="1"/>
    <xf numFmtId="0" fontId="53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166" fontId="34" fillId="0" borderId="63" xfId="1" applyNumberFormat="1" applyFont="1" applyFill="1" applyBorder="1" applyAlignment="1">
      <alignment vertical="center"/>
    </xf>
    <xf numFmtId="0" fontId="31" fillId="0" borderId="63" xfId="0" applyFont="1" applyFill="1" applyBorder="1" applyAlignment="1">
      <alignment horizontal="center" vertical="center"/>
    </xf>
    <xf numFmtId="4" fontId="34" fillId="0" borderId="63" xfId="0" applyNumberFormat="1" applyFont="1" applyBorder="1" applyAlignment="1">
      <alignment vertical="center"/>
    </xf>
    <xf numFmtId="2" fontId="34" fillId="0" borderId="63" xfId="0" applyNumberFormat="1" applyFont="1" applyBorder="1" applyAlignment="1">
      <alignment horizontal="center" vertical="center"/>
    </xf>
    <xf numFmtId="166" fontId="7" fillId="0" borderId="66" xfId="1" applyNumberFormat="1" applyFont="1" applyFill="1" applyBorder="1" applyAlignment="1">
      <alignment horizontal="center" vertical="center"/>
    </xf>
    <xf numFmtId="166" fontId="13" fillId="0" borderId="73" xfId="1" applyNumberFormat="1" applyFont="1" applyFill="1" applyBorder="1" applyAlignment="1">
      <alignment horizontal="left" vertical="center" wrapText="1"/>
    </xf>
    <xf numFmtId="4" fontId="31" fillId="0" borderId="74" xfId="0" applyNumberFormat="1" applyFont="1" applyFill="1" applyBorder="1" applyAlignment="1">
      <alignment vertical="center"/>
    </xf>
    <xf numFmtId="10" fontId="31" fillId="0" borderId="75" xfId="2" applyNumberFormat="1" applyFont="1" applyFill="1" applyBorder="1" applyAlignment="1">
      <alignment horizontal="center" vertical="center"/>
    </xf>
    <xf numFmtId="4" fontId="31" fillId="0" borderId="74" xfId="0" applyNumberFormat="1" applyFont="1" applyBorder="1" applyAlignment="1">
      <alignment vertical="center"/>
    </xf>
    <xf numFmtId="3" fontId="13" fillId="0" borderId="75" xfId="0" applyNumberFormat="1" applyFont="1" applyFill="1" applyBorder="1" applyAlignment="1">
      <alignment horizontal="center" vertical="center"/>
    </xf>
    <xf numFmtId="3" fontId="13" fillId="0" borderId="75" xfId="0" applyNumberFormat="1" applyFont="1" applyBorder="1" applyAlignment="1">
      <alignment horizontal="center" vertical="center"/>
    </xf>
    <xf numFmtId="3" fontId="13" fillId="0" borderId="76" xfId="0" applyNumberFormat="1" applyFont="1" applyBorder="1" applyAlignment="1">
      <alignment horizontal="center" vertical="center"/>
    </xf>
    <xf numFmtId="3" fontId="54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7" fillId="0" borderId="66" xfId="0" applyFont="1" applyBorder="1" applyAlignment="1">
      <alignment horizontal="center" vertical="center"/>
    </xf>
    <xf numFmtId="166" fontId="31" fillId="0" borderId="77" xfId="0" quotePrefix="1" applyNumberFormat="1" applyFont="1" applyBorder="1" applyAlignment="1">
      <alignment horizontal="justify" vertical="center"/>
    </xf>
    <xf numFmtId="10" fontId="31" fillId="0" borderId="78" xfId="2" applyNumberFormat="1" applyFont="1" applyFill="1" applyBorder="1" applyAlignment="1">
      <alignment horizontal="center" vertical="center"/>
    </xf>
    <xf numFmtId="4" fontId="31" fillId="0" borderId="77" xfId="0" applyNumberFormat="1" applyFont="1" applyBorder="1" applyAlignment="1">
      <alignment vertical="center"/>
    </xf>
    <xf numFmtId="3" fontId="13" fillId="0" borderId="78" xfId="0" applyNumberFormat="1" applyFont="1" applyFill="1" applyBorder="1" applyAlignment="1">
      <alignment horizontal="center" vertical="center"/>
    </xf>
    <xf numFmtId="3" fontId="13" fillId="0" borderId="78" xfId="0" applyNumberFormat="1" applyFont="1" applyBorder="1" applyAlignment="1">
      <alignment horizontal="center" vertical="center"/>
    </xf>
    <xf numFmtId="3" fontId="13" fillId="0" borderId="68" xfId="0" applyNumberFormat="1" applyFont="1" applyBorder="1" applyAlignment="1">
      <alignment horizontal="center" vertical="center"/>
    </xf>
    <xf numFmtId="4" fontId="31" fillId="0" borderId="77" xfId="0" applyNumberFormat="1" applyFont="1" applyFill="1" applyBorder="1" applyAlignment="1">
      <alignment vertical="center"/>
    </xf>
    <xf numFmtId="4" fontId="13" fillId="0" borderId="78" xfId="0" applyNumberFormat="1" applyFont="1" applyFill="1" applyBorder="1" applyAlignment="1">
      <alignment horizontal="center" vertical="center"/>
    </xf>
    <xf numFmtId="4" fontId="13" fillId="0" borderId="78" xfId="0" applyNumberFormat="1" applyFont="1" applyBorder="1" applyAlignment="1">
      <alignment horizontal="center" vertical="center"/>
    </xf>
    <xf numFmtId="1" fontId="13" fillId="0" borderId="78" xfId="0" applyNumberFormat="1" applyFont="1" applyFill="1" applyBorder="1" applyAlignment="1">
      <alignment horizontal="center" vertical="center"/>
    </xf>
    <xf numFmtId="166" fontId="7" fillId="0" borderId="66" xfId="1" applyNumberFormat="1" applyFont="1" applyBorder="1" applyAlignment="1">
      <alignment horizontal="center" vertical="center"/>
    </xf>
    <xf numFmtId="4" fontId="55" fillId="0" borderId="77" xfId="0" applyNumberFormat="1" applyFont="1" applyFill="1" applyBorder="1" applyAlignment="1">
      <alignment vertical="center"/>
    </xf>
    <xf numFmtId="0" fontId="13" fillId="0" borderId="78" xfId="0" applyFont="1" applyFill="1" applyBorder="1" applyAlignment="1">
      <alignment horizontal="center" vertical="center"/>
    </xf>
    <xf numFmtId="166" fontId="13" fillId="0" borderId="79" xfId="1" applyNumberFormat="1" applyFont="1" applyFill="1" applyBorder="1" applyAlignment="1">
      <alignment horizontal="left" vertical="center" wrapText="1"/>
    </xf>
    <xf numFmtId="4" fontId="55" fillId="0" borderId="80" xfId="0" applyNumberFormat="1" applyFont="1" applyFill="1" applyBorder="1" applyAlignment="1">
      <alignment vertical="center"/>
    </xf>
    <xf numFmtId="10" fontId="31" fillId="0" borderId="81" xfId="2" applyNumberFormat="1" applyFont="1" applyFill="1" applyBorder="1" applyAlignment="1">
      <alignment horizontal="center" vertical="center"/>
    </xf>
    <xf numFmtId="4" fontId="31" fillId="0" borderId="80" xfId="0" applyNumberFormat="1" applyFont="1" applyBorder="1" applyAlignment="1">
      <alignment vertical="center"/>
    </xf>
    <xf numFmtId="0" fontId="13" fillId="0" borderId="81" xfId="0" applyFont="1" applyFill="1" applyBorder="1" applyAlignment="1">
      <alignment horizontal="center" vertical="center"/>
    </xf>
    <xf numFmtId="3" fontId="13" fillId="0" borderId="81" xfId="0" applyNumberFormat="1" applyFont="1" applyBorder="1" applyAlignment="1">
      <alignment horizontal="center" vertical="center"/>
    </xf>
    <xf numFmtId="3" fontId="13" fillId="0" borderId="82" xfId="0" applyNumberFormat="1" applyFont="1" applyBorder="1" applyAlignment="1">
      <alignment horizontal="center" vertical="center"/>
    </xf>
    <xf numFmtId="166" fontId="7" fillId="8" borderId="83" xfId="1" applyNumberFormat="1" applyFont="1" applyFill="1" applyBorder="1" applyAlignment="1">
      <alignment horizontal="center" vertical="center"/>
    </xf>
    <xf numFmtId="166" fontId="13" fillId="8" borderId="39" xfId="1" applyNumberFormat="1" applyFont="1" applyFill="1" applyBorder="1" applyAlignment="1">
      <alignment horizontal="left" vertical="center"/>
    </xf>
    <xf numFmtId="4" fontId="31" fillId="8" borderId="24" xfId="0" applyNumberFormat="1" applyFont="1" applyFill="1" applyBorder="1" applyAlignment="1">
      <alignment vertical="center"/>
    </xf>
    <xf numFmtId="10" fontId="31" fillId="8" borderId="24" xfId="2" applyNumberFormat="1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horizontal="center" vertical="center"/>
    </xf>
    <xf numFmtId="3" fontId="13" fillId="8" borderId="24" xfId="0" applyNumberFormat="1" applyFont="1" applyFill="1" applyBorder="1" applyAlignment="1">
      <alignment horizontal="center" vertical="center"/>
    </xf>
    <xf numFmtId="3" fontId="13" fillId="8" borderId="25" xfId="0" applyNumberFormat="1" applyFont="1" applyFill="1" applyBorder="1" applyAlignment="1">
      <alignment horizontal="center" vertical="center"/>
    </xf>
    <xf numFmtId="166" fontId="13" fillId="0" borderId="35" xfId="0" applyNumberFormat="1" applyFont="1" applyFill="1" applyBorder="1" applyAlignment="1">
      <alignment vertical="center"/>
    </xf>
    <xf numFmtId="10" fontId="31" fillId="0" borderId="35" xfId="2" applyNumberFormat="1" applyFont="1" applyFill="1" applyBorder="1" applyAlignment="1">
      <alignment horizontal="center" vertical="center"/>
    </xf>
    <xf numFmtId="44" fontId="13" fillId="0" borderId="35" xfId="0" applyNumberFormat="1" applyFont="1" applyFill="1" applyBorder="1" applyAlignment="1">
      <alignment vertical="center"/>
    </xf>
    <xf numFmtId="178" fontId="13" fillId="0" borderId="35" xfId="2" applyNumberFormat="1" applyFont="1" applyBorder="1" applyAlignment="1">
      <alignment horizontal="center" vertical="center"/>
    </xf>
    <xf numFmtId="178" fontId="13" fillId="0" borderId="36" xfId="2" applyNumberFormat="1" applyFon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166" fontId="31" fillId="0" borderId="26" xfId="0" applyNumberFormat="1" applyFont="1" applyFill="1" applyBorder="1" applyAlignment="1">
      <alignment vertical="center"/>
    </xf>
    <xf numFmtId="178" fontId="13" fillId="0" borderId="26" xfId="2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vertical="center"/>
    </xf>
    <xf numFmtId="178" fontId="13" fillId="0" borderId="84" xfId="2" applyNumberFormat="1" applyFont="1" applyBorder="1" applyAlignment="1">
      <alignment horizontal="center" vertical="center"/>
    </xf>
    <xf numFmtId="0" fontId="31" fillId="2" borderId="0" xfId="0" applyNumberFormat="1" applyFont="1" applyFill="1" applyBorder="1" applyAlignment="1">
      <alignment horizontal="center"/>
    </xf>
    <xf numFmtId="0" fontId="3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4" fillId="2" borderId="0" xfId="0" applyFont="1" applyFill="1" applyBorder="1" applyAlignment="1"/>
    <xf numFmtId="2" fontId="1" fillId="2" borderId="0" xfId="0" applyNumberFormat="1" applyFont="1" applyFill="1" applyBorder="1" applyAlignment="1"/>
    <xf numFmtId="0" fontId="1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/>
    <xf numFmtId="0" fontId="38" fillId="3" borderId="39" xfId="3" applyNumberFormat="1" applyFont="1" applyFill="1" applyBorder="1" applyAlignment="1" applyProtection="1">
      <alignment horizontal="center" vertical="center"/>
    </xf>
    <xf numFmtId="0" fontId="38" fillId="3" borderId="24" xfId="3" applyNumberFormat="1" applyFont="1" applyFill="1" applyBorder="1" applyAlignment="1" applyProtection="1">
      <alignment horizontal="center" vertical="center"/>
    </xf>
    <xf numFmtId="0" fontId="38" fillId="3" borderId="25" xfId="3" applyNumberFormat="1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36" fillId="2" borderId="0" xfId="3" applyNumberFormat="1" applyFont="1" applyFill="1" applyBorder="1" applyAlignment="1" applyProtection="1">
      <alignment horizontal="left" vertical="center"/>
    </xf>
    <xf numFmtId="0" fontId="6" fillId="8" borderId="15" xfId="0" applyFont="1" applyFill="1" applyBorder="1" applyAlignment="1">
      <alignment horizontal="center" wrapText="1"/>
    </xf>
    <xf numFmtId="0" fontId="6" fillId="8" borderId="14" xfId="0" applyFont="1" applyFill="1" applyBorder="1" applyAlignment="1">
      <alignment horizontal="center" wrapText="1"/>
    </xf>
    <xf numFmtId="0" fontId="6" fillId="8" borderId="15" xfId="0" applyFont="1" applyFill="1" applyBorder="1" applyAlignment="1">
      <alignment horizontal="left" wrapText="1"/>
    </xf>
    <xf numFmtId="0" fontId="6" fillId="8" borderId="13" xfId="0" applyFont="1" applyFill="1" applyBorder="1" applyAlignment="1">
      <alignment horizontal="left" wrapText="1"/>
    </xf>
    <xf numFmtId="0" fontId="6" fillId="8" borderId="16" xfId="0" applyFont="1" applyFill="1" applyBorder="1" applyAlignment="1">
      <alignment horizontal="left" wrapText="1"/>
    </xf>
    <xf numFmtId="0" fontId="13" fillId="0" borderId="4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top"/>
    </xf>
    <xf numFmtId="14" fontId="1" fillId="0" borderId="18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3" fillId="8" borderId="15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/>
    </xf>
    <xf numFmtId="0" fontId="13" fillId="8" borderId="15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2" fillId="8" borderId="15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8" borderId="15" xfId="0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2" fontId="6" fillId="8" borderId="15" xfId="0" applyNumberFormat="1" applyFont="1" applyFill="1" applyBorder="1" applyAlignment="1">
      <alignment horizontal="center" wrapText="1"/>
    </xf>
    <xf numFmtId="2" fontId="6" fillId="8" borderId="14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6" fillId="8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5" xfId="0" applyFont="1" applyFill="1" applyBorder="1" applyAlignment="1"/>
    <xf numFmtId="0" fontId="1" fillId="0" borderId="14" xfId="0" applyFont="1" applyFill="1" applyBorder="1" applyAlignment="1"/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6" fillId="4" borderId="15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center" wrapText="1"/>
    </xf>
    <xf numFmtId="0" fontId="6" fillId="6" borderId="14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6" fillId="6" borderId="11" xfId="0" applyFont="1" applyFill="1" applyBorder="1" applyAlignment="1">
      <alignment horizontal="left" wrapText="1"/>
    </xf>
    <xf numFmtId="0" fontId="6" fillId="6" borderId="15" xfId="0" applyNumberFormat="1" applyFont="1" applyFill="1" applyBorder="1" applyAlignment="1">
      <alignment horizontal="center" vertical="center" wrapText="1"/>
    </xf>
    <xf numFmtId="0" fontId="6" fillId="6" borderId="1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15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2" fontId="6" fillId="6" borderId="15" xfId="0" applyNumberFormat="1" applyFont="1" applyFill="1" applyBorder="1" applyAlignment="1">
      <alignment horizontal="center" wrapText="1"/>
    </xf>
    <xf numFmtId="2" fontId="6" fillId="6" borderId="14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left" vertical="top" wrapText="1"/>
    </xf>
    <xf numFmtId="0" fontId="6" fillId="6" borderId="13" xfId="0" applyFont="1" applyFill="1" applyBorder="1" applyAlignment="1">
      <alignment horizontal="left" vertical="top" wrapText="1"/>
    </xf>
    <xf numFmtId="0" fontId="6" fillId="6" borderId="14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Fill="1" applyBorder="1" applyAlignment="1">
      <alignment horizontal="left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0" fontId="0" fillId="7" borderId="37" xfId="0" quotePrefix="1" applyFill="1" applyBorder="1" applyAlignment="1">
      <alignment horizontal="center"/>
    </xf>
    <xf numFmtId="0" fontId="0" fillId="7" borderId="34" xfId="0" quotePrefix="1" applyFill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wrapText="1"/>
    </xf>
    <xf numFmtId="0" fontId="3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top"/>
    </xf>
    <xf numFmtId="0" fontId="1" fillId="6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top"/>
    </xf>
    <xf numFmtId="0" fontId="6" fillId="6" borderId="3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6" borderId="13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left" vertical="center" wrapText="1"/>
    </xf>
    <xf numFmtId="0" fontId="6" fillId="6" borderId="1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wrapText="1"/>
    </xf>
    <xf numFmtId="2" fontId="6" fillId="2" borderId="0" xfId="0" applyNumberFormat="1" applyFont="1" applyFill="1" applyBorder="1" applyAlignment="1">
      <alignment horizontal="center" wrapText="1"/>
    </xf>
    <xf numFmtId="0" fontId="10" fillId="8" borderId="15" xfId="0" applyFont="1" applyFill="1" applyBorder="1" applyAlignment="1">
      <alignment horizontal="left" wrapText="1"/>
    </xf>
    <xf numFmtId="0" fontId="10" fillId="8" borderId="13" xfId="0" applyFont="1" applyFill="1" applyBorder="1" applyAlignment="1">
      <alignment horizontal="left" wrapText="1"/>
    </xf>
    <xf numFmtId="0" fontId="10" fillId="8" borderId="14" xfId="0" applyFont="1" applyFill="1" applyBorder="1" applyAlignment="1">
      <alignment horizontal="left" wrapText="1"/>
    </xf>
    <xf numFmtId="0" fontId="6" fillId="8" borderId="37" xfId="0" applyFont="1" applyFill="1" applyBorder="1" applyAlignment="1">
      <alignment horizontal="center" wrapText="1"/>
    </xf>
    <xf numFmtId="0" fontId="6" fillId="8" borderId="3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8" borderId="17" xfId="0" applyFont="1" applyFill="1" applyBorder="1" applyAlignment="1">
      <alignment horizontal="left" wrapText="1"/>
    </xf>
    <xf numFmtId="0" fontId="6" fillId="8" borderId="2" xfId="0" applyFont="1" applyFill="1" applyBorder="1" applyAlignment="1">
      <alignment horizontal="left" wrapText="1"/>
    </xf>
    <xf numFmtId="0" fontId="6" fillId="8" borderId="5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wrapText="1"/>
    </xf>
    <xf numFmtId="0" fontId="6" fillId="8" borderId="15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6" xfId="0" applyFont="1" applyFill="1" applyBorder="1" applyAlignment="1">
      <alignment horizontal="left" vertical="center" wrapText="1"/>
    </xf>
    <xf numFmtId="2" fontId="6" fillId="6" borderId="20" xfId="0" applyNumberFormat="1" applyFont="1" applyFill="1" applyBorder="1" applyAlignment="1">
      <alignment horizontal="center" wrapText="1"/>
    </xf>
    <xf numFmtId="2" fontId="6" fillId="6" borderId="21" xfId="0" applyNumberFormat="1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2" fontId="6" fillId="6" borderId="23" xfId="0" applyNumberFormat="1" applyFont="1" applyFill="1" applyBorder="1" applyAlignment="1">
      <alignment horizontal="center" wrapText="1"/>
    </xf>
    <xf numFmtId="2" fontId="6" fillId="6" borderId="38" xfId="0" applyNumberFormat="1" applyFont="1" applyFill="1" applyBorder="1" applyAlignment="1">
      <alignment horizontal="center" wrapText="1"/>
    </xf>
    <xf numFmtId="0" fontId="6" fillId="8" borderId="14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wrapText="1"/>
    </xf>
    <xf numFmtId="0" fontId="6" fillId="8" borderId="38" xfId="0" applyFont="1" applyFill="1" applyBorder="1" applyAlignment="1">
      <alignment horizontal="center" wrapText="1"/>
    </xf>
    <xf numFmtId="0" fontId="6" fillId="8" borderId="23" xfId="0" applyFont="1" applyFill="1" applyBorder="1" applyAlignment="1">
      <alignment horizontal="left" wrapText="1"/>
    </xf>
    <xf numFmtId="0" fontId="6" fillId="8" borderId="24" xfId="0" applyFont="1" applyFill="1" applyBorder="1" applyAlignment="1">
      <alignment horizontal="left" wrapText="1"/>
    </xf>
    <xf numFmtId="0" fontId="6" fillId="8" borderId="25" xfId="0" applyFont="1" applyFill="1" applyBorder="1" applyAlignment="1">
      <alignment horizontal="left" wrapText="1"/>
    </xf>
    <xf numFmtId="0" fontId="1" fillId="0" borderId="13" xfId="0" applyNumberFormat="1" applyFont="1" applyFill="1" applyBorder="1" applyAlignment="1" applyProtection="1">
      <alignment horizontal="left" vertical="top" wrapText="1"/>
    </xf>
    <xf numFmtId="0" fontId="1" fillId="0" borderId="14" xfId="0" applyNumberFormat="1" applyFont="1" applyFill="1" applyBorder="1" applyAlignment="1" applyProtection="1">
      <alignment horizontal="left" vertical="top" wrapText="1"/>
    </xf>
    <xf numFmtId="0" fontId="1" fillId="0" borderId="20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left" wrapText="1"/>
    </xf>
    <xf numFmtId="0" fontId="35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28" fillId="0" borderId="51" xfId="5" applyFont="1" applyBorder="1" applyAlignment="1">
      <alignment horizontal="center" vertical="center"/>
    </xf>
    <xf numFmtId="0" fontId="28" fillId="0" borderId="30" xfId="5" applyFont="1" applyBorder="1" applyAlignment="1">
      <alignment horizontal="center" vertical="center"/>
    </xf>
    <xf numFmtId="0" fontId="28" fillId="0" borderId="52" xfId="5" applyFont="1" applyBorder="1" applyAlignment="1">
      <alignment horizontal="center" vertical="center"/>
    </xf>
    <xf numFmtId="0" fontId="25" fillId="0" borderId="55" xfId="5" applyFont="1" applyBorder="1" applyAlignment="1">
      <alignment horizontal="center"/>
    </xf>
    <xf numFmtId="0" fontId="25" fillId="0" borderId="56" xfId="5" applyFont="1" applyBorder="1" applyAlignment="1">
      <alignment horizontal="center"/>
    </xf>
    <xf numFmtId="0" fontId="22" fillId="0" borderId="0" xfId="5" applyFont="1" applyBorder="1" applyAlignment="1">
      <alignment horizontal="center" wrapText="1"/>
    </xf>
    <xf numFmtId="0" fontId="22" fillId="0" borderId="51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30" fillId="9" borderId="39" xfId="3" applyNumberFormat="1" applyFont="1" applyFill="1" applyBorder="1" applyAlignment="1" applyProtection="1">
      <alignment horizontal="center" vertical="center"/>
    </xf>
    <xf numFmtId="0" fontId="30" fillId="9" borderId="24" xfId="3" applyNumberFormat="1" applyFont="1" applyFill="1" applyBorder="1" applyAlignment="1" applyProtection="1">
      <alignment horizontal="center" vertical="center"/>
    </xf>
    <xf numFmtId="0" fontId="30" fillId="9" borderId="25" xfId="3" applyNumberFormat="1" applyFont="1" applyFill="1" applyBorder="1" applyAlignment="1" applyProtection="1">
      <alignment horizontal="center" vertical="center"/>
    </xf>
    <xf numFmtId="0" fontId="30" fillId="2" borderId="0" xfId="3" applyNumberFormat="1" applyFont="1" applyFill="1" applyBorder="1" applyAlignment="1" applyProtection="1">
      <alignment horizontal="left" vertical="center"/>
    </xf>
    <xf numFmtId="0" fontId="47" fillId="0" borderId="63" xfId="0" applyFont="1" applyBorder="1" applyAlignment="1">
      <alignment horizontal="center" vertical="center"/>
    </xf>
    <xf numFmtId="0" fontId="47" fillId="0" borderId="65" xfId="0" applyFont="1" applyBorder="1" applyAlignment="1">
      <alignment horizontal="center" vertical="center"/>
    </xf>
    <xf numFmtId="9" fontId="47" fillId="0" borderId="63" xfId="2" applyFont="1" applyBorder="1" applyAlignment="1">
      <alignment horizontal="center" vertical="center"/>
    </xf>
    <xf numFmtId="9" fontId="47" fillId="0" borderId="64" xfId="2" applyFont="1" applyBorder="1" applyAlignment="1">
      <alignment horizontal="center" vertical="center"/>
    </xf>
    <xf numFmtId="9" fontId="47" fillId="0" borderId="65" xfId="2" applyFont="1" applyBorder="1" applyAlignment="1">
      <alignment horizontal="center" vertical="center"/>
    </xf>
    <xf numFmtId="0" fontId="47" fillId="0" borderId="0" xfId="0" applyFont="1" applyAlignment="1">
      <alignment horizontal="left" vertical="center" wrapText="1"/>
    </xf>
    <xf numFmtId="0" fontId="45" fillId="0" borderId="39" xfId="0" applyFont="1" applyBorder="1" applyAlignment="1">
      <alignment horizontal="left"/>
    </xf>
    <xf numFmtId="0" fontId="45" fillId="0" borderId="25" xfId="0" applyFont="1" applyBorder="1" applyAlignment="1">
      <alignment horizontal="left"/>
    </xf>
    <xf numFmtId="0" fontId="47" fillId="8" borderId="63" xfId="0" applyFont="1" applyFill="1" applyBorder="1" applyAlignment="1">
      <alignment horizontal="center" vertical="center"/>
    </xf>
    <xf numFmtId="0" fontId="47" fillId="8" borderId="64" xfId="0" applyFont="1" applyFill="1" applyBorder="1" applyAlignment="1">
      <alignment horizontal="center" vertical="center"/>
    </xf>
    <xf numFmtId="0" fontId="47" fillId="8" borderId="65" xfId="0" applyFont="1" applyFill="1" applyBorder="1" applyAlignment="1">
      <alignment horizontal="center" vertical="center"/>
    </xf>
    <xf numFmtId="0" fontId="47" fillId="0" borderId="64" xfId="0" applyFont="1" applyBorder="1" applyAlignment="1">
      <alignment horizontal="center" vertical="center"/>
    </xf>
    <xf numFmtId="0" fontId="4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4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horizontal="left" vertical="center"/>
    </xf>
    <xf numFmtId="0" fontId="34" fillId="2" borderId="53" xfId="0" applyFont="1" applyFill="1" applyBorder="1" applyAlignment="1">
      <alignment horizontal="left" vertical="center"/>
    </xf>
    <xf numFmtId="0" fontId="34" fillId="2" borderId="62" xfId="0" applyFont="1" applyFill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49" fontId="10" fillId="0" borderId="72" xfId="0" applyNumberFormat="1" applyFont="1" applyBorder="1" applyAlignment="1">
      <alignment horizontal="center" vertical="center"/>
    </xf>
    <xf numFmtId="0" fontId="13" fillId="11" borderId="19" xfId="0" applyFont="1" applyFill="1" applyBorder="1" applyAlignment="1">
      <alignment horizontal="right" vertical="center"/>
    </xf>
    <xf numFmtId="0" fontId="13" fillId="11" borderId="35" xfId="0" applyFont="1" applyFill="1" applyBorder="1" applyAlignment="1">
      <alignment horizontal="right" vertical="center"/>
    </xf>
    <xf numFmtId="0" fontId="13" fillId="11" borderId="29" xfId="0" applyFont="1" applyFill="1" applyBorder="1" applyAlignment="1">
      <alignment horizontal="right" vertical="center"/>
    </xf>
    <xf numFmtId="0" fontId="13" fillId="11" borderId="26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2" fillId="0" borderId="0" xfId="0" applyFont="1" applyFill="1" applyAlignment="1">
      <alignment horizontal="center"/>
    </xf>
    <xf numFmtId="0" fontId="34" fillId="0" borderId="0" xfId="0" applyFont="1" applyFill="1" applyAlignment="1">
      <alignment horizontal="left" vertical="center" wrapText="1"/>
    </xf>
    <xf numFmtId="0" fontId="10" fillId="8" borderId="39" xfId="0" applyFont="1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49" fontId="6" fillId="0" borderId="63" xfId="0" applyNumberFormat="1" applyFont="1" applyFill="1" applyBorder="1" applyAlignment="1">
      <alignment horizontal="center" vertical="center"/>
    </xf>
    <xf numFmtId="49" fontId="6" fillId="0" borderId="64" xfId="0" applyNumberFormat="1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0" fillId="0" borderId="72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13">
    <cellStyle name="Excel Built-in Normal" xfId="5"/>
    <cellStyle name="Moeda" xfId="12" builtinId="4"/>
    <cellStyle name="Moeda 2 10" xfId="9"/>
    <cellStyle name="Normal" xfId="0" builtinId="0"/>
    <cellStyle name="Normal 2" xfId="3"/>
    <cellStyle name="Normal 2 2 10" xfId="6"/>
    <cellStyle name="Normal 6" xfId="7"/>
    <cellStyle name="Porcentagem" xfId="2" builtinId="5"/>
    <cellStyle name="Separador de milhares" xfId="1" builtinId="3"/>
    <cellStyle name="Separador de milhares 2" xfId="4"/>
    <cellStyle name="Separador de milhares 2 2" xfId="11"/>
    <cellStyle name="Separador de milhares 2 2 10" xfId="10"/>
    <cellStyle name="Vírgula 2 10" xfId="8"/>
  </cellStyles>
  <dxfs count="0"/>
  <tableStyles count="0" defaultTableStyle="TableStyleMedium2" defaultPivotStyle="PivotStyleLight16"/>
  <colors>
    <mruColors>
      <color rgb="FF0AC70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0</xdr:row>
      <xdr:rowOff>184842</xdr:rowOff>
    </xdr:from>
    <xdr:to>
      <xdr:col>9</xdr:col>
      <xdr:colOff>176930</xdr:colOff>
      <xdr:row>5</xdr:row>
      <xdr:rowOff>63500</xdr:rowOff>
    </xdr:to>
    <xdr:pic>
      <xdr:nvPicPr>
        <xdr:cNvPr id="2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57333" y="184842"/>
          <a:ext cx="2314764" cy="778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57332</xdr:colOff>
      <xdr:row>1</xdr:row>
      <xdr:rowOff>71437</xdr:rowOff>
    </xdr:from>
    <xdr:to>
      <xdr:col>7</xdr:col>
      <xdr:colOff>115838</xdr:colOff>
      <xdr:row>5</xdr:row>
      <xdr:rowOff>99493</xdr:rowOff>
    </xdr:to>
    <xdr:pic>
      <xdr:nvPicPr>
        <xdr:cNvPr id="3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50988" y="238125"/>
          <a:ext cx="2296881" cy="694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1628775</xdr:colOff>
      <xdr:row>460</xdr:row>
      <xdr:rowOff>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2390775" y="780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460</xdr:row>
      <xdr:rowOff>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2390775" y="780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460</xdr:row>
      <xdr:rowOff>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2390775" y="431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460</xdr:row>
      <xdr:rowOff>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2390775" y="4521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231</xdr:row>
      <xdr:rowOff>0</xdr:rowOff>
    </xdr:from>
    <xdr:ext cx="184731" cy="264560"/>
    <xdr:sp macro="" textlink="">
      <xdr:nvSpPr>
        <xdr:cNvPr id="8" name="CaixaDeTexto 7"/>
        <xdr:cNvSpPr txBox="1"/>
      </xdr:nvSpPr>
      <xdr:spPr>
        <a:xfrm>
          <a:off x="2390775" y="780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231</xdr:row>
      <xdr:rowOff>0</xdr:rowOff>
    </xdr:from>
    <xdr:ext cx="184731" cy="264560"/>
    <xdr:sp macro="" textlink="">
      <xdr:nvSpPr>
        <xdr:cNvPr id="9" name="CaixaDeTexto 8"/>
        <xdr:cNvSpPr txBox="1"/>
      </xdr:nvSpPr>
      <xdr:spPr>
        <a:xfrm>
          <a:off x="2390775" y="780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254</xdr:row>
      <xdr:rowOff>0</xdr:rowOff>
    </xdr:from>
    <xdr:ext cx="184731" cy="264560"/>
    <xdr:sp macro="" textlink="">
      <xdr:nvSpPr>
        <xdr:cNvPr id="10" name="CaixaDeTexto 9"/>
        <xdr:cNvSpPr txBox="1"/>
      </xdr:nvSpPr>
      <xdr:spPr>
        <a:xfrm>
          <a:off x="2390775" y="4521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271</xdr:row>
      <xdr:rowOff>0</xdr:rowOff>
    </xdr:from>
    <xdr:ext cx="184731" cy="264560"/>
    <xdr:sp macro="" textlink="">
      <xdr:nvSpPr>
        <xdr:cNvPr id="11" name="CaixaDeTexto 10"/>
        <xdr:cNvSpPr txBox="1"/>
      </xdr:nvSpPr>
      <xdr:spPr>
        <a:xfrm>
          <a:off x="2390775" y="4772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271</xdr:row>
      <xdr:rowOff>0</xdr:rowOff>
    </xdr:from>
    <xdr:ext cx="184731" cy="264560"/>
    <xdr:sp macro="" textlink="">
      <xdr:nvSpPr>
        <xdr:cNvPr id="12" name="CaixaDeTexto 11"/>
        <xdr:cNvSpPr txBox="1"/>
      </xdr:nvSpPr>
      <xdr:spPr>
        <a:xfrm>
          <a:off x="2390775" y="4932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245</xdr:row>
      <xdr:rowOff>0</xdr:rowOff>
    </xdr:from>
    <xdr:ext cx="184731" cy="264560"/>
    <xdr:sp macro="" textlink="">
      <xdr:nvSpPr>
        <xdr:cNvPr id="13" name="CaixaDeTexto 12"/>
        <xdr:cNvSpPr txBox="1"/>
      </xdr:nvSpPr>
      <xdr:spPr>
        <a:xfrm>
          <a:off x="2390775" y="431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271</xdr:row>
      <xdr:rowOff>0</xdr:rowOff>
    </xdr:from>
    <xdr:ext cx="184731" cy="264560"/>
    <xdr:sp macro="" textlink="">
      <xdr:nvSpPr>
        <xdr:cNvPr id="14" name="CaixaDeTexto 13"/>
        <xdr:cNvSpPr txBox="1"/>
      </xdr:nvSpPr>
      <xdr:spPr>
        <a:xfrm>
          <a:off x="2390775" y="5210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271</xdr:row>
      <xdr:rowOff>0</xdr:rowOff>
    </xdr:from>
    <xdr:ext cx="184731" cy="264560"/>
    <xdr:sp macro="" textlink="">
      <xdr:nvSpPr>
        <xdr:cNvPr id="15" name="CaixaDeTexto 14"/>
        <xdr:cNvSpPr txBox="1"/>
      </xdr:nvSpPr>
      <xdr:spPr>
        <a:xfrm>
          <a:off x="2390775" y="5210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302</xdr:row>
      <xdr:rowOff>0</xdr:rowOff>
    </xdr:from>
    <xdr:ext cx="184731" cy="264560"/>
    <xdr:sp macro="" textlink="">
      <xdr:nvSpPr>
        <xdr:cNvPr id="16" name="CaixaDeTexto 15"/>
        <xdr:cNvSpPr txBox="1"/>
      </xdr:nvSpPr>
      <xdr:spPr>
        <a:xfrm>
          <a:off x="2390775" y="548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360</xdr:row>
      <xdr:rowOff>0</xdr:rowOff>
    </xdr:from>
    <xdr:ext cx="184731" cy="264560"/>
    <xdr:sp macro="" textlink="">
      <xdr:nvSpPr>
        <xdr:cNvPr id="18" name="CaixaDeTexto 17"/>
        <xdr:cNvSpPr txBox="1"/>
      </xdr:nvSpPr>
      <xdr:spPr>
        <a:xfrm>
          <a:off x="2390775" y="5675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368</xdr:row>
      <xdr:rowOff>0</xdr:rowOff>
    </xdr:from>
    <xdr:ext cx="184731" cy="264560"/>
    <xdr:sp macro="" textlink="">
      <xdr:nvSpPr>
        <xdr:cNvPr id="19" name="CaixaDeTexto 18"/>
        <xdr:cNvSpPr txBox="1"/>
      </xdr:nvSpPr>
      <xdr:spPr>
        <a:xfrm>
          <a:off x="2390775" y="587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375</xdr:row>
      <xdr:rowOff>0</xdr:rowOff>
    </xdr:from>
    <xdr:ext cx="184731" cy="264560"/>
    <xdr:sp macro="" textlink="">
      <xdr:nvSpPr>
        <xdr:cNvPr id="20" name="CaixaDeTexto 19"/>
        <xdr:cNvSpPr txBox="1"/>
      </xdr:nvSpPr>
      <xdr:spPr>
        <a:xfrm>
          <a:off x="2390775" y="6013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388</xdr:row>
      <xdr:rowOff>0</xdr:rowOff>
    </xdr:from>
    <xdr:ext cx="184731" cy="264560"/>
    <xdr:sp macro="" textlink="">
      <xdr:nvSpPr>
        <xdr:cNvPr id="21" name="CaixaDeTexto 20"/>
        <xdr:cNvSpPr txBox="1"/>
      </xdr:nvSpPr>
      <xdr:spPr>
        <a:xfrm>
          <a:off x="2390775" y="6329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388</xdr:row>
      <xdr:rowOff>0</xdr:rowOff>
    </xdr:from>
    <xdr:ext cx="184731" cy="264560"/>
    <xdr:sp macro="" textlink="">
      <xdr:nvSpPr>
        <xdr:cNvPr id="22" name="CaixaDeTexto 21"/>
        <xdr:cNvSpPr txBox="1"/>
      </xdr:nvSpPr>
      <xdr:spPr>
        <a:xfrm>
          <a:off x="2390775" y="6630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408</xdr:row>
      <xdr:rowOff>0</xdr:rowOff>
    </xdr:from>
    <xdr:ext cx="184731" cy="264560"/>
    <xdr:sp macro="" textlink="">
      <xdr:nvSpPr>
        <xdr:cNvPr id="23" name="CaixaDeTexto 22"/>
        <xdr:cNvSpPr txBox="1"/>
      </xdr:nvSpPr>
      <xdr:spPr>
        <a:xfrm>
          <a:off x="2390775" y="6814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418</xdr:row>
      <xdr:rowOff>0</xdr:rowOff>
    </xdr:from>
    <xdr:ext cx="184731" cy="264560"/>
    <xdr:sp macro="" textlink="">
      <xdr:nvSpPr>
        <xdr:cNvPr id="24" name="CaixaDeTexto 23"/>
        <xdr:cNvSpPr txBox="1"/>
      </xdr:nvSpPr>
      <xdr:spPr>
        <a:xfrm>
          <a:off x="2390775" y="699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302</xdr:row>
      <xdr:rowOff>0</xdr:rowOff>
    </xdr:from>
    <xdr:ext cx="184731" cy="264560"/>
    <xdr:sp macro="" textlink="">
      <xdr:nvSpPr>
        <xdr:cNvPr id="25" name="CaixaDeTexto 24"/>
        <xdr:cNvSpPr txBox="1"/>
      </xdr:nvSpPr>
      <xdr:spPr>
        <a:xfrm>
          <a:off x="3054350" y="65362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306</xdr:row>
      <xdr:rowOff>0</xdr:rowOff>
    </xdr:from>
    <xdr:ext cx="184731" cy="264560"/>
    <xdr:sp macro="" textlink="">
      <xdr:nvSpPr>
        <xdr:cNvPr id="26" name="CaixaDeTexto 25"/>
        <xdr:cNvSpPr txBox="1"/>
      </xdr:nvSpPr>
      <xdr:spPr>
        <a:xfrm>
          <a:off x="3054350" y="63256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375</xdr:row>
      <xdr:rowOff>0</xdr:rowOff>
    </xdr:from>
    <xdr:ext cx="184731" cy="264560"/>
    <xdr:sp macro="" textlink="">
      <xdr:nvSpPr>
        <xdr:cNvPr id="28" name="CaixaDeTexto 27"/>
        <xdr:cNvSpPr txBox="1"/>
      </xdr:nvSpPr>
      <xdr:spPr>
        <a:xfrm>
          <a:off x="3054350" y="71860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398</xdr:row>
      <xdr:rowOff>0</xdr:rowOff>
    </xdr:from>
    <xdr:ext cx="184731" cy="264560"/>
    <xdr:sp macro="" textlink="">
      <xdr:nvSpPr>
        <xdr:cNvPr id="29" name="CaixaDeTexto 28"/>
        <xdr:cNvSpPr txBox="1"/>
      </xdr:nvSpPr>
      <xdr:spPr>
        <a:xfrm>
          <a:off x="3054350" y="75903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398</xdr:row>
      <xdr:rowOff>0</xdr:rowOff>
    </xdr:from>
    <xdr:ext cx="184731" cy="264560"/>
    <xdr:sp macro="" textlink="">
      <xdr:nvSpPr>
        <xdr:cNvPr id="30" name="CaixaDeTexto 29"/>
        <xdr:cNvSpPr txBox="1"/>
      </xdr:nvSpPr>
      <xdr:spPr>
        <a:xfrm>
          <a:off x="3054350" y="75903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307</xdr:row>
      <xdr:rowOff>0</xdr:rowOff>
    </xdr:from>
    <xdr:ext cx="184731" cy="264560"/>
    <xdr:sp macro="" textlink="">
      <xdr:nvSpPr>
        <xdr:cNvPr id="31" name="CaixaDeTexto 30"/>
        <xdr:cNvSpPr txBox="1"/>
      </xdr:nvSpPr>
      <xdr:spPr>
        <a:xfrm>
          <a:off x="3054350" y="711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308</xdr:row>
      <xdr:rowOff>0</xdr:rowOff>
    </xdr:from>
    <xdr:ext cx="184731" cy="264560"/>
    <xdr:sp macro="" textlink="">
      <xdr:nvSpPr>
        <xdr:cNvPr id="32" name="CaixaDeTexto 31"/>
        <xdr:cNvSpPr txBox="1"/>
      </xdr:nvSpPr>
      <xdr:spPr>
        <a:xfrm>
          <a:off x="3054350" y="7127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317</xdr:row>
      <xdr:rowOff>0</xdr:rowOff>
    </xdr:from>
    <xdr:ext cx="184731" cy="264560"/>
    <xdr:sp macro="" textlink="">
      <xdr:nvSpPr>
        <xdr:cNvPr id="33" name="CaixaDeTexto 32"/>
        <xdr:cNvSpPr txBox="1"/>
      </xdr:nvSpPr>
      <xdr:spPr>
        <a:xfrm>
          <a:off x="3054350" y="7242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302</xdr:row>
      <xdr:rowOff>0</xdr:rowOff>
    </xdr:from>
    <xdr:ext cx="184731" cy="264560"/>
    <xdr:sp macro="" textlink="">
      <xdr:nvSpPr>
        <xdr:cNvPr id="34" name="CaixaDeTexto 33"/>
        <xdr:cNvSpPr txBox="1"/>
      </xdr:nvSpPr>
      <xdr:spPr>
        <a:xfrm>
          <a:off x="3238500" y="5735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1628775</xdr:colOff>
      <xdr:row>138</xdr:row>
      <xdr:rowOff>0</xdr:rowOff>
    </xdr:from>
    <xdr:ext cx="184731" cy="264560"/>
    <xdr:sp macro="" textlink="">
      <xdr:nvSpPr>
        <xdr:cNvPr id="36" name="CaixaDeTexto 35"/>
        <xdr:cNvSpPr txBox="1"/>
      </xdr:nvSpPr>
      <xdr:spPr>
        <a:xfrm>
          <a:off x="364807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265</xdr:row>
      <xdr:rowOff>0</xdr:rowOff>
    </xdr:from>
    <xdr:ext cx="184731" cy="264560"/>
    <xdr:sp macro="" textlink="">
      <xdr:nvSpPr>
        <xdr:cNvPr id="37" name="CaixaDeTexto 36"/>
        <xdr:cNvSpPr txBox="1"/>
      </xdr:nvSpPr>
      <xdr:spPr>
        <a:xfrm>
          <a:off x="3054350" y="66124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436</xdr:row>
      <xdr:rowOff>0</xdr:rowOff>
    </xdr:from>
    <xdr:ext cx="184731" cy="264560"/>
    <xdr:sp macro="" textlink="">
      <xdr:nvSpPr>
        <xdr:cNvPr id="39" name="CaixaDeTexto 38"/>
        <xdr:cNvSpPr txBox="1"/>
      </xdr:nvSpPr>
      <xdr:spPr>
        <a:xfrm>
          <a:off x="3238500" y="5875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239</xdr:row>
      <xdr:rowOff>0</xdr:rowOff>
    </xdr:from>
    <xdr:ext cx="184731" cy="264560"/>
    <xdr:sp macro="" textlink="">
      <xdr:nvSpPr>
        <xdr:cNvPr id="40" name="CaixaDeTexto 39"/>
        <xdr:cNvSpPr txBox="1"/>
      </xdr:nvSpPr>
      <xdr:spPr>
        <a:xfrm>
          <a:off x="2302933" y="591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286</xdr:row>
      <xdr:rowOff>0</xdr:rowOff>
    </xdr:from>
    <xdr:ext cx="184731" cy="264560"/>
    <xdr:sp macro="" textlink="">
      <xdr:nvSpPr>
        <xdr:cNvPr id="49" name="CaixaDeTexto 48"/>
        <xdr:cNvSpPr txBox="1"/>
      </xdr:nvSpPr>
      <xdr:spPr>
        <a:xfrm>
          <a:off x="2302933" y="71384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468</xdr:row>
      <xdr:rowOff>0</xdr:rowOff>
    </xdr:from>
    <xdr:ext cx="184731" cy="264560"/>
    <xdr:sp macro="" textlink="">
      <xdr:nvSpPr>
        <xdr:cNvPr id="42" name="CaixaDeTexto 41"/>
        <xdr:cNvSpPr txBox="1"/>
      </xdr:nvSpPr>
      <xdr:spPr>
        <a:xfrm>
          <a:off x="2302933" y="11637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468</xdr:row>
      <xdr:rowOff>0</xdr:rowOff>
    </xdr:from>
    <xdr:ext cx="184731" cy="264560"/>
    <xdr:sp macro="" textlink="">
      <xdr:nvSpPr>
        <xdr:cNvPr id="43" name="CaixaDeTexto 42"/>
        <xdr:cNvSpPr txBox="1"/>
      </xdr:nvSpPr>
      <xdr:spPr>
        <a:xfrm>
          <a:off x="2302933" y="11637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468</xdr:row>
      <xdr:rowOff>0</xdr:rowOff>
    </xdr:from>
    <xdr:ext cx="184731" cy="264560"/>
    <xdr:sp macro="" textlink="">
      <xdr:nvSpPr>
        <xdr:cNvPr id="44" name="CaixaDeTexto 43"/>
        <xdr:cNvSpPr txBox="1"/>
      </xdr:nvSpPr>
      <xdr:spPr>
        <a:xfrm>
          <a:off x="2302933" y="11637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468</xdr:row>
      <xdr:rowOff>0</xdr:rowOff>
    </xdr:from>
    <xdr:ext cx="184731" cy="264560"/>
    <xdr:sp macro="" textlink="">
      <xdr:nvSpPr>
        <xdr:cNvPr id="45" name="CaixaDeTexto 44"/>
        <xdr:cNvSpPr txBox="1"/>
      </xdr:nvSpPr>
      <xdr:spPr>
        <a:xfrm>
          <a:off x="2302933" y="11637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97</xdr:row>
      <xdr:rowOff>0</xdr:rowOff>
    </xdr:from>
    <xdr:ext cx="184731" cy="264560"/>
    <xdr:sp macro="" textlink="">
      <xdr:nvSpPr>
        <xdr:cNvPr id="46" name="CaixaDeTexto 45"/>
        <xdr:cNvSpPr txBox="1"/>
      </xdr:nvSpPr>
      <xdr:spPr>
        <a:xfrm>
          <a:off x="3867150" y="865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90</xdr:row>
      <xdr:rowOff>0</xdr:rowOff>
    </xdr:from>
    <xdr:ext cx="184731" cy="264560"/>
    <xdr:sp macro="" textlink="">
      <xdr:nvSpPr>
        <xdr:cNvPr id="47" name="CaixaDeTexto 46"/>
        <xdr:cNvSpPr txBox="1"/>
      </xdr:nvSpPr>
      <xdr:spPr>
        <a:xfrm>
          <a:off x="3867150" y="8526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108</xdr:row>
      <xdr:rowOff>0</xdr:rowOff>
    </xdr:from>
    <xdr:ext cx="184731" cy="264560"/>
    <xdr:sp macro="" textlink="">
      <xdr:nvSpPr>
        <xdr:cNvPr id="48" name="CaixaDeTexto 47"/>
        <xdr:cNvSpPr txBox="1"/>
      </xdr:nvSpPr>
      <xdr:spPr>
        <a:xfrm>
          <a:off x="3867150" y="885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107</xdr:row>
      <xdr:rowOff>0</xdr:rowOff>
    </xdr:from>
    <xdr:ext cx="184731" cy="264560"/>
    <xdr:sp macro="" textlink="">
      <xdr:nvSpPr>
        <xdr:cNvPr id="50" name="CaixaDeTexto 49"/>
        <xdr:cNvSpPr txBox="1"/>
      </xdr:nvSpPr>
      <xdr:spPr>
        <a:xfrm>
          <a:off x="3867150" y="8834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100</xdr:row>
      <xdr:rowOff>0</xdr:rowOff>
    </xdr:from>
    <xdr:ext cx="184731" cy="264560"/>
    <xdr:sp macro="" textlink="">
      <xdr:nvSpPr>
        <xdr:cNvPr id="51" name="CaixaDeTexto 50"/>
        <xdr:cNvSpPr txBox="1"/>
      </xdr:nvSpPr>
      <xdr:spPr>
        <a:xfrm>
          <a:off x="3867150" y="870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274</xdr:row>
      <xdr:rowOff>0</xdr:rowOff>
    </xdr:from>
    <xdr:ext cx="184731" cy="264560"/>
    <xdr:sp macro="" textlink="">
      <xdr:nvSpPr>
        <xdr:cNvPr id="52" name="CaixaDeTexto 51"/>
        <xdr:cNvSpPr txBox="1"/>
      </xdr:nvSpPr>
      <xdr:spPr>
        <a:xfrm>
          <a:off x="3867150" y="505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274</xdr:row>
      <xdr:rowOff>0</xdr:rowOff>
    </xdr:from>
    <xdr:ext cx="184731" cy="264560"/>
    <xdr:sp macro="" textlink="">
      <xdr:nvSpPr>
        <xdr:cNvPr id="53" name="CaixaDeTexto 52"/>
        <xdr:cNvSpPr txBox="1"/>
      </xdr:nvSpPr>
      <xdr:spPr>
        <a:xfrm>
          <a:off x="3867150" y="505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0</xdr:row>
      <xdr:rowOff>38100</xdr:rowOff>
    </xdr:from>
    <xdr:to>
      <xdr:col>2</xdr:col>
      <xdr:colOff>2028825</xdr:colOff>
      <xdr:row>3</xdr:row>
      <xdr:rowOff>47624</xdr:rowOff>
    </xdr:to>
    <xdr:pic>
      <xdr:nvPicPr>
        <xdr:cNvPr id="2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1" y="38100"/>
          <a:ext cx="1943099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161528</xdr:rowOff>
    </xdr:from>
    <xdr:to>
      <xdr:col>2</xdr:col>
      <xdr:colOff>2028825</xdr:colOff>
      <xdr:row>5</xdr:row>
      <xdr:rowOff>160738</xdr:rowOff>
    </xdr:to>
    <xdr:pic>
      <xdr:nvPicPr>
        <xdr:cNvPr id="2" name="Imagem 1" descr="123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5" y="342503"/>
          <a:ext cx="1924050" cy="799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65616</xdr:colOff>
      <xdr:row>1</xdr:row>
      <xdr:rowOff>2115</xdr:rowOff>
    </xdr:from>
    <xdr:to>
      <xdr:col>10</xdr:col>
      <xdr:colOff>579832</xdr:colOff>
      <xdr:row>5</xdr:row>
      <xdr:rowOff>65615</xdr:rowOff>
    </xdr:to>
    <xdr:pic>
      <xdr:nvPicPr>
        <xdr:cNvPr id="2" name="Imagem 1" descr="123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09566" y="325965"/>
          <a:ext cx="2704966" cy="930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NILHA%20MARINGA%20-atualizado%20nov%202017%20TELHA%20ROMANA%20e%20MARQUI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BS%20-%20S&#195;O%20MATEUS%20-medi&#231;&#227;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RIMGÁ"/>
      <sheetName val="COMPOSIÇÃO"/>
      <sheetName val="BDI"/>
      <sheetName val="MEMORIAL DE CALCULO"/>
      <sheetName val="CONSOLIDADA"/>
    </sheetNames>
    <sheetDataSet>
      <sheetData sheetId="0" refreshError="1"/>
      <sheetData sheetId="1">
        <row r="162">
          <cell r="H162">
            <v>0.3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A"/>
      <sheetName val="PLANILHA"/>
      <sheetName val="CRONO(total)"/>
      <sheetName val="2ª Med_Adit"/>
      <sheetName val="1ª Med_Adit"/>
      <sheetName val="1ª Med_Contr"/>
      <sheetName val="2ª Med_Contr"/>
      <sheetName val="3ª Med_Contr"/>
      <sheetName val="Cron Const"/>
      <sheetName val="Estrutural-12 Salas"/>
      <sheetName val="Estrutural Coz Refeitório"/>
      <sheetName val="Cron Praça Recreação e Urban"/>
      <sheetName val="Quant Praça Recreação Urban"/>
      <sheetName val="Hidro Sanit"/>
      <sheetName val="Cron hidro"/>
      <sheetName val="Elétrica"/>
      <sheetName val="Crono Elétrica"/>
      <sheetName val="Crono Muro"/>
      <sheetName val="Crono Quadra"/>
      <sheetName val="Quant Quadra"/>
    </sheetNames>
    <sheetDataSet>
      <sheetData sheetId="0">
        <row r="6">
          <cell r="A6" t="str">
            <v>UNIDADE BÁSICA DE SAÚDE SÃO MATEUS II - PORTE III</v>
          </cell>
        </row>
        <row r="7">
          <cell r="A7" t="str">
            <v>ENDEREÇO : RUA CARMELITA FERNANDES, S/Nº , SÃO MATEUS -VG</v>
          </cell>
        </row>
        <row r="8">
          <cell r="A8" t="str">
            <v>MUNICIPIO: VÁZEA GERANDE -MT</v>
          </cell>
        </row>
        <row r="13">
          <cell r="B13" t="str">
            <v>MOBILIZAÇÃO - CANTEIRO DE OBRAS - DEMOLIÇÕES</v>
          </cell>
        </row>
        <row r="14">
          <cell r="B14" t="str">
            <v>COBERTURA</v>
          </cell>
        </row>
        <row r="15">
          <cell r="B15" t="str">
            <v>FUNDAÇÃO E ESTRUTURA</v>
          </cell>
        </row>
        <row r="16">
          <cell r="B16" t="str">
            <v>ALVENARIA - VEDAÇÃO</v>
          </cell>
        </row>
        <row r="17">
          <cell r="B17" t="str">
            <v>IMPERMEABILIZAÇÃO</v>
          </cell>
        </row>
        <row r="18">
          <cell r="B18" t="str">
            <v>REVESTIMENTOS - PISOS, PAREDES E TETOS</v>
          </cell>
        </row>
        <row r="19">
          <cell r="B19" t="str">
            <v>ESQUARIAS</v>
          </cell>
        </row>
        <row r="20">
          <cell r="B20" t="str">
            <v>INSTALAÇÃO ELÉTRICA</v>
          </cell>
        </row>
        <row r="21">
          <cell r="B21" t="str">
            <v>INSTALAÇÃO HIDRÁULICA</v>
          </cell>
        </row>
        <row r="22">
          <cell r="B22" t="str">
            <v>REDE AR COMPRIMIDO</v>
          </cell>
        </row>
        <row r="23">
          <cell r="B23" t="str">
            <v>DIVERSOS E LIMPEZA DA OBRA</v>
          </cell>
        </row>
        <row r="25">
          <cell r="B25" t="str">
            <v>TOTAL DA OBRA =</v>
          </cell>
        </row>
      </sheetData>
      <sheetData sheetId="1">
        <row r="11">
          <cell r="C11" t="str">
            <v>MOBILIZAÇÃO - CANTEIRO DE OBRAS - DEMOLIÇÕES</v>
          </cell>
        </row>
        <row r="19">
          <cell r="H19">
            <v>21152.995127039998</v>
          </cell>
        </row>
        <row r="20">
          <cell r="C20" t="str">
            <v>COBERTURA</v>
          </cell>
        </row>
        <row r="33">
          <cell r="H33">
            <v>94023.298632566555</v>
          </cell>
        </row>
        <row r="34">
          <cell r="C34" t="str">
            <v>FUNDAÇÃO E ESTRUTURA</v>
          </cell>
        </row>
        <row r="39">
          <cell r="H39">
            <v>25355.230516560001</v>
          </cell>
        </row>
        <row r="40">
          <cell r="C40" t="str">
            <v>ALVENARIA - VEDAÇÃO</v>
          </cell>
        </row>
        <row r="49">
          <cell r="H49">
            <v>112121.4092739776</v>
          </cell>
        </row>
        <row r="50">
          <cell r="C50" t="str">
            <v>IMPERMEABILIZAÇÃO</v>
          </cell>
        </row>
        <row r="53">
          <cell r="H53">
            <v>171.46098368</v>
          </cell>
        </row>
        <row r="54">
          <cell r="C54" t="str">
            <v>REVESTIMENTOS - PISOS, PAREDES E TETOS</v>
          </cell>
        </row>
        <row r="77">
          <cell r="H77">
            <v>180771.84285271997</v>
          </cell>
        </row>
        <row r="78">
          <cell r="C78" t="str">
            <v>ESQUARIAS</v>
          </cell>
        </row>
        <row r="93">
          <cell r="H93">
            <v>114165.56645033063</v>
          </cell>
        </row>
        <row r="94">
          <cell r="C94" t="str">
            <v>INSTALAÇÃO ELÉTRICA</v>
          </cell>
        </row>
        <row r="134">
          <cell r="H134">
            <v>66488.605624000003</v>
          </cell>
        </row>
        <row r="214">
          <cell r="H214">
            <v>92218.7775847468</v>
          </cell>
        </row>
        <row r="215">
          <cell r="C215" t="str">
            <v>REDE AR COMPRIMIDO</v>
          </cell>
        </row>
        <row r="222">
          <cell r="H222">
            <v>15621.580806854399</v>
          </cell>
        </row>
        <row r="223">
          <cell r="C223" t="str">
            <v>DIVERSOS E LIMPEZA DA OBRA</v>
          </cell>
        </row>
        <row r="226">
          <cell r="H226">
            <v>1622.441184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41">
          <cell r="N141">
            <v>0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6"/>
  <sheetViews>
    <sheetView view="pageBreakPreview" topLeftCell="A97" zoomScale="90" zoomScaleSheetLayoutView="90" workbookViewId="0">
      <selection activeCell="N15" sqref="N15"/>
    </sheetView>
  </sheetViews>
  <sheetFormatPr defaultRowHeight="12.75"/>
  <cols>
    <col min="1" max="1" width="6.85546875" style="2" customWidth="1"/>
    <col min="2" max="2" width="9" style="10" customWidth="1"/>
    <col min="3" max="3" width="6" style="2" customWidth="1"/>
    <col min="4" max="4" width="56.7109375" style="3" customWidth="1"/>
    <col min="5" max="5" width="5.85546875" style="2" customWidth="1"/>
    <col min="6" max="6" width="9.140625" style="7" customWidth="1"/>
    <col min="7" max="7" width="11.85546875" style="1" hidden="1" customWidth="1"/>
    <col min="8" max="8" width="10.140625" style="9" customWidth="1"/>
    <col min="9" max="9" width="14.5703125" style="1" customWidth="1"/>
    <col min="10" max="10" width="13" style="1" customWidth="1"/>
    <col min="11" max="12" width="9.140625" style="1"/>
    <col min="13" max="13" width="0" style="1" hidden="1" customWidth="1"/>
    <col min="14" max="16384" width="9.140625" style="1"/>
  </cols>
  <sheetData>
    <row r="1" spans="1:12" ht="15.75">
      <c r="A1" s="731" t="s">
        <v>819</v>
      </c>
      <c r="B1" s="731"/>
      <c r="C1" s="731"/>
      <c r="D1" s="731"/>
      <c r="E1" s="731"/>
      <c r="F1" s="731"/>
    </row>
    <row r="2" spans="1:12" ht="14.25" customHeight="1">
      <c r="A2" s="732" t="s">
        <v>820</v>
      </c>
      <c r="B2" s="732"/>
      <c r="C2" s="732"/>
      <c r="D2" s="732"/>
      <c r="E2" s="732"/>
      <c r="F2" s="405"/>
    </row>
    <row r="3" spans="1:12" ht="14.25" customHeight="1">
      <c r="A3" s="732" t="s">
        <v>821</v>
      </c>
      <c r="B3" s="732"/>
      <c r="C3" s="732"/>
      <c r="D3" s="732"/>
      <c r="E3" s="732"/>
      <c r="F3" s="732"/>
    </row>
    <row r="5" spans="1:12" ht="14.25" customHeight="1">
      <c r="A5" s="733" t="s">
        <v>822</v>
      </c>
      <c r="B5" s="733"/>
      <c r="C5" s="733"/>
      <c r="D5" s="733"/>
    </row>
    <row r="6" spans="1:12" ht="14.25" customHeight="1">
      <c r="A6" s="733" t="s">
        <v>838</v>
      </c>
      <c r="B6" s="733"/>
      <c r="C6" s="733"/>
      <c r="D6" s="733"/>
    </row>
    <row r="7" spans="1:12" ht="8.25" customHeight="1" thickBot="1">
      <c r="A7" s="520"/>
      <c r="B7" s="520"/>
      <c r="C7" s="520"/>
      <c r="D7" s="520"/>
    </row>
    <row r="8" spans="1:12" ht="18.75" customHeight="1" thickBot="1">
      <c r="A8" s="728" t="s">
        <v>1111</v>
      </c>
      <c r="B8" s="729"/>
      <c r="C8" s="729"/>
      <c r="D8" s="729"/>
      <c r="E8" s="729"/>
      <c r="F8" s="729"/>
      <c r="G8" s="729"/>
      <c r="H8" s="729"/>
      <c r="I8" s="729"/>
      <c r="J8" s="730"/>
    </row>
    <row r="9" spans="1:12" ht="9.75" customHeight="1">
      <c r="A9" s="583"/>
      <c r="B9" s="583"/>
      <c r="C9" s="583"/>
      <c r="D9" s="583"/>
      <c r="E9" s="583"/>
      <c r="F9" s="583"/>
      <c r="G9" s="583"/>
      <c r="H9" s="583"/>
      <c r="I9" s="583"/>
      <c r="J9" s="583"/>
    </row>
    <row r="10" spans="1:12" ht="20.25" customHeight="1" thickBot="1">
      <c r="A10" s="130"/>
      <c r="B10" s="131"/>
      <c r="C10" s="130"/>
      <c r="D10" s="132"/>
      <c r="E10" s="586" t="s">
        <v>1112</v>
      </c>
      <c r="F10" s="587">
        <f>BDI!C42</f>
        <v>0.28237632053422379</v>
      </c>
      <c r="G10" s="588"/>
      <c r="H10" s="133"/>
      <c r="I10" s="576" t="s">
        <v>495</v>
      </c>
      <c r="J10" s="4"/>
    </row>
    <row r="11" spans="1:12" ht="23.25" customHeight="1" thickBot="1">
      <c r="A11" s="595"/>
      <c r="B11" s="596" t="s">
        <v>2</v>
      </c>
      <c r="C11" s="597" t="s">
        <v>6</v>
      </c>
      <c r="D11" s="598" t="s">
        <v>47</v>
      </c>
      <c r="E11" s="597" t="s">
        <v>59</v>
      </c>
      <c r="F11" s="597" t="s">
        <v>62</v>
      </c>
      <c r="G11" s="599" t="s">
        <v>113</v>
      </c>
      <c r="H11" s="599" t="s">
        <v>137</v>
      </c>
      <c r="I11" s="600" t="s">
        <v>136</v>
      </c>
      <c r="J11" s="601" t="s">
        <v>112</v>
      </c>
    </row>
    <row r="12" spans="1:12" ht="17.25" customHeight="1">
      <c r="A12" s="589"/>
      <c r="B12" s="590"/>
      <c r="C12" s="584"/>
      <c r="D12" s="591" t="s">
        <v>818</v>
      </c>
      <c r="E12" s="584"/>
      <c r="F12" s="584"/>
      <c r="G12" s="585"/>
      <c r="H12" s="592"/>
      <c r="I12" s="593"/>
      <c r="J12" s="594"/>
    </row>
    <row r="13" spans="1:12">
      <c r="A13" s="406"/>
      <c r="B13" s="135"/>
      <c r="C13" s="136" t="s">
        <v>7</v>
      </c>
      <c r="D13" s="137" t="s">
        <v>15</v>
      </c>
      <c r="E13" s="134"/>
      <c r="F13" s="134"/>
      <c r="G13" s="138"/>
      <c r="H13" s="139"/>
      <c r="I13" s="140"/>
      <c r="J13" s="407"/>
    </row>
    <row r="14" spans="1:12" ht="25.5">
      <c r="A14" s="408" t="s">
        <v>0</v>
      </c>
      <c r="B14" s="142" t="s">
        <v>3</v>
      </c>
      <c r="C14" s="141" t="s">
        <v>8</v>
      </c>
      <c r="D14" s="143" t="s">
        <v>16</v>
      </c>
      <c r="E14" s="141" t="s">
        <v>25</v>
      </c>
      <c r="F14" s="144">
        <f>'MEMORIAL DE CALCULO'!D16</f>
        <v>4.5</v>
      </c>
      <c r="G14" s="145">
        <v>298.56</v>
      </c>
      <c r="H14" s="146">
        <v>422.9</v>
      </c>
      <c r="I14" s="147">
        <f>H14*1.2824</f>
        <v>542.32695999999999</v>
      </c>
      <c r="J14" s="409">
        <f>I14*F14</f>
        <v>2440.4713200000001</v>
      </c>
      <c r="L14" s="4">
        <f>J235</f>
        <v>0</v>
      </c>
    </row>
    <row r="15" spans="1:12" ht="25.5">
      <c r="A15" s="408" t="s">
        <v>0</v>
      </c>
      <c r="B15" s="142" t="s">
        <v>4</v>
      </c>
      <c r="C15" s="141" t="s">
        <v>849</v>
      </c>
      <c r="D15" s="143" t="s">
        <v>17</v>
      </c>
      <c r="E15" s="141" t="s">
        <v>25</v>
      </c>
      <c r="F15" s="144">
        <f>'MEMORIAL DE CALCULO'!D13</f>
        <v>166.60000000000002</v>
      </c>
      <c r="G15" s="145">
        <v>29.639999999999997</v>
      </c>
      <c r="H15" s="129">
        <v>49.05</v>
      </c>
      <c r="I15" s="147">
        <f t="shared" ref="I15:I20" si="0">H15*1.2824</f>
        <v>62.901719999999997</v>
      </c>
      <c r="J15" s="409">
        <f t="shared" ref="J15:J18" si="1">I15*F15</f>
        <v>10479.426552000001</v>
      </c>
    </row>
    <row r="16" spans="1:12" ht="35.25" customHeight="1">
      <c r="A16" s="408" t="s">
        <v>0</v>
      </c>
      <c r="B16" s="142" t="s">
        <v>667</v>
      </c>
      <c r="C16" s="141" t="s">
        <v>9</v>
      </c>
      <c r="D16" s="143" t="s">
        <v>668</v>
      </c>
      <c r="E16" s="141" t="s">
        <v>25</v>
      </c>
      <c r="F16" s="144">
        <f>'MEMORIAL DE CALCULO'!D12</f>
        <v>1209.42</v>
      </c>
      <c r="G16" s="145">
        <v>0.37</v>
      </c>
      <c r="H16" s="242">
        <v>0.51</v>
      </c>
      <c r="I16" s="147">
        <f t="shared" si="0"/>
        <v>0.65402400000000005</v>
      </c>
      <c r="J16" s="409">
        <f t="shared" si="1"/>
        <v>790.98970608000013</v>
      </c>
    </row>
    <row r="17" spans="1:10" ht="24.75" customHeight="1">
      <c r="A17" s="408" t="s">
        <v>1</v>
      </c>
      <c r="B17" s="142" t="s">
        <v>138</v>
      </c>
      <c r="C17" s="141" t="s">
        <v>10</v>
      </c>
      <c r="D17" s="143" t="s">
        <v>1032</v>
      </c>
      <c r="E17" s="141" t="s">
        <v>26</v>
      </c>
      <c r="F17" s="144">
        <v>1</v>
      </c>
      <c r="G17" s="145">
        <v>877.41</v>
      </c>
      <c r="H17" s="129">
        <f>composição!H17</f>
        <v>1731.28</v>
      </c>
      <c r="I17" s="147">
        <f t="shared" si="0"/>
        <v>2220.1934719999999</v>
      </c>
      <c r="J17" s="409">
        <f t="shared" si="1"/>
        <v>2220.1934719999999</v>
      </c>
    </row>
    <row r="18" spans="1:10" ht="49.5" customHeight="1">
      <c r="A18" s="408" t="s">
        <v>0</v>
      </c>
      <c r="B18" s="477">
        <v>73658</v>
      </c>
      <c r="C18" s="141" t="s">
        <v>11</v>
      </c>
      <c r="D18" s="143" t="s">
        <v>903</v>
      </c>
      <c r="E18" s="141" t="s">
        <v>26</v>
      </c>
      <c r="F18" s="144" t="s">
        <v>30</v>
      </c>
      <c r="G18" s="478">
        <v>483.82</v>
      </c>
      <c r="H18" s="479">
        <v>483.82</v>
      </c>
      <c r="I18" s="147">
        <f t="shared" si="0"/>
        <v>620.45076800000004</v>
      </c>
      <c r="J18" s="480">
        <f t="shared" si="1"/>
        <v>620.45076800000004</v>
      </c>
    </row>
    <row r="19" spans="1:10" ht="20.25" customHeight="1">
      <c r="A19" s="408" t="s">
        <v>1</v>
      </c>
      <c r="B19" s="142" t="s">
        <v>32</v>
      </c>
      <c r="C19" s="141" t="s">
        <v>850</v>
      </c>
      <c r="D19" s="143" t="s">
        <v>18</v>
      </c>
      <c r="E19" s="141" t="s">
        <v>26</v>
      </c>
      <c r="F19" s="144" t="s">
        <v>30</v>
      </c>
      <c r="G19" s="145">
        <v>305.54000000000002</v>
      </c>
      <c r="H19" s="129">
        <f>composição!H33</f>
        <v>1309.972</v>
      </c>
      <c r="I19" s="147">
        <f t="shared" si="0"/>
        <v>1679.9080927999998</v>
      </c>
      <c r="J19" s="409">
        <f>I19*F19</f>
        <v>1679.9080927999998</v>
      </c>
    </row>
    <row r="20" spans="1:10" ht="40.5" customHeight="1">
      <c r="A20" s="408" t="s">
        <v>1</v>
      </c>
      <c r="B20" s="142" t="s">
        <v>5</v>
      </c>
      <c r="C20" s="141" t="s">
        <v>885</v>
      </c>
      <c r="D20" s="143" t="s">
        <v>114</v>
      </c>
      <c r="E20" s="141" t="s">
        <v>25</v>
      </c>
      <c r="F20" s="144">
        <f>'MEMORIAL DE CALCULO'!D14</f>
        <v>14</v>
      </c>
      <c r="G20" s="145">
        <v>121.81000000000002</v>
      </c>
      <c r="H20" s="129">
        <f>composição!H73</f>
        <v>162.72810000000001</v>
      </c>
      <c r="I20" s="147">
        <f t="shared" si="0"/>
        <v>208.68251544</v>
      </c>
      <c r="J20" s="480">
        <f>I20*F20</f>
        <v>2921.5552161599999</v>
      </c>
    </row>
    <row r="21" spans="1:10" ht="12.75" customHeight="1">
      <c r="A21" s="410"/>
      <c r="B21" s="148"/>
      <c r="C21" s="149"/>
      <c r="D21" s="150"/>
      <c r="E21" s="149"/>
      <c r="F21" s="151"/>
      <c r="G21" s="152"/>
      <c r="H21" s="153"/>
      <c r="I21" s="154" t="s">
        <v>112</v>
      </c>
      <c r="J21" s="411">
        <f>SUM(J14:J20)</f>
        <v>21152.995127039998</v>
      </c>
    </row>
    <row r="22" spans="1:10" s="8" customFormat="1">
      <c r="A22" s="412"/>
      <c r="B22" s="156"/>
      <c r="C22" s="155">
        <v>2</v>
      </c>
      <c r="D22" s="157" t="s">
        <v>19</v>
      </c>
      <c r="E22" s="155"/>
      <c r="F22" s="158"/>
      <c r="G22" s="159">
        <v>0</v>
      </c>
      <c r="H22" s="160"/>
      <c r="I22" s="159"/>
      <c r="J22" s="413"/>
    </row>
    <row r="23" spans="1:10" s="334" customFormat="1" ht="25.5">
      <c r="A23" s="414" t="s">
        <v>0</v>
      </c>
      <c r="B23" s="187" t="s">
        <v>901</v>
      </c>
      <c r="C23" s="186" t="s">
        <v>380</v>
      </c>
      <c r="D23" s="188" t="s">
        <v>843</v>
      </c>
      <c r="E23" s="186" t="s">
        <v>842</v>
      </c>
      <c r="F23" s="473">
        <v>485.5</v>
      </c>
      <c r="G23" s="333"/>
      <c r="H23" s="201">
        <v>10.16</v>
      </c>
      <c r="I23" s="147">
        <f>H23*1.2824</f>
        <v>13.029184000000001</v>
      </c>
      <c r="J23" s="522">
        <f t="shared" ref="J23:J28" si="2">I23*F23</f>
        <v>6325.6688320000003</v>
      </c>
    </row>
    <row r="24" spans="1:10" s="334" customFormat="1" ht="27" customHeight="1">
      <c r="A24" s="408" t="s">
        <v>1</v>
      </c>
      <c r="B24" s="187" t="s">
        <v>139</v>
      </c>
      <c r="C24" s="186" t="s">
        <v>381</v>
      </c>
      <c r="D24" s="188" t="s">
        <v>669</v>
      </c>
      <c r="E24" s="141" t="s">
        <v>25</v>
      </c>
      <c r="F24" s="473">
        <v>485.5</v>
      </c>
      <c r="G24" s="333"/>
      <c r="H24" s="201">
        <f>composição!H82</f>
        <v>51.878699999999995</v>
      </c>
      <c r="I24" s="147">
        <f>H24*1.2824</f>
        <v>66.529244879999993</v>
      </c>
      <c r="J24" s="422">
        <f t="shared" si="2"/>
        <v>32299.948389239995</v>
      </c>
    </row>
    <row r="25" spans="1:10" s="334" customFormat="1" ht="27" customHeight="1">
      <c r="A25" s="408" t="s">
        <v>1019</v>
      </c>
      <c r="B25" s="187" t="s">
        <v>1020</v>
      </c>
      <c r="C25" s="186" t="s">
        <v>846</v>
      </c>
      <c r="D25" s="188" t="s">
        <v>1021</v>
      </c>
      <c r="E25" s="141" t="s">
        <v>25</v>
      </c>
      <c r="F25" s="473">
        <v>485.5</v>
      </c>
      <c r="G25" s="333"/>
      <c r="H25" s="201">
        <v>9.15</v>
      </c>
      <c r="I25" s="147">
        <f>H25*1.2824</f>
        <v>11.73396</v>
      </c>
      <c r="J25" s="422">
        <f t="shared" si="2"/>
        <v>5696.8375799999994</v>
      </c>
    </row>
    <row r="26" spans="1:10" s="334" customFormat="1" ht="25.5">
      <c r="A26" s="414" t="s">
        <v>0</v>
      </c>
      <c r="B26" s="187" t="s">
        <v>845</v>
      </c>
      <c r="C26" s="186" t="s">
        <v>847</v>
      </c>
      <c r="D26" s="188" t="s">
        <v>844</v>
      </c>
      <c r="E26" s="141" t="s">
        <v>25</v>
      </c>
      <c r="F26" s="473">
        <v>485.5</v>
      </c>
      <c r="G26" s="333"/>
      <c r="H26" s="201">
        <v>9.9700000000000006</v>
      </c>
      <c r="I26" s="147">
        <f t="shared" ref="I26:I32" si="3">H26*1.2824</f>
        <v>12.785528000000001</v>
      </c>
      <c r="J26" s="522">
        <f t="shared" si="2"/>
        <v>6207.3738440000006</v>
      </c>
    </row>
    <row r="27" spans="1:10" ht="28.5" customHeight="1">
      <c r="A27" s="408" t="s">
        <v>1</v>
      </c>
      <c r="B27" s="142" t="s">
        <v>140</v>
      </c>
      <c r="C27" s="186" t="s">
        <v>848</v>
      </c>
      <c r="D27" s="143" t="s">
        <v>671</v>
      </c>
      <c r="E27" s="141" t="s">
        <v>25</v>
      </c>
      <c r="F27" s="144">
        <v>240</v>
      </c>
      <c r="G27" s="145">
        <v>26.76</v>
      </c>
      <c r="H27" s="172">
        <f>composição!H89</f>
        <v>52.854999999999997</v>
      </c>
      <c r="I27" s="147">
        <f t="shared" si="3"/>
        <v>67.781251999999995</v>
      </c>
      <c r="J27" s="422">
        <f t="shared" si="2"/>
        <v>16267.500479999999</v>
      </c>
    </row>
    <row r="28" spans="1:10" ht="42.75" customHeight="1">
      <c r="A28" s="408" t="s">
        <v>0</v>
      </c>
      <c r="B28" s="477">
        <v>94219</v>
      </c>
      <c r="C28" s="186" t="s">
        <v>864</v>
      </c>
      <c r="D28" s="143" t="s">
        <v>881</v>
      </c>
      <c r="E28" s="141" t="s">
        <v>28</v>
      </c>
      <c r="F28" s="144" t="s">
        <v>882</v>
      </c>
      <c r="G28" s="479">
        <v>30.12</v>
      </c>
      <c r="H28" s="479">
        <v>30.12</v>
      </c>
      <c r="I28" s="147">
        <f t="shared" si="3"/>
        <v>38.625888000000003</v>
      </c>
      <c r="J28" s="422">
        <f t="shared" si="2"/>
        <v>1689.8826000000001</v>
      </c>
    </row>
    <row r="29" spans="1:10" ht="15.75" customHeight="1">
      <c r="A29" s="408" t="s">
        <v>0</v>
      </c>
      <c r="B29" s="142" t="s">
        <v>141</v>
      </c>
      <c r="C29" s="186" t="s">
        <v>865</v>
      </c>
      <c r="D29" s="143" t="s">
        <v>20</v>
      </c>
      <c r="E29" s="141" t="s">
        <v>28</v>
      </c>
      <c r="F29" s="144">
        <v>119.56</v>
      </c>
      <c r="G29" s="145">
        <v>38.54</v>
      </c>
      <c r="H29" s="172">
        <v>62.71</v>
      </c>
      <c r="I29" s="147">
        <f>H29*1.2824</f>
        <v>80.419303999999997</v>
      </c>
      <c r="J29" s="422">
        <f t="shared" ref="J29:J33" si="4">I29*F29</f>
        <v>9614.9319862400007</v>
      </c>
    </row>
    <row r="30" spans="1:10" ht="30" customHeight="1">
      <c r="A30" s="408" t="s">
        <v>0</v>
      </c>
      <c r="B30" s="142" t="s">
        <v>142</v>
      </c>
      <c r="C30" s="186" t="s">
        <v>866</v>
      </c>
      <c r="D30" s="143" t="s">
        <v>143</v>
      </c>
      <c r="E30" s="141" t="s">
        <v>28</v>
      </c>
      <c r="F30" s="144">
        <v>278.63</v>
      </c>
      <c r="G30" s="145">
        <v>19.25</v>
      </c>
      <c r="H30" s="172">
        <v>34.22</v>
      </c>
      <c r="I30" s="147">
        <f t="shared" si="3"/>
        <v>43.883727999999998</v>
      </c>
      <c r="J30" s="422">
        <f t="shared" si="4"/>
        <v>12227.32313264</v>
      </c>
    </row>
    <row r="31" spans="1:10" ht="62.25" customHeight="1">
      <c r="A31" s="523" t="s">
        <v>0</v>
      </c>
      <c r="B31" s="471">
        <v>72110</v>
      </c>
      <c r="C31" s="186" t="s">
        <v>867</v>
      </c>
      <c r="D31" s="469" t="s">
        <v>860</v>
      </c>
      <c r="E31" s="470" t="s">
        <v>25</v>
      </c>
      <c r="F31" s="474">
        <v>21.34</v>
      </c>
      <c r="G31" s="145"/>
      <c r="H31" s="468">
        <v>56.74</v>
      </c>
      <c r="I31" s="147">
        <f t="shared" si="3"/>
        <v>72.763376000000008</v>
      </c>
      <c r="J31" s="422">
        <f t="shared" si="4"/>
        <v>1552.7704438400001</v>
      </c>
    </row>
    <row r="32" spans="1:10" ht="30" customHeight="1">
      <c r="A32" s="523" t="s">
        <v>160</v>
      </c>
      <c r="B32" s="142" t="s">
        <v>33</v>
      </c>
      <c r="C32" s="186" t="s">
        <v>883</v>
      </c>
      <c r="D32" s="469" t="s">
        <v>861</v>
      </c>
      <c r="E32" s="470" t="s">
        <v>25</v>
      </c>
      <c r="F32" s="474">
        <v>18.739999999999998</v>
      </c>
      <c r="G32" s="145"/>
      <c r="H32" s="468">
        <f>composição!H99</f>
        <v>36.480666999999997</v>
      </c>
      <c r="I32" s="147">
        <f t="shared" si="3"/>
        <v>46.782807360799993</v>
      </c>
      <c r="J32" s="422">
        <f t="shared" si="4"/>
        <v>876.70980994139177</v>
      </c>
    </row>
    <row r="33" spans="1:13" ht="30" customHeight="1">
      <c r="A33" s="523" t="s">
        <v>160</v>
      </c>
      <c r="B33" s="142" t="s">
        <v>520</v>
      </c>
      <c r="C33" s="186" t="s">
        <v>884</v>
      </c>
      <c r="D33" s="469" t="s">
        <v>862</v>
      </c>
      <c r="E33" s="470" t="s">
        <v>25</v>
      </c>
      <c r="F33" s="474">
        <v>6.68</v>
      </c>
      <c r="G33" s="145"/>
      <c r="H33" s="468">
        <f>composição!H109</f>
        <v>45.238386999999996</v>
      </c>
      <c r="I33" s="147">
        <f>H33*1.2824</f>
        <v>58.013707488799994</v>
      </c>
      <c r="J33" s="422">
        <f t="shared" si="4"/>
        <v>387.53156602518396</v>
      </c>
    </row>
    <row r="34" spans="1:13" ht="30" customHeight="1">
      <c r="A34" s="523" t="s">
        <v>0</v>
      </c>
      <c r="B34" s="471">
        <v>96111</v>
      </c>
      <c r="C34" s="186" t="s">
        <v>1071</v>
      </c>
      <c r="D34" s="469" t="s">
        <v>863</v>
      </c>
      <c r="E34" s="470" t="s">
        <v>25</v>
      </c>
      <c r="F34" s="474">
        <v>21.34</v>
      </c>
      <c r="G34" s="145"/>
      <c r="H34" s="468">
        <v>32.04</v>
      </c>
      <c r="I34" s="147">
        <f>H34*1.2824</f>
        <v>41.088096</v>
      </c>
      <c r="J34" s="422">
        <f>I34*F34</f>
        <v>876.81996863999996</v>
      </c>
    </row>
    <row r="35" spans="1:13">
      <c r="A35" s="416"/>
      <c r="B35" s="148"/>
      <c r="C35" s="149"/>
      <c r="D35" s="150"/>
      <c r="E35" s="149"/>
      <c r="F35" s="151"/>
      <c r="G35" s="152"/>
      <c r="H35" s="153"/>
      <c r="I35" s="154" t="s">
        <v>112</v>
      </c>
      <c r="J35" s="417">
        <f>SUM(J23:J34)</f>
        <v>94023.298632566555</v>
      </c>
    </row>
    <row r="36" spans="1:13">
      <c r="A36" s="418"/>
      <c r="B36" s="162"/>
      <c r="C36" s="155">
        <v>3</v>
      </c>
      <c r="D36" s="157" t="s">
        <v>886</v>
      </c>
      <c r="E36" s="161"/>
      <c r="F36" s="163"/>
      <c r="G36" s="164">
        <v>0</v>
      </c>
      <c r="H36" s="165"/>
      <c r="I36" s="164"/>
      <c r="J36" s="413"/>
      <c r="M36" s="4" t="e">
        <f>#REF!/#REF!</f>
        <v>#REF!</v>
      </c>
    </row>
    <row r="37" spans="1:13" ht="15.75" customHeight="1">
      <c r="A37" s="420"/>
      <c r="B37" s="167"/>
      <c r="C37" s="166"/>
      <c r="D37" s="168" t="s">
        <v>410</v>
      </c>
      <c r="E37" s="166"/>
      <c r="F37" s="169"/>
      <c r="G37" s="170">
        <v>0</v>
      </c>
      <c r="H37" s="171"/>
      <c r="I37" s="170"/>
      <c r="J37" s="421"/>
    </row>
    <row r="38" spans="1:13" s="455" customFormat="1" ht="52.5" customHeight="1">
      <c r="A38" s="414" t="s">
        <v>923</v>
      </c>
      <c r="B38" s="141">
        <v>1347</v>
      </c>
      <c r="C38" s="186" t="s">
        <v>919</v>
      </c>
      <c r="D38" s="143" t="s">
        <v>915</v>
      </c>
      <c r="E38" s="141" t="s">
        <v>25</v>
      </c>
      <c r="F38" s="189">
        <v>210.65</v>
      </c>
      <c r="G38" s="190"/>
      <c r="H38" s="241">
        <v>26.17</v>
      </c>
      <c r="I38" s="147">
        <f>H38*1.2824</f>
        <v>33.560408000000002</v>
      </c>
      <c r="J38" s="422">
        <f>I38*F38</f>
        <v>7069.4999452000011</v>
      </c>
    </row>
    <row r="39" spans="1:13" s="455" customFormat="1" ht="30.75" customHeight="1">
      <c r="A39" s="414" t="s">
        <v>923</v>
      </c>
      <c r="B39" s="141">
        <v>92916</v>
      </c>
      <c r="C39" s="186" t="s">
        <v>920</v>
      </c>
      <c r="D39" s="143" t="s">
        <v>916</v>
      </c>
      <c r="E39" s="141" t="s">
        <v>29</v>
      </c>
      <c r="F39" s="189">
        <v>861.6</v>
      </c>
      <c r="G39" s="190"/>
      <c r="H39" s="241">
        <v>8.7100000000000009</v>
      </c>
      <c r="I39" s="147">
        <f t="shared" ref="I39:I41" si="5">H39*1.2824</f>
        <v>11.169704000000001</v>
      </c>
      <c r="J39" s="422">
        <f t="shared" ref="J39:J41" si="6">I39*F39</f>
        <v>9623.8169664000015</v>
      </c>
    </row>
    <row r="40" spans="1:13" s="455" customFormat="1" ht="28.5" customHeight="1">
      <c r="A40" s="414" t="s">
        <v>923</v>
      </c>
      <c r="B40" s="141">
        <v>92775</v>
      </c>
      <c r="C40" s="186" t="s">
        <v>921</v>
      </c>
      <c r="D40" s="143" t="s">
        <v>917</v>
      </c>
      <c r="E40" s="141" t="s">
        <v>29</v>
      </c>
      <c r="F40" s="189">
        <v>225</v>
      </c>
      <c r="G40" s="190"/>
      <c r="H40" s="241">
        <v>11.17</v>
      </c>
      <c r="I40" s="147">
        <f t="shared" si="5"/>
        <v>14.324408</v>
      </c>
      <c r="J40" s="422">
        <f t="shared" si="6"/>
        <v>3222.9917999999998</v>
      </c>
    </row>
    <row r="41" spans="1:13" s="455" customFormat="1" ht="28.5" customHeight="1">
      <c r="A41" s="414" t="s">
        <v>923</v>
      </c>
      <c r="B41" s="141">
        <v>34481</v>
      </c>
      <c r="C41" s="186" t="s">
        <v>922</v>
      </c>
      <c r="D41" s="143" t="s">
        <v>918</v>
      </c>
      <c r="E41" s="141" t="s">
        <v>27</v>
      </c>
      <c r="F41" s="189">
        <v>10.51</v>
      </c>
      <c r="G41" s="190"/>
      <c r="H41" s="241">
        <v>403.54</v>
      </c>
      <c r="I41" s="147">
        <f t="shared" si="5"/>
        <v>517.49969599999997</v>
      </c>
      <c r="J41" s="422">
        <f t="shared" si="6"/>
        <v>5438.9218049599995</v>
      </c>
    </row>
    <row r="42" spans="1:13">
      <c r="A42" s="416"/>
      <c r="B42" s="148"/>
      <c r="C42" s="149"/>
      <c r="D42" s="150"/>
      <c r="E42" s="149"/>
      <c r="F42" s="151"/>
      <c r="G42" s="152"/>
      <c r="H42" s="153"/>
      <c r="I42" s="154" t="s">
        <v>112</v>
      </c>
      <c r="J42" s="417">
        <f>SUM(J38:J41)</f>
        <v>25355.230516560001</v>
      </c>
    </row>
    <row r="43" spans="1:13">
      <c r="A43" s="418"/>
      <c r="B43" s="162"/>
      <c r="C43" s="155">
        <v>4</v>
      </c>
      <c r="D43" s="157" t="s">
        <v>21</v>
      </c>
      <c r="E43" s="161"/>
      <c r="F43" s="163"/>
      <c r="G43" s="164">
        <v>0</v>
      </c>
      <c r="H43" s="165"/>
      <c r="I43" s="164"/>
      <c r="J43" s="413"/>
      <c r="M43" s="4" t="e">
        <f>#REF!/#REF!</f>
        <v>#REF!</v>
      </c>
    </row>
    <row r="44" spans="1:13" ht="54.75" customHeight="1">
      <c r="A44" s="414" t="s">
        <v>0</v>
      </c>
      <c r="B44" s="187" t="s">
        <v>672</v>
      </c>
      <c r="C44" s="186" t="s">
        <v>382</v>
      </c>
      <c r="D44" s="188" t="s">
        <v>673</v>
      </c>
      <c r="E44" s="186" t="s">
        <v>25</v>
      </c>
      <c r="F44" s="189">
        <v>230</v>
      </c>
      <c r="G44" s="190">
        <v>29.270000000000003</v>
      </c>
      <c r="H44" s="241">
        <v>56.9</v>
      </c>
      <c r="I44" s="147">
        <f t="shared" ref="I44:I50" si="7">H44*1.2824</f>
        <v>72.968559999999997</v>
      </c>
      <c r="J44" s="419">
        <f>I44*F44</f>
        <v>16782.768799999998</v>
      </c>
      <c r="M44" s="5" t="e">
        <f>M43/1.25</f>
        <v>#REF!</v>
      </c>
    </row>
    <row r="45" spans="1:13" ht="15.75" customHeight="1">
      <c r="A45" s="420"/>
      <c r="B45" s="167"/>
      <c r="C45" s="166"/>
      <c r="D45" s="168" t="s">
        <v>22</v>
      </c>
      <c r="E45" s="166"/>
      <c r="F45" s="169"/>
      <c r="G45" s="170">
        <v>0</v>
      </c>
      <c r="H45" s="171"/>
      <c r="I45" s="170"/>
      <c r="J45" s="421"/>
    </row>
    <row r="46" spans="1:13" ht="48" customHeight="1">
      <c r="A46" s="414" t="s">
        <v>160</v>
      </c>
      <c r="B46" s="187" t="s">
        <v>171</v>
      </c>
      <c r="C46" s="186" t="s">
        <v>687</v>
      </c>
      <c r="D46" s="284" t="s">
        <v>631</v>
      </c>
      <c r="E46" s="186" t="s">
        <v>28</v>
      </c>
      <c r="F46" s="189">
        <f>'MEMORIAL DE CALCULO'!D17</f>
        <v>299.88</v>
      </c>
      <c r="G46" s="190"/>
      <c r="H46" s="201">
        <f>composição!H134</f>
        <v>132.81980000000001</v>
      </c>
      <c r="I46" s="147">
        <f t="shared" si="7"/>
        <v>170.32811152000002</v>
      </c>
      <c r="J46" s="422">
        <f>I46*F46</f>
        <v>51077.994082617603</v>
      </c>
    </row>
    <row r="47" spans="1:13" ht="48" customHeight="1">
      <c r="A47" s="414" t="s">
        <v>0</v>
      </c>
      <c r="B47" s="187" t="s">
        <v>674</v>
      </c>
      <c r="C47" s="186" t="s">
        <v>688</v>
      </c>
      <c r="D47" s="284" t="s">
        <v>691</v>
      </c>
      <c r="E47" s="186" t="s">
        <v>28</v>
      </c>
      <c r="F47" s="189">
        <f>'MEMORIAL DE CALCULO'!D17</f>
        <v>299.88</v>
      </c>
      <c r="G47" s="190"/>
      <c r="H47" s="201">
        <v>100.7</v>
      </c>
      <c r="I47" s="147">
        <f t="shared" si="7"/>
        <v>129.13767999999999</v>
      </c>
      <c r="J47" s="422">
        <f t="shared" ref="J47:J51" si="8">I47*F47</f>
        <v>38725.807478399998</v>
      </c>
    </row>
    <row r="48" spans="1:13" ht="21.75" customHeight="1">
      <c r="A48" s="414" t="s">
        <v>0</v>
      </c>
      <c r="B48" s="337" t="s">
        <v>692</v>
      </c>
      <c r="C48" s="186" t="s">
        <v>689</v>
      </c>
      <c r="D48" s="338" t="s">
        <v>693</v>
      </c>
      <c r="E48" s="186" t="s">
        <v>25</v>
      </c>
      <c r="F48" s="189">
        <v>2.4</v>
      </c>
      <c r="G48" s="190"/>
      <c r="H48" s="201">
        <v>383.34</v>
      </c>
      <c r="I48" s="147">
        <f t="shared" si="7"/>
        <v>491.59521599999994</v>
      </c>
      <c r="J48" s="422">
        <f t="shared" si="8"/>
        <v>1179.8285183999999</v>
      </c>
    </row>
    <row r="49" spans="1:10" ht="23.25" customHeight="1">
      <c r="A49" s="414" t="s">
        <v>0</v>
      </c>
      <c r="B49" s="337" t="s">
        <v>692</v>
      </c>
      <c r="C49" s="186" t="s">
        <v>690</v>
      </c>
      <c r="D49" s="338" t="s">
        <v>694</v>
      </c>
      <c r="E49" s="186" t="s">
        <v>25</v>
      </c>
      <c r="F49" s="189">
        <v>6</v>
      </c>
      <c r="G49" s="190"/>
      <c r="H49" s="201">
        <v>383.34</v>
      </c>
      <c r="I49" s="147">
        <f t="shared" si="7"/>
        <v>491.59521599999994</v>
      </c>
      <c r="J49" s="422">
        <f t="shared" si="8"/>
        <v>2949.5712959999996</v>
      </c>
    </row>
    <row r="50" spans="1:10" ht="43.5" customHeight="1">
      <c r="A50" s="414" t="s">
        <v>0</v>
      </c>
      <c r="B50" s="187" t="s">
        <v>675</v>
      </c>
      <c r="C50" s="186" t="s">
        <v>851</v>
      </c>
      <c r="D50" s="338" t="s">
        <v>695</v>
      </c>
      <c r="E50" s="186" t="s">
        <v>25</v>
      </c>
      <c r="F50" s="189">
        <v>117</v>
      </c>
      <c r="G50" s="190"/>
      <c r="H50" s="201">
        <v>5.05</v>
      </c>
      <c r="I50" s="147">
        <f t="shared" si="7"/>
        <v>6.4761199999999999</v>
      </c>
      <c r="J50" s="422">
        <f t="shared" si="8"/>
        <v>757.70604000000003</v>
      </c>
    </row>
    <row r="51" spans="1:10" ht="25.5" customHeight="1">
      <c r="A51" s="414" t="s">
        <v>1</v>
      </c>
      <c r="B51" s="187" t="s">
        <v>536</v>
      </c>
      <c r="C51" s="186" t="s">
        <v>852</v>
      </c>
      <c r="D51" s="284" t="s">
        <v>676</v>
      </c>
      <c r="E51" s="186" t="s">
        <v>25</v>
      </c>
      <c r="F51" s="189">
        <v>142.19999999999999</v>
      </c>
      <c r="G51" s="190"/>
      <c r="H51" s="201">
        <f>composição!H141</f>
        <v>3.5519999999999996</v>
      </c>
      <c r="I51" s="147">
        <f>H51*1.2824</f>
        <v>4.5550847999999995</v>
      </c>
      <c r="J51" s="422">
        <f t="shared" si="8"/>
        <v>647.7330585599999</v>
      </c>
    </row>
    <row r="52" spans="1:10">
      <c r="A52" s="416"/>
      <c r="B52" s="148"/>
      <c r="C52" s="149"/>
      <c r="D52" s="150"/>
      <c r="E52" s="149"/>
      <c r="F52" s="151"/>
      <c r="G52" s="152"/>
      <c r="H52" s="153"/>
      <c r="I52" s="154" t="s">
        <v>112</v>
      </c>
      <c r="J52" s="423">
        <f>SUM(J44:J51)</f>
        <v>112121.4092739776</v>
      </c>
    </row>
    <row r="53" spans="1:10" ht="15" customHeight="1">
      <c r="A53" s="524"/>
      <c r="B53" s="483"/>
      <c r="C53" s="484">
        <v>5</v>
      </c>
      <c r="D53" s="485" t="s">
        <v>411</v>
      </c>
      <c r="E53" s="483"/>
      <c r="F53" s="486"/>
      <c r="G53" s="487"/>
      <c r="H53" s="488"/>
      <c r="I53" s="489"/>
      <c r="J53" s="525"/>
    </row>
    <row r="54" spans="1:10" ht="27.75" customHeight="1">
      <c r="A54" s="408" t="s">
        <v>0</v>
      </c>
      <c r="B54" s="477">
        <v>83737</v>
      </c>
      <c r="C54" s="141" t="s">
        <v>12</v>
      </c>
      <c r="D54" s="143" t="s">
        <v>888</v>
      </c>
      <c r="E54" s="141" t="s">
        <v>25</v>
      </c>
      <c r="F54" s="144" t="s">
        <v>889</v>
      </c>
      <c r="G54" s="482">
        <v>58.64</v>
      </c>
      <c r="H54" s="482">
        <v>58.64</v>
      </c>
      <c r="I54" s="147">
        <f t="shared" ref="I54:I55" si="9">H54*1.2824</f>
        <v>75.199935999999994</v>
      </c>
      <c r="J54" s="422">
        <f>I54*F54</f>
        <v>120.31989759999999</v>
      </c>
    </row>
    <row r="55" spans="1:10" ht="31.5" customHeight="1">
      <c r="A55" s="408" t="s">
        <v>1</v>
      </c>
      <c r="B55" s="141">
        <v>10</v>
      </c>
      <c r="C55" s="141" t="s">
        <v>853</v>
      </c>
      <c r="D55" s="143" t="s">
        <v>890</v>
      </c>
      <c r="E55" s="141" t="s">
        <v>25</v>
      </c>
      <c r="F55" s="144" t="s">
        <v>889</v>
      </c>
      <c r="G55" s="482">
        <f>[1]COMPOSIÇÃO!H162</f>
        <v>0.3</v>
      </c>
      <c r="H55" s="482">
        <f>composição!H150</f>
        <v>24.924499999999998</v>
      </c>
      <c r="I55" s="147">
        <f t="shared" si="9"/>
        <v>31.963178799999998</v>
      </c>
      <c r="J55" s="422">
        <f>I55*F55</f>
        <v>51.141086080000001</v>
      </c>
    </row>
    <row r="56" spans="1:10">
      <c r="A56" s="416"/>
      <c r="B56" s="148"/>
      <c r="C56" s="149"/>
      <c r="D56" s="150"/>
      <c r="E56" s="149"/>
      <c r="F56" s="151"/>
      <c r="G56" s="152"/>
      <c r="H56" s="153"/>
      <c r="I56" s="154" t="s">
        <v>112</v>
      </c>
      <c r="J56" s="423">
        <f>SUM(J54:J55)</f>
        <v>171.46098368</v>
      </c>
    </row>
    <row r="57" spans="1:10">
      <c r="A57" s="418"/>
      <c r="B57" s="162"/>
      <c r="C57" s="155">
        <v>6</v>
      </c>
      <c r="D57" s="157" t="s">
        <v>23</v>
      </c>
      <c r="E57" s="161"/>
      <c r="F57" s="163"/>
      <c r="G57" s="164">
        <v>0</v>
      </c>
      <c r="H57" s="165"/>
      <c r="I57" s="164"/>
      <c r="J57" s="413"/>
    </row>
    <row r="58" spans="1:10">
      <c r="A58" s="420"/>
      <c r="B58" s="167"/>
      <c r="C58" s="166"/>
      <c r="D58" s="168" t="s">
        <v>24</v>
      </c>
      <c r="E58" s="166"/>
      <c r="F58" s="169"/>
      <c r="G58" s="170">
        <v>0</v>
      </c>
      <c r="H58" s="171"/>
      <c r="I58" s="170"/>
      <c r="J58" s="421"/>
    </row>
    <row r="59" spans="1:10" ht="51.75" customHeight="1">
      <c r="A59" s="408" t="s">
        <v>0</v>
      </c>
      <c r="B59" s="142" t="s">
        <v>494</v>
      </c>
      <c r="C59" s="141" t="s">
        <v>383</v>
      </c>
      <c r="D59" s="143" t="s">
        <v>1022</v>
      </c>
      <c r="E59" s="141" t="s">
        <v>25</v>
      </c>
      <c r="F59" s="144">
        <v>256.38</v>
      </c>
      <c r="G59" s="145">
        <v>25.18679409209383</v>
      </c>
      <c r="H59" s="242">
        <v>50.81</v>
      </c>
      <c r="I59" s="496">
        <f t="shared" ref="I59:I72" si="10">H59*1.2824</f>
        <v>65.158743999999999</v>
      </c>
      <c r="J59" s="422">
        <f t="shared" ref="J59:J64" si="11">I59*F59</f>
        <v>16705.398786719998</v>
      </c>
    </row>
    <row r="60" spans="1:10" ht="25.5">
      <c r="A60" s="408" t="s">
        <v>0</v>
      </c>
      <c r="B60" s="142" t="s">
        <v>677</v>
      </c>
      <c r="C60" s="141" t="s">
        <v>384</v>
      </c>
      <c r="D60" s="143" t="s">
        <v>145</v>
      </c>
      <c r="E60" s="141" t="s">
        <v>27</v>
      </c>
      <c r="F60" s="189" t="s">
        <v>115</v>
      </c>
      <c r="G60" s="145">
        <v>166.05</v>
      </c>
      <c r="H60" s="129">
        <v>63.46</v>
      </c>
      <c r="I60" s="147">
        <f t="shared" si="10"/>
        <v>81.381103999999993</v>
      </c>
      <c r="J60" s="415">
        <f t="shared" si="11"/>
        <v>1707.3755619199999</v>
      </c>
    </row>
    <row r="61" spans="1:10" ht="27.75" customHeight="1">
      <c r="A61" s="408" t="s">
        <v>0</v>
      </c>
      <c r="B61" s="142">
        <v>94263</v>
      </c>
      <c r="C61" s="141" t="s">
        <v>385</v>
      </c>
      <c r="D61" s="143" t="s">
        <v>144</v>
      </c>
      <c r="E61" s="141" t="s">
        <v>28</v>
      </c>
      <c r="F61" s="144" t="s">
        <v>116</v>
      </c>
      <c r="G61" s="145">
        <v>28.97</v>
      </c>
      <c r="H61" s="129">
        <v>21.79</v>
      </c>
      <c r="I61" s="147">
        <f t="shared" si="10"/>
        <v>27.943496</v>
      </c>
      <c r="J61" s="415">
        <f t="shared" si="11"/>
        <v>1070.2358967999999</v>
      </c>
    </row>
    <row r="62" spans="1:10" ht="25.5">
      <c r="A62" s="408" t="s">
        <v>0</v>
      </c>
      <c r="B62" s="142" t="s">
        <v>678</v>
      </c>
      <c r="C62" s="141" t="s">
        <v>386</v>
      </c>
      <c r="D62" s="143" t="s">
        <v>679</v>
      </c>
      <c r="E62" s="141" t="s">
        <v>25</v>
      </c>
      <c r="F62" s="144" t="s">
        <v>117</v>
      </c>
      <c r="G62" s="145">
        <v>27.72</v>
      </c>
      <c r="H62" s="129">
        <v>33.44</v>
      </c>
      <c r="I62" s="147">
        <f t="shared" si="10"/>
        <v>42.883455999999995</v>
      </c>
      <c r="J62" s="415">
        <f t="shared" si="11"/>
        <v>656.97454591999997</v>
      </c>
    </row>
    <row r="63" spans="1:10" ht="25.5">
      <c r="A63" s="408" t="s">
        <v>0</v>
      </c>
      <c r="B63" s="142" t="s">
        <v>496</v>
      </c>
      <c r="C63" s="141" t="s">
        <v>387</v>
      </c>
      <c r="D63" s="143" t="s">
        <v>146</v>
      </c>
      <c r="E63" s="141" t="s">
        <v>261</v>
      </c>
      <c r="F63" s="144">
        <v>418.26</v>
      </c>
      <c r="G63" s="145">
        <v>12.250217202432667</v>
      </c>
      <c r="H63" s="129">
        <v>107.3</v>
      </c>
      <c r="I63" s="147">
        <f t="shared" si="10"/>
        <v>137.60151999999999</v>
      </c>
      <c r="J63" s="415">
        <f t="shared" si="11"/>
        <v>57553.211755199998</v>
      </c>
    </row>
    <row r="64" spans="1:10" ht="15.75" customHeight="1">
      <c r="A64" s="414" t="s">
        <v>0</v>
      </c>
      <c r="B64" s="187" t="s">
        <v>647</v>
      </c>
      <c r="C64" s="141" t="s">
        <v>388</v>
      </c>
      <c r="D64" s="188" t="s">
        <v>648</v>
      </c>
      <c r="E64" s="186" t="s">
        <v>28</v>
      </c>
      <c r="F64" s="189">
        <v>342.44</v>
      </c>
      <c r="G64" s="190">
        <v>45.82</v>
      </c>
      <c r="H64" s="293">
        <v>22.88</v>
      </c>
      <c r="I64" s="147">
        <f t="shared" si="10"/>
        <v>29.341311999999999</v>
      </c>
      <c r="J64" s="424">
        <f t="shared" si="11"/>
        <v>10047.63888128</v>
      </c>
    </row>
    <row r="65" spans="1:10">
      <c r="A65" s="420"/>
      <c r="B65" s="167"/>
      <c r="C65" s="166"/>
      <c r="D65" s="168" t="s">
        <v>48</v>
      </c>
      <c r="E65" s="166"/>
      <c r="F65" s="169"/>
      <c r="G65" s="170">
        <v>0</v>
      </c>
      <c r="H65" s="171"/>
      <c r="I65" s="170"/>
      <c r="J65" s="421"/>
    </row>
    <row r="66" spans="1:10" ht="50.25" customHeight="1">
      <c r="A66" s="408" t="s">
        <v>0</v>
      </c>
      <c r="B66" s="142" t="s">
        <v>680</v>
      </c>
      <c r="C66" s="141" t="s">
        <v>854</v>
      </c>
      <c r="D66" s="143" t="s">
        <v>681</v>
      </c>
      <c r="E66" s="141" t="s">
        <v>25</v>
      </c>
      <c r="F66" s="182">
        <v>460</v>
      </c>
      <c r="G66" s="182">
        <v>3.69</v>
      </c>
      <c r="H66" s="172">
        <v>2.82</v>
      </c>
      <c r="I66" s="147">
        <f t="shared" si="10"/>
        <v>3.6163679999999996</v>
      </c>
      <c r="J66" s="422">
        <f t="shared" ref="J66:J72" si="12">I66*F66</f>
        <v>1663.5292799999997</v>
      </c>
    </row>
    <row r="67" spans="1:10" ht="50.25" customHeight="1">
      <c r="A67" s="408" t="s">
        <v>0</v>
      </c>
      <c r="B67" s="187" t="s">
        <v>1023</v>
      </c>
      <c r="C67" s="141" t="s">
        <v>389</v>
      </c>
      <c r="D67" s="143" t="s">
        <v>1024</v>
      </c>
      <c r="E67" s="141" t="s">
        <v>25</v>
      </c>
      <c r="F67" s="182">
        <f>'MEMORIAL DE CALCULO'!D28</f>
        <v>3.36</v>
      </c>
      <c r="G67" s="182">
        <v>6.54</v>
      </c>
      <c r="H67" s="172">
        <v>21.18</v>
      </c>
      <c r="I67" s="147">
        <f t="shared" ref="I67" si="13">H67*1.2824</f>
        <v>27.161231999999998</v>
      </c>
      <c r="J67" s="422">
        <f>I67*F67</f>
        <v>91.261739519999992</v>
      </c>
    </row>
    <row r="68" spans="1:10" ht="30" customHeight="1">
      <c r="A68" s="408" t="s">
        <v>1</v>
      </c>
      <c r="B68" s="142" t="s">
        <v>535</v>
      </c>
      <c r="C68" s="141" t="s">
        <v>855</v>
      </c>
      <c r="D68" s="143" t="s">
        <v>266</v>
      </c>
      <c r="E68" s="141" t="s">
        <v>25</v>
      </c>
      <c r="F68" s="189">
        <f>'MEMORIAL DE CALCULO'!D38</f>
        <v>194.31999999999994</v>
      </c>
      <c r="G68" s="145">
        <v>21.89</v>
      </c>
      <c r="H68" s="129">
        <f>composição!H159</f>
        <v>45.668499999999995</v>
      </c>
      <c r="I68" s="147">
        <f t="shared" si="10"/>
        <v>58.565284399999989</v>
      </c>
      <c r="J68" s="415">
        <f t="shared" si="12"/>
        <v>11380.406064607994</v>
      </c>
    </row>
    <row r="69" spans="1:10" ht="25.5" customHeight="1">
      <c r="A69" s="408" t="s">
        <v>1</v>
      </c>
      <c r="B69" s="142" t="s">
        <v>539</v>
      </c>
      <c r="C69" s="141" t="s">
        <v>390</v>
      </c>
      <c r="D69" s="143" t="s">
        <v>1075</v>
      </c>
      <c r="E69" s="141" t="s">
        <v>25</v>
      </c>
      <c r="F69" s="189">
        <f>'MEMORIAL DE CALCULO'!D39</f>
        <v>194.31999999999994</v>
      </c>
      <c r="G69" s="145">
        <v>8.1841876629018238</v>
      </c>
      <c r="H69" s="129">
        <f>composição!H167</f>
        <v>9.3309999999999995</v>
      </c>
      <c r="I69" s="147">
        <f t="shared" si="10"/>
        <v>11.9660744</v>
      </c>
      <c r="J69" s="415">
        <f t="shared" si="12"/>
        <v>2325.2475774079994</v>
      </c>
    </row>
    <row r="70" spans="1:10" ht="25.5">
      <c r="A70" s="408" t="s">
        <v>0</v>
      </c>
      <c r="B70" s="142">
        <v>88489</v>
      </c>
      <c r="C70" s="141" t="s">
        <v>391</v>
      </c>
      <c r="D70" s="143" t="s">
        <v>147</v>
      </c>
      <c r="E70" s="141" t="s">
        <v>25</v>
      </c>
      <c r="F70" s="189">
        <f>'MEMORIAL DE CALCULO'!D47</f>
        <v>1373.1100000000001</v>
      </c>
      <c r="G70" s="145">
        <v>6.54</v>
      </c>
      <c r="H70" s="129">
        <v>9.86</v>
      </c>
      <c r="I70" s="147">
        <f t="shared" si="10"/>
        <v>12.644463999999999</v>
      </c>
      <c r="J70" s="415">
        <f t="shared" si="12"/>
        <v>17362.23996304</v>
      </c>
    </row>
    <row r="71" spans="1:10" ht="16.5" customHeight="1">
      <c r="A71" s="408" t="s">
        <v>0</v>
      </c>
      <c r="B71" s="142">
        <v>84088</v>
      </c>
      <c r="C71" s="141" t="s">
        <v>392</v>
      </c>
      <c r="D71" s="143" t="s">
        <v>148</v>
      </c>
      <c r="E71" s="141" t="s">
        <v>28</v>
      </c>
      <c r="F71" s="189">
        <v>52.5</v>
      </c>
      <c r="G71" s="145">
        <v>64.84</v>
      </c>
      <c r="H71" s="129">
        <v>64.959999999999994</v>
      </c>
      <c r="I71" s="147">
        <f t="shared" si="10"/>
        <v>83.304703999999987</v>
      </c>
      <c r="J71" s="415">
        <f>I71*F71</f>
        <v>4373.4969599999995</v>
      </c>
    </row>
    <row r="72" spans="1:10" ht="26.25" customHeight="1">
      <c r="A72" s="408" t="s">
        <v>0</v>
      </c>
      <c r="B72" s="142">
        <v>88423</v>
      </c>
      <c r="C72" s="141" t="s">
        <v>393</v>
      </c>
      <c r="D72" s="143" t="s">
        <v>497</v>
      </c>
      <c r="E72" s="141" t="s">
        <v>25</v>
      </c>
      <c r="F72" s="189">
        <f>'MEMORIAL DE CALCULO'!D42</f>
        <v>418.46</v>
      </c>
      <c r="G72" s="145">
        <v>10.9</v>
      </c>
      <c r="H72" s="129">
        <v>13.56</v>
      </c>
      <c r="I72" s="147">
        <f t="shared" si="10"/>
        <v>17.389344000000001</v>
      </c>
      <c r="J72" s="415">
        <f t="shared" si="12"/>
        <v>7276.7448902400001</v>
      </c>
    </row>
    <row r="73" spans="1:10" ht="18.75" customHeight="1">
      <c r="A73" s="408" t="s">
        <v>0</v>
      </c>
      <c r="B73" s="142" t="s">
        <v>747</v>
      </c>
      <c r="C73" s="141" t="s">
        <v>924</v>
      </c>
      <c r="D73" s="143" t="s">
        <v>748</v>
      </c>
      <c r="E73" s="141" t="s">
        <v>25</v>
      </c>
      <c r="F73" s="189">
        <f>'MEMORIAL DE CALCULO'!D43</f>
        <v>342.44</v>
      </c>
      <c r="G73" s="145"/>
      <c r="H73" s="129">
        <v>35.03</v>
      </c>
      <c r="I73" s="147">
        <f>H73*1.2824</f>
        <v>44.922471999999999</v>
      </c>
      <c r="J73" s="415">
        <f>I73*F73</f>
        <v>15383.25131168</v>
      </c>
    </row>
    <row r="74" spans="1:10">
      <c r="A74" s="420"/>
      <c r="B74" s="167"/>
      <c r="C74" s="166"/>
      <c r="D74" s="168" t="s">
        <v>522</v>
      </c>
      <c r="E74" s="166"/>
      <c r="F74" s="169"/>
      <c r="G74" s="170">
        <v>0</v>
      </c>
      <c r="H74" s="171"/>
      <c r="I74" s="170"/>
      <c r="J74" s="421"/>
    </row>
    <row r="75" spans="1:10" ht="39" customHeight="1">
      <c r="A75" s="414" t="s">
        <v>0</v>
      </c>
      <c r="B75" s="187" t="s">
        <v>682</v>
      </c>
      <c r="C75" s="186" t="s">
        <v>925</v>
      </c>
      <c r="D75" s="188" t="s">
        <v>698</v>
      </c>
      <c r="E75" s="186" t="s">
        <v>261</v>
      </c>
      <c r="F75" s="189">
        <v>515.16</v>
      </c>
      <c r="G75" s="190"/>
      <c r="H75" s="241">
        <v>8.75</v>
      </c>
      <c r="I75" s="147">
        <f>H75*1.2824</f>
        <v>11.221</v>
      </c>
      <c r="J75" s="415">
        <f>I75*F75</f>
        <v>5780.6103599999997</v>
      </c>
    </row>
    <row r="76" spans="1:10" ht="63.75" customHeight="1">
      <c r="A76" s="414" t="s">
        <v>0</v>
      </c>
      <c r="B76" s="187" t="s">
        <v>1023</v>
      </c>
      <c r="C76" s="186" t="s">
        <v>926</v>
      </c>
      <c r="D76" s="188" t="s">
        <v>1024</v>
      </c>
      <c r="E76" s="141" t="s">
        <v>25</v>
      </c>
      <c r="F76" s="189">
        <v>515.16</v>
      </c>
      <c r="G76" s="190"/>
      <c r="H76" s="241">
        <v>21.18</v>
      </c>
      <c r="I76" s="147">
        <f t="shared" ref="I76:I79" si="14">H76*1.2824</f>
        <v>27.161231999999998</v>
      </c>
      <c r="J76" s="502">
        <f>I76*F76</f>
        <v>13992.380277119999</v>
      </c>
    </row>
    <row r="77" spans="1:10" ht="22.5" customHeight="1">
      <c r="A77" s="408" t="s">
        <v>1</v>
      </c>
      <c r="B77" s="142" t="s">
        <v>539</v>
      </c>
      <c r="C77" s="186" t="s">
        <v>927</v>
      </c>
      <c r="D77" s="143" t="s">
        <v>1025</v>
      </c>
      <c r="E77" s="141" t="s">
        <v>25</v>
      </c>
      <c r="F77" s="144">
        <v>465.26</v>
      </c>
      <c r="G77" s="145">
        <v>7.2900000000000009</v>
      </c>
      <c r="H77" s="129">
        <f>composição!H167</f>
        <v>9.3309999999999995</v>
      </c>
      <c r="I77" s="147">
        <f t="shared" si="14"/>
        <v>11.9660744</v>
      </c>
      <c r="J77" s="415">
        <f>I77*F77</f>
        <v>5567.3357753439996</v>
      </c>
    </row>
    <row r="78" spans="1:10" ht="34.5" customHeight="1">
      <c r="A78" s="408" t="s">
        <v>0</v>
      </c>
      <c r="B78" s="142" t="s">
        <v>683</v>
      </c>
      <c r="C78" s="186" t="s">
        <v>928</v>
      </c>
      <c r="D78" s="188" t="s">
        <v>1028</v>
      </c>
      <c r="E78" s="141" t="s">
        <v>25</v>
      </c>
      <c r="F78" s="144">
        <v>468.26</v>
      </c>
      <c r="G78" s="145">
        <v>6.54</v>
      </c>
      <c r="H78" s="129">
        <v>11.24</v>
      </c>
      <c r="I78" s="147">
        <f t="shared" si="14"/>
        <v>14.414175999999999</v>
      </c>
      <c r="J78" s="415">
        <f>I78*F78</f>
        <v>6749.5820537599993</v>
      </c>
    </row>
    <row r="79" spans="1:10" ht="27.75" customHeight="1">
      <c r="A79" s="408" t="s">
        <v>0</v>
      </c>
      <c r="B79" s="142">
        <v>88423</v>
      </c>
      <c r="C79" s="186" t="s">
        <v>929</v>
      </c>
      <c r="D79" s="188" t="s">
        <v>1030</v>
      </c>
      <c r="E79" s="141" t="s">
        <v>25</v>
      </c>
      <c r="F79" s="144">
        <v>62.39</v>
      </c>
      <c r="G79" s="145">
        <v>10.9</v>
      </c>
      <c r="H79" s="129">
        <v>13.56</v>
      </c>
      <c r="I79" s="147">
        <f t="shared" si="14"/>
        <v>17.389344000000001</v>
      </c>
      <c r="J79" s="415">
        <f>I79*F79</f>
        <v>1084.9211721600002</v>
      </c>
    </row>
    <row r="80" spans="1:10">
      <c r="A80" s="425"/>
      <c r="B80" s="174"/>
      <c r="C80" s="173"/>
      <c r="D80" s="175" t="s">
        <v>1029</v>
      </c>
      <c r="E80" s="173"/>
      <c r="F80" s="176"/>
      <c r="G80" s="177"/>
      <c r="H80" s="178"/>
      <c r="I80" s="179" t="s">
        <v>112</v>
      </c>
      <c r="J80" s="417">
        <f>SUM(J59:J79)</f>
        <v>180771.84285271997</v>
      </c>
    </row>
    <row r="81" spans="1:11">
      <c r="A81" s="418"/>
      <c r="B81" s="162"/>
      <c r="C81" s="155">
        <v>7</v>
      </c>
      <c r="D81" s="157" t="s">
        <v>49</v>
      </c>
      <c r="E81" s="161"/>
      <c r="F81" s="163"/>
      <c r="G81" s="164">
        <v>0</v>
      </c>
      <c r="H81" s="165"/>
      <c r="I81" s="164"/>
      <c r="J81" s="413"/>
    </row>
    <row r="82" spans="1:11">
      <c r="A82" s="420"/>
      <c r="B82" s="167"/>
      <c r="C82" s="166"/>
      <c r="D82" s="168" t="s">
        <v>50</v>
      </c>
      <c r="E82" s="166"/>
      <c r="F82" s="169"/>
      <c r="G82" s="170">
        <v>0</v>
      </c>
      <c r="H82" s="171"/>
      <c r="I82" s="170"/>
      <c r="J82" s="421"/>
    </row>
    <row r="83" spans="1:11" ht="25.5">
      <c r="A83" s="408" t="s">
        <v>0</v>
      </c>
      <c r="B83" s="180">
        <v>90822</v>
      </c>
      <c r="C83" s="141" t="s">
        <v>394</v>
      </c>
      <c r="D83" s="181" t="s">
        <v>149</v>
      </c>
      <c r="E83" s="141" t="s">
        <v>26</v>
      </c>
      <c r="F83" s="144">
        <v>9</v>
      </c>
      <c r="G83" s="145">
        <v>235.32</v>
      </c>
      <c r="H83" s="172">
        <v>278.85000000000002</v>
      </c>
      <c r="I83" s="147">
        <f t="shared" ref="I83:I95" si="15">H83*1.2824</f>
        <v>357.59724</v>
      </c>
      <c r="J83" s="415">
        <f>I83*F83</f>
        <v>3218.3751600000001</v>
      </c>
    </row>
    <row r="84" spans="1:11" ht="25.5">
      <c r="A84" s="408" t="s">
        <v>0</v>
      </c>
      <c r="B84" s="180">
        <v>90823</v>
      </c>
      <c r="C84" s="141" t="s">
        <v>395</v>
      </c>
      <c r="D84" s="181" t="s">
        <v>150</v>
      </c>
      <c r="E84" s="141" t="s">
        <v>26</v>
      </c>
      <c r="F84" s="144" t="s">
        <v>91</v>
      </c>
      <c r="G84" s="145">
        <v>373.02</v>
      </c>
      <c r="H84" s="172">
        <v>295.44</v>
      </c>
      <c r="I84" s="147">
        <f t="shared" si="15"/>
        <v>378.87225599999999</v>
      </c>
      <c r="J84" s="415">
        <f t="shared" ref="J84:J88" si="16">I84*F84</f>
        <v>6440.8283519999995</v>
      </c>
    </row>
    <row r="85" spans="1:11" ht="25.5">
      <c r="A85" s="408" t="s">
        <v>1</v>
      </c>
      <c r="B85" s="180" t="s">
        <v>784</v>
      </c>
      <c r="C85" s="141" t="s">
        <v>13</v>
      </c>
      <c r="D85" s="181" t="s">
        <v>151</v>
      </c>
      <c r="E85" s="141" t="s">
        <v>26</v>
      </c>
      <c r="F85" s="144">
        <v>2</v>
      </c>
      <c r="G85" s="145">
        <v>453.77</v>
      </c>
      <c r="H85" s="172">
        <f>composição!H181</f>
        <v>436.80838</v>
      </c>
      <c r="I85" s="147">
        <f t="shared" si="15"/>
        <v>560.163066512</v>
      </c>
      <c r="J85" s="415">
        <f t="shared" si="16"/>
        <v>1120.326133024</v>
      </c>
    </row>
    <row r="86" spans="1:11" ht="25.5">
      <c r="A86" s="408" t="s">
        <v>0</v>
      </c>
      <c r="B86" s="180" t="s">
        <v>498</v>
      </c>
      <c r="C86" s="141" t="s">
        <v>14</v>
      </c>
      <c r="D86" s="181" t="s">
        <v>499</v>
      </c>
      <c r="E86" s="141" t="s">
        <v>26</v>
      </c>
      <c r="F86" s="144">
        <v>28</v>
      </c>
      <c r="G86" s="145">
        <v>45.62</v>
      </c>
      <c r="H86" s="172">
        <v>52.51</v>
      </c>
      <c r="I86" s="147">
        <f t="shared" si="15"/>
        <v>67.338824000000002</v>
      </c>
      <c r="J86" s="415">
        <f t="shared" si="16"/>
        <v>1885.4870720000001</v>
      </c>
    </row>
    <row r="87" spans="1:11" ht="28.5" customHeight="1">
      <c r="A87" s="414" t="s">
        <v>1</v>
      </c>
      <c r="B87" s="193" t="s">
        <v>542</v>
      </c>
      <c r="C87" s="141" t="s">
        <v>35</v>
      </c>
      <c r="D87" s="200" t="s">
        <v>761</v>
      </c>
      <c r="E87" s="186" t="s">
        <v>261</v>
      </c>
      <c r="F87" s="189">
        <v>6.3</v>
      </c>
      <c r="G87" s="190">
        <v>466.72</v>
      </c>
      <c r="H87" s="201">
        <f>composição!H197</f>
        <v>268.81369699999993</v>
      </c>
      <c r="I87" s="147">
        <f t="shared" si="15"/>
        <v>344.72668503279994</v>
      </c>
      <c r="J87" s="424">
        <f t="shared" si="16"/>
        <v>2171.7781157066397</v>
      </c>
    </row>
    <row r="88" spans="1:11" ht="25.5">
      <c r="A88" s="408" t="s">
        <v>0</v>
      </c>
      <c r="B88" s="180" t="s">
        <v>153</v>
      </c>
      <c r="C88" s="141" t="s">
        <v>36</v>
      </c>
      <c r="D88" s="181" t="s">
        <v>152</v>
      </c>
      <c r="E88" s="141" t="s">
        <v>25</v>
      </c>
      <c r="F88" s="144">
        <v>129</v>
      </c>
      <c r="G88" s="145">
        <v>12.34</v>
      </c>
      <c r="H88" s="172">
        <v>20.34</v>
      </c>
      <c r="I88" s="147">
        <f t="shared" si="15"/>
        <v>26.084015999999998</v>
      </c>
      <c r="J88" s="415">
        <f t="shared" si="16"/>
        <v>3364.8380639999996</v>
      </c>
    </row>
    <row r="89" spans="1:11" ht="17.25" customHeight="1">
      <c r="A89" s="420"/>
      <c r="B89" s="167"/>
      <c r="C89" s="166"/>
      <c r="D89" s="168" t="s">
        <v>540</v>
      </c>
      <c r="E89" s="166"/>
      <c r="F89" s="169"/>
      <c r="G89" s="170">
        <v>0</v>
      </c>
      <c r="H89" s="171"/>
      <c r="I89" s="170"/>
      <c r="J89" s="421"/>
    </row>
    <row r="90" spans="1:11" ht="42.75" customHeight="1">
      <c r="A90" s="426" t="s">
        <v>1</v>
      </c>
      <c r="B90" s="368" t="s">
        <v>699</v>
      </c>
      <c r="C90" s="141" t="s">
        <v>37</v>
      </c>
      <c r="D90" s="369" t="s">
        <v>902</v>
      </c>
      <c r="E90" s="367" t="s">
        <v>25</v>
      </c>
      <c r="F90" s="370">
        <v>13.47</v>
      </c>
      <c r="G90" s="371">
        <v>856.32</v>
      </c>
      <c r="H90" s="201">
        <v>1422.02</v>
      </c>
      <c r="I90" s="147">
        <f>H90*1.2824</f>
        <v>1823.598448</v>
      </c>
      <c r="J90" s="505">
        <f>I90*F90</f>
        <v>24563.87109456</v>
      </c>
    </row>
    <row r="91" spans="1:11" ht="19.5" customHeight="1">
      <c r="A91" s="426" t="s">
        <v>0</v>
      </c>
      <c r="B91" s="368" t="s">
        <v>543</v>
      </c>
      <c r="C91" s="141" t="s">
        <v>396</v>
      </c>
      <c r="D91" s="369" t="s">
        <v>541</v>
      </c>
      <c r="E91" s="367" t="s">
        <v>25</v>
      </c>
      <c r="F91" s="370">
        <v>44</v>
      </c>
      <c r="G91" s="371"/>
      <c r="H91" s="201">
        <f>composição!H206</f>
        <v>731.63020000000006</v>
      </c>
      <c r="I91" s="147">
        <f t="shared" si="15"/>
        <v>938.24256848000005</v>
      </c>
      <c r="J91" s="427">
        <f t="shared" ref="J91:J92" si="17">I91*F91</f>
        <v>41282.673013120002</v>
      </c>
    </row>
    <row r="92" spans="1:11" ht="23.25" customHeight="1">
      <c r="A92" s="426" t="s">
        <v>180</v>
      </c>
      <c r="B92" s="368" t="s">
        <v>745</v>
      </c>
      <c r="C92" s="141" t="s">
        <v>38</v>
      </c>
      <c r="D92" s="369" t="s">
        <v>746</v>
      </c>
      <c r="E92" s="367" t="s">
        <v>25</v>
      </c>
      <c r="F92" s="370">
        <v>20.190000000000001</v>
      </c>
      <c r="G92" s="371"/>
      <c r="H92" s="201">
        <v>739.55</v>
      </c>
      <c r="I92" s="147">
        <f t="shared" si="15"/>
        <v>948.39891999999998</v>
      </c>
      <c r="J92" s="427">
        <f t="shared" si="17"/>
        <v>19148.174194800002</v>
      </c>
    </row>
    <row r="93" spans="1:11">
      <c r="A93" s="420" t="s">
        <v>1</v>
      </c>
      <c r="B93" s="167"/>
      <c r="C93" s="166"/>
      <c r="D93" s="168" t="s">
        <v>51</v>
      </c>
      <c r="E93" s="166"/>
      <c r="F93" s="169"/>
      <c r="G93" s="183"/>
      <c r="H93" s="184"/>
      <c r="I93" s="183"/>
      <c r="J93" s="421"/>
      <c r="K93" s="5"/>
    </row>
    <row r="94" spans="1:11" ht="26.25" customHeight="1">
      <c r="A94" s="408" t="s">
        <v>160</v>
      </c>
      <c r="B94" s="142" t="s">
        <v>557</v>
      </c>
      <c r="C94" s="141" t="s">
        <v>39</v>
      </c>
      <c r="D94" s="143" t="s">
        <v>1044</v>
      </c>
      <c r="E94" s="141" t="s">
        <v>183</v>
      </c>
      <c r="F94" s="144">
        <v>1</v>
      </c>
      <c r="G94" s="145"/>
      <c r="H94" s="129">
        <f>composição!H215</f>
        <v>2121.1813999999999</v>
      </c>
      <c r="I94" s="147">
        <f t="shared" si="15"/>
        <v>2720.2030273599999</v>
      </c>
      <c r="J94" s="415">
        <f t="shared" ref="J94:J95" si="18">I94*F94</f>
        <v>2720.2030273599999</v>
      </c>
    </row>
    <row r="95" spans="1:11" ht="18" customHeight="1">
      <c r="A95" s="408" t="s">
        <v>0</v>
      </c>
      <c r="B95" s="180" t="s">
        <v>172</v>
      </c>
      <c r="C95" s="141" t="s">
        <v>40</v>
      </c>
      <c r="D95" s="143" t="s">
        <v>52</v>
      </c>
      <c r="E95" s="141" t="s">
        <v>25</v>
      </c>
      <c r="F95" s="144">
        <v>64.19</v>
      </c>
      <c r="G95" s="145">
        <v>72.58</v>
      </c>
      <c r="H95" s="172">
        <v>100.21</v>
      </c>
      <c r="I95" s="147">
        <f t="shared" si="15"/>
        <v>128.50930399999999</v>
      </c>
      <c r="J95" s="415">
        <f t="shared" si="18"/>
        <v>8249.012223759999</v>
      </c>
    </row>
    <row r="96" spans="1:11">
      <c r="A96" s="425"/>
      <c r="B96" s="174"/>
      <c r="C96" s="173"/>
      <c r="D96" s="175"/>
      <c r="E96" s="173"/>
      <c r="F96" s="176"/>
      <c r="G96" s="177"/>
      <c r="H96" s="178"/>
      <c r="I96" s="185" t="s">
        <v>112</v>
      </c>
      <c r="J96" s="417">
        <f>SUM(J83:J95)</f>
        <v>114165.56645033063</v>
      </c>
    </row>
    <row r="97" spans="1:10">
      <c r="A97" s="418"/>
      <c r="B97" s="162"/>
      <c r="C97" s="155">
        <v>8</v>
      </c>
      <c r="D97" s="157" t="s">
        <v>53</v>
      </c>
      <c r="E97" s="161"/>
      <c r="F97" s="163"/>
      <c r="G97" s="164">
        <v>0</v>
      </c>
      <c r="H97" s="165"/>
      <c r="I97" s="164"/>
      <c r="J97" s="413"/>
    </row>
    <row r="98" spans="1:10" ht="27" customHeight="1">
      <c r="A98" s="414" t="s">
        <v>1</v>
      </c>
      <c r="B98" s="187" t="s">
        <v>559</v>
      </c>
      <c r="C98" s="186" t="s">
        <v>41</v>
      </c>
      <c r="D98" s="188" t="s">
        <v>54</v>
      </c>
      <c r="E98" s="186" t="s">
        <v>60</v>
      </c>
      <c r="F98" s="189" t="s">
        <v>30</v>
      </c>
      <c r="G98" s="190">
        <v>781.68</v>
      </c>
      <c r="H98" s="241">
        <f>composição!H230</f>
        <v>944.54</v>
      </c>
      <c r="I98" s="147">
        <f t="shared" ref="I98" si="19">H98*1.2824</f>
        <v>1211.278096</v>
      </c>
      <c r="J98" s="424">
        <f>I98*F98</f>
        <v>1211.278096</v>
      </c>
    </row>
    <row r="99" spans="1:10">
      <c r="A99" s="420"/>
      <c r="B99" s="167"/>
      <c r="C99" s="166"/>
      <c r="D99" s="168" t="s">
        <v>55</v>
      </c>
      <c r="E99" s="166"/>
      <c r="F99" s="169"/>
      <c r="G99" s="183"/>
      <c r="H99" s="184"/>
      <c r="I99" s="183"/>
      <c r="J99" s="421"/>
    </row>
    <row r="100" spans="1:10" ht="26.25" customHeight="1">
      <c r="A100" s="428" t="s">
        <v>0</v>
      </c>
      <c r="B100" s="180" t="s">
        <v>161</v>
      </c>
      <c r="C100" s="141" t="s">
        <v>42</v>
      </c>
      <c r="D100" s="181" t="s">
        <v>154</v>
      </c>
      <c r="E100" s="141" t="s">
        <v>26</v>
      </c>
      <c r="F100" s="144">
        <v>61</v>
      </c>
      <c r="G100" s="145">
        <v>107.19</v>
      </c>
      <c r="H100" s="129">
        <v>106.48</v>
      </c>
      <c r="I100" s="147">
        <f>H100*1.2824</f>
        <v>136.54995199999999</v>
      </c>
      <c r="J100" s="415">
        <f>I100*F100</f>
        <v>8329.5470719999994</v>
      </c>
    </row>
    <row r="101" spans="1:10" ht="25.5">
      <c r="A101" s="428" t="s">
        <v>0</v>
      </c>
      <c r="B101" s="180" t="s">
        <v>162</v>
      </c>
      <c r="C101" s="141" t="s">
        <v>43</v>
      </c>
      <c r="D101" s="181" t="s">
        <v>155</v>
      </c>
      <c r="E101" s="141" t="s">
        <v>26</v>
      </c>
      <c r="F101" s="144">
        <v>11</v>
      </c>
      <c r="G101" s="145">
        <v>196</v>
      </c>
      <c r="H101" s="129">
        <v>80.58</v>
      </c>
      <c r="I101" s="147">
        <f t="shared" ref="I101:I122" si="20">H101*1.2824</f>
        <v>103.335792</v>
      </c>
      <c r="J101" s="415">
        <f t="shared" ref="J101:J117" si="21">I101*F101</f>
        <v>1136.693712</v>
      </c>
    </row>
    <row r="102" spans="1:10" ht="27.75" customHeight="1">
      <c r="A102" s="429" t="s">
        <v>650</v>
      </c>
      <c r="B102" s="193" t="s">
        <v>561</v>
      </c>
      <c r="C102" s="141" t="s">
        <v>44</v>
      </c>
      <c r="D102" s="292" t="s">
        <v>56</v>
      </c>
      <c r="E102" s="186" t="s">
        <v>26</v>
      </c>
      <c r="F102" s="189" t="s">
        <v>118</v>
      </c>
      <c r="G102" s="190">
        <v>34.049999999999997</v>
      </c>
      <c r="H102" s="293">
        <f>composição!H238</f>
        <v>54.73</v>
      </c>
      <c r="I102" s="147">
        <f t="shared" si="20"/>
        <v>70.185751999999994</v>
      </c>
      <c r="J102" s="424">
        <f t="shared" si="21"/>
        <v>1824.8295519999999</v>
      </c>
    </row>
    <row r="103" spans="1:10" ht="28.5" customHeight="1">
      <c r="A103" s="429" t="s">
        <v>160</v>
      </c>
      <c r="B103" s="193" t="s">
        <v>568</v>
      </c>
      <c r="C103" s="141" t="s">
        <v>629</v>
      </c>
      <c r="D103" s="200" t="s">
        <v>742</v>
      </c>
      <c r="E103" s="186" t="s">
        <v>26</v>
      </c>
      <c r="F103" s="189" t="s">
        <v>65</v>
      </c>
      <c r="G103" s="190">
        <v>766</v>
      </c>
      <c r="H103" s="293">
        <f>composição!H244</f>
        <v>33.79</v>
      </c>
      <c r="I103" s="147">
        <f t="shared" si="20"/>
        <v>43.332295999999999</v>
      </c>
      <c r="J103" s="424">
        <f t="shared" si="21"/>
        <v>129.99688800000001</v>
      </c>
    </row>
    <row r="104" spans="1:10" ht="25.5" customHeight="1">
      <c r="A104" s="428" t="s">
        <v>160</v>
      </c>
      <c r="B104" s="180" t="s">
        <v>69</v>
      </c>
      <c r="C104" s="141" t="s">
        <v>630</v>
      </c>
      <c r="D104" s="181" t="s">
        <v>57</v>
      </c>
      <c r="E104" s="141" t="s">
        <v>26</v>
      </c>
      <c r="F104" s="144" t="s">
        <v>64</v>
      </c>
      <c r="G104" s="145">
        <v>154.49</v>
      </c>
      <c r="H104" s="129">
        <f>composição!H253</f>
        <v>163.44</v>
      </c>
      <c r="I104" s="147">
        <f t="shared" si="20"/>
        <v>209.59545599999998</v>
      </c>
      <c r="J104" s="415">
        <f t="shared" si="21"/>
        <v>419.19091199999997</v>
      </c>
    </row>
    <row r="105" spans="1:10" ht="25.5">
      <c r="A105" s="428" t="s">
        <v>0</v>
      </c>
      <c r="B105" s="180">
        <v>83399</v>
      </c>
      <c r="C105" s="141" t="s">
        <v>904</v>
      </c>
      <c r="D105" s="181" t="s">
        <v>500</v>
      </c>
      <c r="E105" s="141" t="s">
        <v>26</v>
      </c>
      <c r="F105" s="144" t="s">
        <v>64</v>
      </c>
      <c r="G105" s="145">
        <v>28.999999999999996</v>
      </c>
      <c r="H105" s="129">
        <v>24.06</v>
      </c>
      <c r="I105" s="147">
        <f t="shared" si="20"/>
        <v>30.854543999999997</v>
      </c>
      <c r="J105" s="415">
        <f t="shared" si="21"/>
        <v>61.709087999999994</v>
      </c>
    </row>
    <row r="106" spans="1:10" ht="19.5" customHeight="1">
      <c r="A106" s="428" t="s">
        <v>160</v>
      </c>
      <c r="B106" s="180" t="s">
        <v>70</v>
      </c>
      <c r="C106" s="141" t="s">
        <v>905</v>
      </c>
      <c r="D106" s="191" t="s">
        <v>58</v>
      </c>
      <c r="E106" s="141" t="s">
        <v>61</v>
      </c>
      <c r="F106" s="144" t="s">
        <v>120</v>
      </c>
      <c r="G106" s="145">
        <v>12.28</v>
      </c>
      <c r="H106" s="129">
        <f>composição!H264</f>
        <v>158.30500000000001</v>
      </c>
      <c r="I106" s="147">
        <f t="shared" si="20"/>
        <v>203.01033200000001</v>
      </c>
      <c r="J106" s="415">
        <f t="shared" si="21"/>
        <v>20910.064195999999</v>
      </c>
    </row>
    <row r="107" spans="1:10" ht="25.5">
      <c r="A107" s="429" t="s">
        <v>0</v>
      </c>
      <c r="B107" s="193" t="s">
        <v>700</v>
      </c>
      <c r="C107" s="141" t="s">
        <v>906</v>
      </c>
      <c r="D107" s="200" t="s">
        <v>1077</v>
      </c>
      <c r="E107" s="186" t="s">
        <v>26</v>
      </c>
      <c r="F107" s="189" t="s">
        <v>65</v>
      </c>
      <c r="G107" s="190">
        <v>34</v>
      </c>
      <c r="H107" s="293">
        <v>6.02</v>
      </c>
      <c r="I107" s="147">
        <f t="shared" si="20"/>
        <v>7.7200479999999994</v>
      </c>
      <c r="J107" s="424">
        <f t="shared" si="21"/>
        <v>23.160143999999999</v>
      </c>
    </row>
    <row r="108" spans="1:10" ht="18.75" customHeight="1">
      <c r="A108" s="428" t="s">
        <v>0</v>
      </c>
      <c r="B108" s="180">
        <v>91995</v>
      </c>
      <c r="C108" s="141" t="s">
        <v>907</v>
      </c>
      <c r="D108" s="191" t="s">
        <v>156</v>
      </c>
      <c r="E108" s="141" t="s">
        <v>26</v>
      </c>
      <c r="F108" s="144" t="s">
        <v>121</v>
      </c>
      <c r="G108" s="145">
        <v>11.17</v>
      </c>
      <c r="H108" s="129">
        <v>16.47</v>
      </c>
      <c r="I108" s="147">
        <f t="shared" si="20"/>
        <v>21.121127999999999</v>
      </c>
      <c r="J108" s="415">
        <f t="shared" si="21"/>
        <v>1541.8423439999999</v>
      </c>
    </row>
    <row r="109" spans="1:10" ht="25.5">
      <c r="A109" s="428" t="s">
        <v>0</v>
      </c>
      <c r="B109" s="180">
        <v>91993</v>
      </c>
      <c r="C109" s="141" t="s">
        <v>908</v>
      </c>
      <c r="D109" s="192" t="s">
        <v>157</v>
      </c>
      <c r="E109" s="141" t="s">
        <v>26</v>
      </c>
      <c r="F109" s="144" t="s">
        <v>88</v>
      </c>
      <c r="G109" s="145">
        <v>20.72</v>
      </c>
      <c r="H109" s="129">
        <v>28.03</v>
      </c>
      <c r="I109" s="147">
        <f t="shared" si="20"/>
        <v>35.945672000000002</v>
      </c>
      <c r="J109" s="415">
        <f t="shared" si="21"/>
        <v>179.72836000000001</v>
      </c>
    </row>
    <row r="110" spans="1:10" ht="24" customHeight="1">
      <c r="A110" s="429" t="s">
        <v>160</v>
      </c>
      <c r="B110" s="193" t="s">
        <v>260</v>
      </c>
      <c r="C110" s="141" t="s">
        <v>909</v>
      </c>
      <c r="D110" s="200" t="s">
        <v>701</v>
      </c>
      <c r="E110" s="186" t="s">
        <v>26</v>
      </c>
      <c r="F110" s="189" t="s">
        <v>110</v>
      </c>
      <c r="G110" s="190">
        <v>20.72</v>
      </c>
      <c r="H110" s="293">
        <f>composição!H272</f>
        <v>50.599999999999994</v>
      </c>
      <c r="I110" s="147">
        <f t="shared" si="20"/>
        <v>64.889439999999993</v>
      </c>
      <c r="J110" s="424">
        <f t="shared" si="21"/>
        <v>908.45215999999994</v>
      </c>
    </row>
    <row r="111" spans="1:10" ht="39.75" customHeight="1">
      <c r="A111" s="428" t="s">
        <v>0</v>
      </c>
      <c r="B111" s="180" t="s">
        <v>562</v>
      </c>
      <c r="C111" s="141" t="s">
        <v>910</v>
      </c>
      <c r="D111" s="181" t="s">
        <v>563</v>
      </c>
      <c r="E111" s="141" t="s">
        <v>61</v>
      </c>
      <c r="F111" s="144" t="s">
        <v>122</v>
      </c>
      <c r="G111" s="145">
        <v>12.28</v>
      </c>
      <c r="H111" s="242">
        <v>117.13</v>
      </c>
      <c r="I111" s="147">
        <f t="shared" si="20"/>
        <v>150.20751199999998</v>
      </c>
      <c r="J111" s="415">
        <f t="shared" si="21"/>
        <v>14269.713639999998</v>
      </c>
    </row>
    <row r="112" spans="1:10" ht="25.5">
      <c r="A112" s="428" t="s">
        <v>0</v>
      </c>
      <c r="B112" s="180">
        <v>91953</v>
      </c>
      <c r="C112" s="141" t="s">
        <v>911</v>
      </c>
      <c r="D112" s="181" t="s">
        <v>158</v>
      </c>
      <c r="E112" s="141" t="s">
        <v>26</v>
      </c>
      <c r="F112" s="144" t="s">
        <v>92</v>
      </c>
      <c r="G112" s="145">
        <v>6.32</v>
      </c>
      <c r="H112" s="129">
        <v>16.670000000000002</v>
      </c>
      <c r="I112" s="147">
        <f t="shared" si="20"/>
        <v>21.377608000000002</v>
      </c>
      <c r="J112" s="415">
        <f>I112*F112</f>
        <v>384.79694400000005</v>
      </c>
    </row>
    <row r="113" spans="1:10" ht="38.25">
      <c r="A113" s="428" t="s">
        <v>0</v>
      </c>
      <c r="B113" s="180" t="s">
        <v>564</v>
      </c>
      <c r="C113" s="141" t="s">
        <v>912</v>
      </c>
      <c r="D113" s="181" t="s">
        <v>565</v>
      </c>
      <c r="E113" s="141" t="s">
        <v>26</v>
      </c>
      <c r="F113" s="144" t="s">
        <v>123</v>
      </c>
      <c r="G113" s="145">
        <v>12.28</v>
      </c>
      <c r="H113" s="129">
        <v>40.06</v>
      </c>
      <c r="I113" s="147">
        <f t="shared" si="20"/>
        <v>51.372944000000004</v>
      </c>
      <c r="J113" s="415">
        <f t="shared" si="21"/>
        <v>667.84827200000007</v>
      </c>
    </row>
    <row r="114" spans="1:10" ht="25.5">
      <c r="A114" s="428" t="s">
        <v>0</v>
      </c>
      <c r="B114" s="180">
        <v>91966</v>
      </c>
      <c r="C114" s="141" t="s">
        <v>913</v>
      </c>
      <c r="D114" s="181" t="s">
        <v>159</v>
      </c>
      <c r="E114" s="141" t="s">
        <v>26</v>
      </c>
      <c r="F114" s="144" t="s">
        <v>87</v>
      </c>
      <c r="G114" s="145">
        <v>12.28</v>
      </c>
      <c r="H114" s="129">
        <v>31.12</v>
      </c>
      <c r="I114" s="147">
        <f t="shared" si="20"/>
        <v>39.908287999999999</v>
      </c>
      <c r="J114" s="415">
        <f t="shared" si="21"/>
        <v>159.633152</v>
      </c>
    </row>
    <row r="115" spans="1:10" ht="25.5">
      <c r="A115" s="428" t="s">
        <v>0</v>
      </c>
      <c r="B115" s="193" t="s">
        <v>501</v>
      </c>
      <c r="C115" s="141" t="s">
        <v>914</v>
      </c>
      <c r="D115" s="200" t="s">
        <v>502</v>
      </c>
      <c r="E115" s="141" t="s">
        <v>26</v>
      </c>
      <c r="F115" s="144" t="s">
        <v>65</v>
      </c>
      <c r="G115" s="145">
        <v>14.8</v>
      </c>
      <c r="H115" s="129">
        <v>48.52</v>
      </c>
      <c r="I115" s="147">
        <f t="shared" si="20"/>
        <v>62.222048000000001</v>
      </c>
      <c r="J115" s="415">
        <f t="shared" si="21"/>
        <v>186.666144</v>
      </c>
    </row>
    <row r="116" spans="1:10" ht="25.5">
      <c r="A116" s="428" t="s">
        <v>0</v>
      </c>
      <c r="B116" s="180" t="s">
        <v>503</v>
      </c>
      <c r="C116" s="141" t="s">
        <v>930</v>
      </c>
      <c r="D116" s="181" t="s">
        <v>504</v>
      </c>
      <c r="E116" s="141" t="s">
        <v>26</v>
      </c>
      <c r="F116" s="144" t="s">
        <v>64</v>
      </c>
      <c r="G116" s="145">
        <v>9.66</v>
      </c>
      <c r="H116" s="129">
        <v>16.670000000000002</v>
      </c>
      <c r="I116" s="147">
        <f t="shared" si="20"/>
        <v>21.377608000000002</v>
      </c>
      <c r="J116" s="415">
        <f t="shared" si="21"/>
        <v>42.755216000000004</v>
      </c>
    </row>
    <row r="117" spans="1:10" ht="17.25" customHeight="1">
      <c r="A117" s="429" t="s">
        <v>160</v>
      </c>
      <c r="B117" s="193" t="s">
        <v>34</v>
      </c>
      <c r="C117" s="186" t="s">
        <v>931</v>
      </c>
      <c r="D117" s="200" t="s">
        <v>1031</v>
      </c>
      <c r="E117" s="186" t="s">
        <v>26</v>
      </c>
      <c r="F117" s="189">
        <v>40</v>
      </c>
      <c r="G117" s="190"/>
      <c r="H117" s="293">
        <f>composição!H285</f>
        <v>114.25999999999999</v>
      </c>
      <c r="I117" s="503">
        <f t="shared" si="20"/>
        <v>146.52702399999998</v>
      </c>
      <c r="J117" s="424">
        <f t="shared" si="21"/>
        <v>5861.0809599999993</v>
      </c>
    </row>
    <row r="118" spans="1:10" ht="15.75" customHeight="1">
      <c r="A118" s="420" t="s">
        <v>0</v>
      </c>
      <c r="B118" s="167"/>
      <c r="C118" s="166"/>
      <c r="D118" s="168" t="s">
        <v>76</v>
      </c>
      <c r="E118" s="166"/>
      <c r="F118" s="169"/>
      <c r="G118" s="183"/>
      <c r="H118" s="184"/>
      <c r="I118" s="183"/>
      <c r="J118" s="421"/>
    </row>
    <row r="119" spans="1:10" ht="51.75" customHeight="1">
      <c r="A119" s="408" t="s">
        <v>0</v>
      </c>
      <c r="B119" s="142" t="s">
        <v>66</v>
      </c>
      <c r="C119" s="141" t="s">
        <v>932</v>
      </c>
      <c r="D119" s="143" t="s">
        <v>566</v>
      </c>
      <c r="E119" s="141" t="s">
        <v>26</v>
      </c>
      <c r="F119" s="144" t="s">
        <v>30</v>
      </c>
      <c r="G119" s="145">
        <v>388.9</v>
      </c>
      <c r="H119" s="129">
        <v>418.51</v>
      </c>
      <c r="I119" s="147">
        <f t="shared" si="20"/>
        <v>536.69722400000001</v>
      </c>
      <c r="J119" s="415">
        <f>I119*F119</f>
        <v>536.69722400000001</v>
      </c>
    </row>
    <row r="120" spans="1:10" ht="27" customHeight="1">
      <c r="A120" s="408" t="s">
        <v>0</v>
      </c>
      <c r="B120" s="142" t="s">
        <v>67</v>
      </c>
      <c r="C120" s="141" t="s">
        <v>933</v>
      </c>
      <c r="D120" s="143" t="s">
        <v>124</v>
      </c>
      <c r="E120" s="141" t="s">
        <v>26</v>
      </c>
      <c r="F120" s="144" t="s">
        <v>30</v>
      </c>
      <c r="G120" s="145">
        <v>217.03</v>
      </c>
      <c r="H120" s="129">
        <v>243.41</v>
      </c>
      <c r="I120" s="147">
        <f t="shared" si="20"/>
        <v>312.14898399999998</v>
      </c>
      <c r="J120" s="415">
        <f>I120*F120</f>
        <v>312.14898399999998</v>
      </c>
    </row>
    <row r="121" spans="1:10" ht="27.75" customHeight="1">
      <c r="A121" s="408" t="s">
        <v>0</v>
      </c>
      <c r="B121" s="142" t="s">
        <v>68</v>
      </c>
      <c r="C121" s="141" t="s">
        <v>934</v>
      </c>
      <c r="D121" s="143" t="s">
        <v>125</v>
      </c>
      <c r="E121" s="141" t="s">
        <v>26</v>
      </c>
      <c r="F121" s="144" t="s">
        <v>30</v>
      </c>
      <c r="G121" s="145">
        <v>84.47</v>
      </c>
      <c r="H121" s="129">
        <v>87.48</v>
      </c>
      <c r="I121" s="147">
        <f t="shared" si="20"/>
        <v>112.184352</v>
      </c>
      <c r="J121" s="415">
        <f>I121*F121</f>
        <v>112.184352</v>
      </c>
    </row>
    <row r="122" spans="1:10">
      <c r="A122" s="408" t="s">
        <v>0</v>
      </c>
      <c r="B122" s="142">
        <v>83641</v>
      </c>
      <c r="C122" s="141" t="s">
        <v>935</v>
      </c>
      <c r="D122" s="143" t="s">
        <v>164</v>
      </c>
      <c r="E122" s="141" t="s">
        <v>26</v>
      </c>
      <c r="F122" s="144" t="s">
        <v>30</v>
      </c>
      <c r="G122" s="145">
        <v>457.00000000000006</v>
      </c>
      <c r="H122" s="129">
        <v>420.86</v>
      </c>
      <c r="I122" s="147">
        <f t="shared" si="20"/>
        <v>539.71086400000002</v>
      </c>
      <c r="J122" s="415">
        <f>I122*F122</f>
        <v>539.71086400000002</v>
      </c>
    </row>
    <row r="123" spans="1:10">
      <c r="A123" s="420"/>
      <c r="B123" s="167"/>
      <c r="C123" s="166"/>
      <c r="D123" s="168" t="s">
        <v>77</v>
      </c>
      <c r="E123" s="166"/>
      <c r="F123" s="169"/>
      <c r="G123" s="183"/>
      <c r="H123" s="184"/>
      <c r="I123" s="183"/>
      <c r="J123" s="421"/>
    </row>
    <row r="124" spans="1:10" ht="49.5" customHeight="1">
      <c r="A124" s="408" t="s">
        <v>0</v>
      </c>
      <c r="B124" s="142" t="s">
        <v>66</v>
      </c>
      <c r="C124" s="141" t="s">
        <v>936</v>
      </c>
      <c r="D124" s="143" t="s">
        <v>163</v>
      </c>
      <c r="E124" s="141" t="s">
        <v>26</v>
      </c>
      <c r="F124" s="144" t="s">
        <v>30</v>
      </c>
      <c r="G124" s="145">
        <v>388.9</v>
      </c>
      <c r="H124" s="129">
        <v>418.51</v>
      </c>
      <c r="I124" s="147">
        <f>H124*1.2824</f>
        <v>536.69722400000001</v>
      </c>
      <c r="J124" s="415">
        <f>I124*F124</f>
        <v>536.69722400000001</v>
      </c>
    </row>
    <row r="125" spans="1:10" ht="26.25" customHeight="1">
      <c r="A125" s="408" t="s">
        <v>160</v>
      </c>
      <c r="B125" s="142" t="s">
        <v>572</v>
      </c>
      <c r="C125" s="141" t="s">
        <v>937</v>
      </c>
      <c r="D125" s="143" t="s">
        <v>126</v>
      </c>
      <c r="E125" s="141" t="s">
        <v>26</v>
      </c>
      <c r="F125" s="144" t="s">
        <v>64</v>
      </c>
      <c r="G125" s="145">
        <v>20.5</v>
      </c>
      <c r="H125" s="129">
        <f>composição!H292</f>
        <v>107.46</v>
      </c>
      <c r="I125" s="147">
        <f t="shared" ref="I125:I130" si="22">H125*1.2824</f>
        <v>137.806704</v>
      </c>
      <c r="J125" s="415">
        <f>I125*F125</f>
        <v>275.61340799999999</v>
      </c>
    </row>
    <row r="126" spans="1:10" ht="19.5" customHeight="1">
      <c r="A126" s="408" t="s">
        <v>0</v>
      </c>
      <c r="B126" s="142">
        <v>83641</v>
      </c>
      <c r="C126" s="141" t="s">
        <v>938</v>
      </c>
      <c r="D126" s="143" t="s">
        <v>164</v>
      </c>
      <c r="E126" s="141" t="s">
        <v>26</v>
      </c>
      <c r="F126" s="144" t="s">
        <v>65</v>
      </c>
      <c r="G126" s="145">
        <v>197.3</v>
      </c>
      <c r="H126" s="129">
        <v>420.86</v>
      </c>
      <c r="I126" s="147">
        <f t="shared" si="22"/>
        <v>539.71086400000002</v>
      </c>
      <c r="J126" s="415">
        <f t="shared" ref="J126:J130" si="23">I126*F126</f>
        <v>1619.1325919999999</v>
      </c>
    </row>
    <row r="127" spans="1:10" ht="25.5">
      <c r="A127" s="408" t="s">
        <v>0</v>
      </c>
      <c r="B127" s="142" t="s">
        <v>68</v>
      </c>
      <c r="C127" s="141" t="s">
        <v>939</v>
      </c>
      <c r="D127" s="143" t="s">
        <v>127</v>
      </c>
      <c r="E127" s="141" t="s">
        <v>26</v>
      </c>
      <c r="F127" s="144" t="s">
        <v>64</v>
      </c>
      <c r="G127" s="145">
        <v>84.47</v>
      </c>
      <c r="H127" s="129">
        <v>87.48</v>
      </c>
      <c r="I127" s="147">
        <f t="shared" si="22"/>
        <v>112.184352</v>
      </c>
      <c r="J127" s="415">
        <f t="shared" si="23"/>
        <v>224.36870400000001</v>
      </c>
    </row>
    <row r="128" spans="1:10" ht="25.5">
      <c r="A128" s="408" t="s">
        <v>0</v>
      </c>
      <c r="B128" s="142" t="s">
        <v>71</v>
      </c>
      <c r="C128" s="141" t="s">
        <v>940</v>
      </c>
      <c r="D128" s="143" t="s">
        <v>78</v>
      </c>
      <c r="E128" s="141" t="s">
        <v>26</v>
      </c>
      <c r="F128" s="144" t="s">
        <v>31</v>
      </c>
      <c r="G128" s="145">
        <v>8.7200000000000006</v>
      </c>
      <c r="H128" s="129">
        <v>10.199999999999999</v>
      </c>
      <c r="I128" s="147">
        <f t="shared" si="22"/>
        <v>13.08048</v>
      </c>
      <c r="J128" s="415">
        <f t="shared" si="23"/>
        <v>130.8048</v>
      </c>
    </row>
    <row r="129" spans="1:10" ht="25.5">
      <c r="A129" s="408" t="s">
        <v>0</v>
      </c>
      <c r="B129" s="142" t="s">
        <v>72</v>
      </c>
      <c r="C129" s="141" t="s">
        <v>941</v>
      </c>
      <c r="D129" s="143" t="s">
        <v>128</v>
      </c>
      <c r="E129" s="141" t="s">
        <v>26</v>
      </c>
      <c r="F129" s="144" t="s">
        <v>31</v>
      </c>
      <c r="G129" s="145">
        <v>12.98</v>
      </c>
      <c r="H129" s="129">
        <v>15.45</v>
      </c>
      <c r="I129" s="147">
        <f t="shared" si="22"/>
        <v>19.813079999999999</v>
      </c>
      <c r="J129" s="415">
        <f t="shared" si="23"/>
        <v>198.13079999999999</v>
      </c>
    </row>
    <row r="130" spans="1:10">
      <c r="A130" s="408" t="s">
        <v>0</v>
      </c>
      <c r="B130" s="142" t="s">
        <v>73</v>
      </c>
      <c r="C130" s="141" t="s">
        <v>1072</v>
      </c>
      <c r="D130" s="143" t="s">
        <v>505</v>
      </c>
      <c r="E130" s="141" t="s">
        <v>26</v>
      </c>
      <c r="F130" s="144" t="s">
        <v>88</v>
      </c>
      <c r="G130" s="145">
        <v>50.37</v>
      </c>
      <c r="H130" s="129">
        <v>44.65</v>
      </c>
      <c r="I130" s="147">
        <f t="shared" si="22"/>
        <v>57.259159999999994</v>
      </c>
      <c r="J130" s="415">
        <f t="shared" si="23"/>
        <v>286.29579999999999</v>
      </c>
    </row>
    <row r="131" spans="1:10">
      <c r="A131" s="420"/>
      <c r="B131" s="167"/>
      <c r="C131" s="166"/>
      <c r="D131" s="168" t="s">
        <v>79</v>
      </c>
      <c r="E131" s="166"/>
      <c r="F131" s="169"/>
      <c r="G131" s="183"/>
      <c r="H131" s="184"/>
      <c r="I131" s="183"/>
      <c r="J131" s="421"/>
    </row>
    <row r="132" spans="1:10" ht="18.75" customHeight="1">
      <c r="A132" s="414" t="s">
        <v>160</v>
      </c>
      <c r="B132" s="187" t="s">
        <v>1060</v>
      </c>
      <c r="C132" s="141" t="s">
        <v>942</v>
      </c>
      <c r="D132" s="188" t="s">
        <v>1076</v>
      </c>
      <c r="E132" s="186" t="s">
        <v>61</v>
      </c>
      <c r="F132" s="189">
        <v>17</v>
      </c>
      <c r="G132" s="190">
        <v>12.28</v>
      </c>
      <c r="H132" s="293">
        <f>composição!H301</f>
        <v>91.995000000000005</v>
      </c>
      <c r="I132" s="147">
        <f t="shared" ref="I132:I136" si="24">H132*1.2824</f>
        <v>117.974388</v>
      </c>
      <c r="J132" s="424">
        <f t="shared" ref="J132:J136" si="25">I132*F132</f>
        <v>2005.5645960000002</v>
      </c>
    </row>
    <row r="133" spans="1:10" ht="27.75" customHeight="1">
      <c r="A133" s="408" t="s">
        <v>0</v>
      </c>
      <c r="B133" s="142" t="s">
        <v>332</v>
      </c>
      <c r="C133" s="141" t="s">
        <v>943</v>
      </c>
      <c r="D133" s="143" t="s">
        <v>506</v>
      </c>
      <c r="E133" s="141" t="s">
        <v>61</v>
      </c>
      <c r="F133" s="144" t="s">
        <v>89</v>
      </c>
      <c r="G133" s="145">
        <v>12.28</v>
      </c>
      <c r="H133" s="129">
        <v>17.98</v>
      </c>
      <c r="I133" s="147">
        <f t="shared" si="24"/>
        <v>23.057552000000001</v>
      </c>
      <c r="J133" s="415">
        <f t="shared" si="25"/>
        <v>276.69062400000001</v>
      </c>
    </row>
    <row r="134" spans="1:10" ht="38.25" customHeight="1">
      <c r="A134" s="414" t="s">
        <v>1061</v>
      </c>
      <c r="B134" s="187" t="s">
        <v>138</v>
      </c>
      <c r="C134" s="141" t="s">
        <v>944</v>
      </c>
      <c r="D134" s="188" t="s">
        <v>741</v>
      </c>
      <c r="E134" s="186" t="s">
        <v>26</v>
      </c>
      <c r="F134" s="189">
        <v>1</v>
      </c>
      <c r="G134" s="190">
        <v>907.99999999999989</v>
      </c>
      <c r="H134" s="293">
        <f>composição!E443</f>
        <v>477</v>
      </c>
      <c r="I134" s="147">
        <f t="shared" si="24"/>
        <v>611.70479999999998</v>
      </c>
      <c r="J134" s="424">
        <f t="shared" si="25"/>
        <v>611.70479999999998</v>
      </c>
    </row>
    <row r="135" spans="1:10" ht="38.25">
      <c r="A135" s="408" t="s">
        <v>0</v>
      </c>
      <c r="B135" s="142" t="s">
        <v>74</v>
      </c>
      <c r="C135" s="141" t="s">
        <v>945</v>
      </c>
      <c r="D135" s="143" t="s">
        <v>507</v>
      </c>
      <c r="E135" s="141" t="s">
        <v>26</v>
      </c>
      <c r="F135" s="144" t="s">
        <v>30</v>
      </c>
      <c r="G135" s="145">
        <v>169.81</v>
      </c>
      <c r="H135" s="129">
        <v>175.07</v>
      </c>
      <c r="I135" s="147">
        <f t="shared" si="24"/>
        <v>224.50976799999998</v>
      </c>
      <c r="J135" s="415">
        <f t="shared" si="25"/>
        <v>224.50976799999998</v>
      </c>
    </row>
    <row r="136" spans="1:10" ht="25.5">
      <c r="A136" s="408" t="s">
        <v>0</v>
      </c>
      <c r="B136" s="142" t="s">
        <v>333</v>
      </c>
      <c r="C136" s="141" t="s">
        <v>946</v>
      </c>
      <c r="D136" s="181" t="s">
        <v>508</v>
      </c>
      <c r="E136" s="141" t="s">
        <v>26</v>
      </c>
      <c r="F136" s="144" t="s">
        <v>65</v>
      </c>
      <c r="G136" s="145">
        <v>123.8</v>
      </c>
      <c r="H136" s="129">
        <v>90.81</v>
      </c>
      <c r="I136" s="147">
        <f t="shared" si="24"/>
        <v>116.45474400000001</v>
      </c>
      <c r="J136" s="415">
        <f t="shared" si="25"/>
        <v>349.36423200000002</v>
      </c>
    </row>
    <row r="137" spans="1:10">
      <c r="A137" s="425"/>
      <c r="B137" s="174"/>
      <c r="C137" s="173"/>
      <c r="D137" s="175"/>
      <c r="E137" s="173"/>
      <c r="F137" s="176"/>
      <c r="G137" s="177"/>
      <c r="H137" s="178"/>
      <c r="I137" s="185" t="s">
        <v>112</v>
      </c>
      <c r="J137" s="417">
        <f>SUM(J98:J136)</f>
        <v>66488.605624000003</v>
      </c>
    </row>
    <row r="138" spans="1:10">
      <c r="A138" s="418"/>
      <c r="B138" s="162"/>
      <c r="C138" s="155">
        <v>9</v>
      </c>
      <c r="D138" s="157" t="s">
        <v>80</v>
      </c>
      <c r="E138" s="161"/>
      <c r="F138" s="163"/>
      <c r="G138" s="164">
        <v>0</v>
      </c>
      <c r="H138" s="165"/>
      <c r="I138" s="164"/>
      <c r="J138" s="413"/>
    </row>
    <row r="139" spans="1:10">
      <c r="A139" s="430"/>
      <c r="B139" s="195"/>
      <c r="C139" s="194"/>
      <c r="D139" s="196" t="s">
        <v>81</v>
      </c>
      <c r="E139" s="194"/>
      <c r="F139" s="197"/>
      <c r="G139" s="198"/>
      <c r="H139" s="199"/>
      <c r="I139" s="198"/>
      <c r="J139" s="431"/>
    </row>
    <row r="140" spans="1:10" ht="27.75" customHeight="1">
      <c r="A140" s="408" t="s">
        <v>0</v>
      </c>
      <c r="B140" s="142" t="s">
        <v>703</v>
      </c>
      <c r="C140" s="141" t="s">
        <v>45</v>
      </c>
      <c r="D140" s="181" t="s">
        <v>702</v>
      </c>
      <c r="E140" s="141" t="s">
        <v>26</v>
      </c>
      <c r="F140" s="144">
        <v>4</v>
      </c>
      <c r="G140" s="145">
        <v>132.91</v>
      </c>
      <c r="H140" s="146">
        <v>166.29</v>
      </c>
      <c r="I140" s="147">
        <f t="shared" ref="I140:I190" si="26">H140*1.2824</f>
        <v>213.25029599999999</v>
      </c>
      <c r="J140" s="432">
        <f>I140*F140</f>
        <v>853.00118399999997</v>
      </c>
    </row>
    <row r="141" spans="1:10" ht="19.5" customHeight="1">
      <c r="A141" s="414" t="s">
        <v>0</v>
      </c>
      <c r="B141" s="187" t="s">
        <v>707</v>
      </c>
      <c r="C141" s="141" t="s">
        <v>46</v>
      </c>
      <c r="D141" s="302" t="s">
        <v>82</v>
      </c>
      <c r="E141" s="186" t="s">
        <v>26</v>
      </c>
      <c r="F141" s="189">
        <v>9</v>
      </c>
      <c r="G141" s="190">
        <v>17.5</v>
      </c>
      <c r="H141" s="313">
        <v>21.95</v>
      </c>
      <c r="I141" s="147">
        <f t="shared" si="26"/>
        <v>28.148679999999999</v>
      </c>
      <c r="J141" s="433">
        <f t="shared" ref="J141:J157" si="27">I141*F141</f>
        <v>253.33812</v>
      </c>
    </row>
    <row r="142" spans="1:10" ht="36.75" customHeight="1">
      <c r="A142" s="408" t="s">
        <v>0</v>
      </c>
      <c r="B142" s="142" t="s">
        <v>509</v>
      </c>
      <c r="C142" s="141" t="s">
        <v>947</v>
      </c>
      <c r="D142" s="192" t="s">
        <v>510</v>
      </c>
      <c r="E142" s="141" t="s">
        <v>26</v>
      </c>
      <c r="F142" s="144">
        <v>5</v>
      </c>
      <c r="G142" s="145">
        <v>132.91</v>
      </c>
      <c r="H142" s="146">
        <v>626.17999999999995</v>
      </c>
      <c r="I142" s="147">
        <f t="shared" si="26"/>
        <v>803.0132319999999</v>
      </c>
      <c r="J142" s="432">
        <f t="shared" si="27"/>
        <v>4015.0661599999994</v>
      </c>
    </row>
    <row r="143" spans="1:10" ht="21" customHeight="1">
      <c r="A143" s="408" t="s">
        <v>1</v>
      </c>
      <c r="B143" s="142" t="s">
        <v>575</v>
      </c>
      <c r="C143" s="141" t="s">
        <v>948</v>
      </c>
      <c r="D143" s="191" t="s">
        <v>165</v>
      </c>
      <c r="E143" s="141" t="s">
        <v>26</v>
      </c>
      <c r="F143" s="144">
        <v>8</v>
      </c>
      <c r="G143" s="145">
        <v>37.49</v>
      </c>
      <c r="H143" s="146">
        <f>composição!H307</f>
        <v>33.817</v>
      </c>
      <c r="I143" s="147">
        <f t="shared" si="26"/>
        <v>43.366920800000003</v>
      </c>
      <c r="J143" s="432">
        <f t="shared" si="27"/>
        <v>346.93536640000002</v>
      </c>
    </row>
    <row r="144" spans="1:10" ht="38.25">
      <c r="A144" s="408" t="s">
        <v>0</v>
      </c>
      <c r="B144" s="142">
        <v>86904</v>
      </c>
      <c r="C144" s="141" t="s">
        <v>949</v>
      </c>
      <c r="D144" s="181" t="s">
        <v>166</v>
      </c>
      <c r="E144" s="141" t="s">
        <v>26</v>
      </c>
      <c r="F144" s="144" t="s">
        <v>108</v>
      </c>
      <c r="G144" s="145">
        <v>86.36</v>
      </c>
      <c r="H144" s="146">
        <v>103.15</v>
      </c>
      <c r="I144" s="147">
        <f t="shared" si="26"/>
        <v>132.27956</v>
      </c>
      <c r="J144" s="432">
        <f t="shared" si="27"/>
        <v>2645.5911999999998</v>
      </c>
    </row>
    <row r="145" spans="1:14" ht="27.75" customHeight="1">
      <c r="A145" s="414" t="s">
        <v>1</v>
      </c>
      <c r="B145" s="187" t="s">
        <v>581</v>
      </c>
      <c r="C145" s="141" t="s">
        <v>950</v>
      </c>
      <c r="D145" s="200" t="s">
        <v>635</v>
      </c>
      <c r="E145" s="186" t="s">
        <v>26</v>
      </c>
      <c r="F145" s="189">
        <v>1</v>
      </c>
      <c r="G145" s="190">
        <v>1889.9999999999998</v>
      </c>
      <c r="H145" s="201">
        <f>composição!H318</f>
        <v>581.07999999999993</v>
      </c>
      <c r="I145" s="147">
        <f t="shared" si="26"/>
        <v>745.17699199999993</v>
      </c>
      <c r="J145" s="433">
        <f t="shared" si="27"/>
        <v>745.17699199999993</v>
      </c>
    </row>
    <row r="146" spans="1:14" ht="25.5">
      <c r="A146" s="408" t="s">
        <v>1</v>
      </c>
      <c r="B146" s="142" t="s">
        <v>173</v>
      </c>
      <c r="C146" s="141" t="s">
        <v>951</v>
      </c>
      <c r="D146" s="181" t="s">
        <v>511</v>
      </c>
      <c r="E146" s="141" t="s">
        <v>26</v>
      </c>
      <c r="F146" s="144" t="s">
        <v>111</v>
      </c>
      <c r="G146" s="145">
        <v>25.19</v>
      </c>
      <c r="H146" s="146">
        <f>composição!H324</f>
        <v>32.606999999999999</v>
      </c>
      <c r="I146" s="147">
        <f t="shared" si="26"/>
        <v>41.815216800000002</v>
      </c>
      <c r="J146" s="432">
        <f t="shared" si="27"/>
        <v>878.11955280000006</v>
      </c>
    </row>
    <row r="147" spans="1:14" ht="24.75" customHeight="1">
      <c r="A147" s="408" t="s">
        <v>1</v>
      </c>
      <c r="B147" s="142" t="s">
        <v>644</v>
      </c>
      <c r="C147" s="141" t="s">
        <v>952</v>
      </c>
      <c r="D147" s="181" t="s">
        <v>839</v>
      </c>
      <c r="E147" s="141" t="s">
        <v>26</v>
      </c>
      <c r="F147" s="144">
        <v>21</v>
      </c>
      <c r="G147" s="145"/>
      <c r="H147" s="146">
        <f>composição!H330</f>
        <v>33.817</v>
      </c>
      <c r="I147" s="147">
        <f t="shared" ref="I147" si="28">H147*1.2824</f>
        <v>43.366920800000003</v>
      </c>
      <c r="J147" s="432">
        <f t="shared" ref="J147" si="29">I147*F147</f>
        <v>910.70533680000005</v>
      </c>
    </row>
    <row r="148" spans="1:14" ht="38.25">
      <c r="A148" s="408" t="s">
        <v>0</v>
      </c>
      <c r="B148" s="142">
        <v>86921</v>
      </c>
      <c r="C148" s="141" t="s">
        <v>953</v>
      </c>
      <c r="D148" s="181" t="s">
        <v>167</v>
      </c>
      <c r="E148" s="141" t="s">
        <v>26</v>
      </c>
      <c r="F148" s="144" t="s">
        <v>30</v>
      </c>
      <c r="G148" s="145">
        <v>204</v>
      </c>
      <c r="H148" s="146">
        <v>641.26</v>
      </c>
      <c r="I148" s="147">
        <f t="shared" si="26"/>
        <v>822.35182399999997</v>
      </c>
      <c r="J148" s="432">
        <f t="shared" si="27"/>
        <v>822.35182399999997</v>
      </c>
    </row>
    <row r="149" spans="1:14" ht="63.75">
      <c r="A149" s="408" t="s">
        <v>0</v>
      </c>
      <c r="B149" s="142" t="s">
        <v>773</v>
      </c>
      <c r="C149" s="141" t="s">
        <v>954</v>
      </c>
      <c r="D149" s="181" t="s">
        <v>780</v>
      </c>
      <c r="E149" s="141" t="s">
        <v>183</v>
      </c>
      <c r="F149" s="144">
        <v>5</v>
      </c>
      <c r="G149" s="145"/>
      <c r="H149" s="146">
        <v>752.92</v>
      </c>
      <c r="I149" s="147">
        <f t="shared" si="26"/>
        <v>965.54460799999993</v>
      </c>
      <c r="J149" s="432">
        <f t="shared" si="27"/>
        <v>4827.7230399999999</v>
      </c>
    </row>
    <row r="150" spans="1:14" ht="27" customHeight="1">
      <c r="A150" s="414" t="s">
        <v>650</v>
      </c>
      <c r="B150" s="187" t="s">
        <v>645</v>
      </c>
      <c r="C150" s="141" t="s">
        <v>955</v>
      </c>
      <c r="D150" s="200" t="s">
        <v>781</v>
      </c>
      <c r="E150" s="186" t="s">
        <v>183</v>
      </c>
      <c r="F150" s="189">
        <v>1</v>
      </c>
      <c r="G150" s="190"/>
      <c r="H150" s="313">
        <f>composição!H341</f>
        <v>721.36647600000003</v>
      </c>
      <c r="I150" s="503">
        <f t="shared" si="26"/>
        <v>925.08036882240003</v>
      </c>
      <c r="J150" s="433">
        <f t="shared" si="27"/>
        <v>925.08036882240003</v>
      </c>
    </row>
    <row r="151" spans="1:14" ht="27" customHeight="1">
      <c r="A151" s="414" t="s">
        <v>650</v>
      </c>
      <c r="B151" s="187" t="s">
        <v>653</v>
      </c>
      <c r="C151" s="141" t="s">
        <v>956</v>
      </c>
      <c r="D151" s="200" t="s">
        <v>782</v>
      </c>
      <c r="E151" s="186" t="s">
        <v>183</v>
      </c>
      <c r="F151" s="189">
        <v>3</v>
      </c>
      <c r="G151" s="190">
        <v>242.00000000000003</v>
      </c>
      <c r="H151" s="313">
        <f>composição!H352</f>
        <v>841.36647600000003</v>
      </c>
      <c r="I151" s="503">
        <f t="shared" si="26"/>
        <v>1078.9683688224</v>
      </c>
      <c r="J151" s="433">
        <f t="shared" ref="J151:J152" si="30">I151*F151</f>
        <v>3236.9051064671999</v>
      </c>
    </row>
    <row r="152" spans="1:14" ht="38.25">
      <c r="A152" s="414" t="s">
        <v>160</v>
      </c>
      <c r="B152" s="187" t="s">
        <v>715</v>
      </c>
      <c r="C152" s="141" t="s">
        <v>957</v>
      </c>
      <c r="D152" s="200" t="s">
        <v>1104</v>
      </c>
      <c r="E152" s="186" t="s">
        <v>25</v>
      </c>
      <c r="F152" s="189">
        <v>3.27</v>
      </c>
      <c r="G152" s="190"/>
      <c r="H152" s="313">
        <f>composição!H359</f>
        <v>431.21247599999998</v>
      </c>
      <c r="I152" s="503">
        <f t="shared" si="26"/>
        <v>552.98687922239992</v>
      </c>
      <c r="J152" s="433">
        <f t="shared" si="30"/>
        <v>1808.2670950572478</v>
      </c>
    </row>
    <row r="153" spans="1:14" ht="20.25" customHeight="1">
      <c r="A153" s="414" t="s">
        <v>1</v>
      </c>
      <c r="B153" s="187" t="s">
        <v>716</v>
      </c>
      <c r="C153" s="141" t="s">
        <v>958</v>
      </c>
      <c r="D153" s="302" t="s">
        <v>83</v>
      </c>
      <c r="E153" s="186" t="s">
        <v>183</v>
      </c>
      <c r="F153" s="189">
        <v>10</v>
      </c>
      <c r="G153" s="190">
        <v>201</v>
      </c>
      <c r="H153" s="201">
        <f>composição!H367</f>
        <v>234.98</v>
      </c>
      <c r="I153" s="147">
        <f t="shared" si="26"/>
        <v>301.33835199999999</v>
      </c>
      <c r="J153" s="433">
        <f t="shared" si="27"/>
        <v>3013.3835199999999</v>
      </c>
    </row>
    <row r="154" spans="1:14" ht="25.5">
      <c r="A154" s="408" t="s">
        <v>1</v>
      </c>
      <c r="B154" s="187" t="s">
        <v>720</v>
      </c>
      <c r="C154" s="141" t="s">
        <v>959</v>
      </c>
      <c r="D154" s="181" t="s">
        <v>84</v>
      </c>
      <c r="E154" s="141" t="s">
        <v>183</v>
      </c>
      <c r="F154" s="144">
        <v>20</v>
      </c>
      <c r="G154" s="145">
        <v>132</v>
      </c>
      <c r="H154" s="172">
        <f>composição!H374</f>
        <v>127.91499999999999</v>
      </c>
      <c r="I154" s="147">
        <f t="shared" si="26"/>
        <v>164.038196</v>
      </c>
      <c r="J154" s="432">
        <f t="shared" si="27"/>
        <v>3280.7639199999999</v>
      </c>
      <c r="N154" s="5">
        <f>J235</f>
        <v>0</v>
      </c>
    </row>
    <row r="155" spans="1:14" ht="25.5">
      <c r="A155" s="408" t="s">
        <v>0</v>
      </c>
      <c r="B155" s="142" t="s">
        <v>513</v>
      </c>
      <c r="C155" s="141" t="s">
        <v>960</v>
      </c>
      <c r="D155" s="181" t="s">
        <v>512</v>
      </c>
      <c r="E155" s="141" t="s">
        <v>26</v>
      </c>
      <c r="F155" s="144">
        <v>5</v>
      </c>
      <c r="G155" s="145">
        <v>172</v>
      </c>
      <c r="H155" s="146">
        <v>47.37</v>
      </c>
      <c r="I155" s="147">
        <f t="shared" si="26"/>
        <v>60.747287999999998</v>
      </c>
      <c r="J155" s="432">
        <f t="shared" si="27"/>
        <v>303.73644000000002</v>
      </c>
    </row>
    <row r="156" spans="1:14" ht="29.25" customHeight="1">
      <c r="A156" s="408" t="s">
        <v>1</v>
      </c>
      <c r="B156" s="142" t="s">
        <v>720</v>
      </c>
      <c r="C156" s="141" t="s">
        <v>961</v>
      </c>
      <c r="D156" s="181" t="s">
        <v>85</v>
      </c>
      <c r="E156" s="141" t="s">
        <v>26</v>
      </c>
      <c r="F156" s="144">
        <v>13</v>
      </c>
      <c r="G156" s="145">
        <v>40.130000000000003</v>
      </c>
      <c r="H156" s="172">
        <f>composição!H374</f>
        <v>127.91499999999999</v>
      </c>
      <c r="I156" s="147">
        <f t="shared" si="26"/>
        <v>164.038196</v>
      </c>
      <c r="J156" s="432">
        <f t="shared" si="27"/>
        <v>2132.4965480000001</v>
      </c>
    </row>
    <row r="157" spans="1:14">
      <c r="A157" s="408" t="s">
        <v>0</v>
      </c>
      <c r="B157" s="142">
        <v>9535</v>
      </c>
      <c r="C157" s="141" t="s">
        <v>962</v>
      </c>
      <c r="D157" s="191" t="s">
        <v>86</v>
      </c>
      <c r="E157" s="141" t="s">
        <v>26</v>
      </c>
      <c r="F157" s="144">
        <v>3</v>
      </c>
      <c r="G157" s="145">
        <v>190</v>
      </c>
      <c r="H157" s="146">
        <v>66.599999999999994</v>
      </c>
      <c r="I157" s="147">
        <f t="shared" si="26"/>
        <v>85.407839999999993</v>
      </c>
      <c r="J157" s="432">
        <f t="shared" si="27"/>
        <v>256.22352000000001</v>
      </c>
    </row>
    <row r="158" spans="1:14">
      <c r="A158" s="420"/>
      <c r="B158" s="167"/>
      <c r="C158" s="166"/>
      <c r="D158" s="168" t="s">
        <v>97</v>
      </c>
      <c r="E158" s="166"/>
      <c r="F158" s="169"/>
      <c r="G158" s="183"/>
      <c r="H158" s="184"/>
      <c r="I158" s="183"/>
      <c r="J158" s="421"/>
    </row>
    <row r="159" spans="1:14" ht="25.5">
      <c r="A159" s="428" t="s">
        <v>0</v>
      </c>
      <c r="B159" s="142" t="s">
        <v>358</v>
      </c>
      <c r="C159" s="141" t="s">
        <v>963</v>
      </c>
      <c r="D159" s="143" t="s">
        <v>514</v>
      </c>
      <c r="E159" s="141" t="s">
        <v>26</v>
      </c>
      <c r="F159" s="144" t="s">
        <v>65</v>
      </c>
      <c r="G159" s="145">
        <v>144</v>
      </c>
      <c r="H159" s="146">
        <v>46.25</v>
      </c>
      <c r="I159" s="147">
        <f t="shared" si="26"/>
        <v>59.311</v>
      </c>
      <c r="J159" s="432">
        <f>I159*F159</f>
        <v>177.93299999999999</v>
      </c>
    </row>
    <row r="160" spans="1:14" ht="26.25" customHeight="1">
      <c r="A160" s="428" t="s">
        <v>0</v>
      </c>
      <c r="B160" s="142" t="s">
        <v>93</v>
      </c>
      <c r="C160" s="141" t="s">
        <v>964</v>
      </c>
      <c r="D160" s="143" t="s">
        <v>98</v>
      </c>
      <c r="E160" s="141" t="s">
        <v>26</v>
      </c>
      <c r="F160" s="144" t="s">
        <v>90</v>
      </c>
      <c r="G160" s="145">
        <v>140.87</v>
      </c>
      <c r="H160" s="146">
        <v>151.07</v>
      </c>
      <c r="I160" s="147">
        <f t="shared" si="26"/>
        <v>193.732168</v>
      </c>
      <c r="J160" s="432">
        <f t="shared" ref="J160:J165" si="31">I160*F160</f>
        <v>1743.589512</v>
      </c>
    </row>
    <row r="161" spans="1:10" ht="25.5">
      <c r="A161" s="428" t="s">
        <v>0</v>
      </c>
      <c r="B161" s="142" t="s">
        <v>359</v>
      </c>
      <c r="C161" s="141" t="s">
        <v>965</v>
      </c>
      <c r="D161" s="143" t="s">
        <v>515</v>
      </c>
      <c r="E161" s="141" t="s">
        <v>26</v>
      </c>
      <c r="F161" s="144" t="s">
        <v>63</v>
      </c>
      <c r="G161" s="145">
        <v>53.68</v>
      </c>
      <c r="H161" s="146">
        <v>48.46</v>
      </c>
      <c r="I161" s="147">
        <f t="shared" si="26"/>
        <v>62.145104000000003</v>
      </c>
      <c r="J161" s="432">
        <f t="shared" si="31"/>
        <v>1429.3373920000001</v>
      </c>
    </row>
    <row r="162" spans="1:10" ht="18" customHeight="1">
      <c r="A162" s="428" t="s">
        <v>1</v>
      </c>
      <c r="B162" s="142" t="s">
        <v>743</v>
      </c>
      <c r="C162" s="141" t="s">
        <v>966</v>
      </c>
      <c r="D162" s="143" t="s">
        <v>129</v>
      </c>
      <c r="E162" s="141" t="s">
        <v>26</v>
      </c>
      <c r="F162" s="144" t="s">
        <v>64</v>
      </c>
      <c r="G162" s="145">
        <v>1200</v>
      </c>
      <c r="H162" s="172">
        <f>composição!H387</f>
        <v>1853.9407000000001</v>
      </c>
      <c r="I162" s="147">
        <f t="shared" si="26"/>
        <v>2377.4935536800003</v>
      </c>
      <c r="J162" s="432">
        <f>I162*F162</f>
        <v>4754.9871073600007</v>
      </c>
    </row>
    <row r="163" spans="1:10" ht="25.5">
      <c r="A163" s="428" t="s">
        <v>0</v>
      </c>
      <c r="B163" s="142" t="s">
        <v>362</v>
      </c>
      <c r="C163" s="141" t="s">
        <v>967</v>
      </c>
      <c r="D163" s="143" t="s">
        <v>168</v>
      </c>
      <c r="E163" s="141" t="s">
        <v>26</v>
      </c>
      <c r="F163" s="144" t="s">
        <v>30</v>
      </c>
      <c r="G163" s="145">
        <v>48.33</v>
      </c>
      <c r="H163" s="146">
        <v>34.49</v>
      </c>
      <c r="I163" s="147">
        <f t="shared" si="26"/>
        <v>44.229976000000001</v>
      </c>
      <c r="J163" s="432">
        <f t="shared" si="31"/>
        <v>44.229976000000001</v>
      </c>
    </row>
    <row r="164" spans="1:10" ht="25.5">
      <c r="A164" s="428" t="s">
        <v>0</v>
      </c>
      <c r="B164" s="142" t="s">
        <v>363</v>
      </c>
      <c r="C164" s="141" t="s">
        <v>968</v>
      </c>
      <c r="D164" s="143" t="s">
        <v>169</v>
      </c>
      <c r="E164" s="141" t="s">
        <v>26</v>
      </c>
      <c r="F164" s="144" t="s">
        <v>64</v>
      </c>
      <c r="G164" s="145">
        <v>27.830000000000002</v>
      </c>
      <c r="H164" s="146">
        <v>23.09</v>
      </c>
      <c r="I164" s="147">
        <f t="shared" si="26"/>
        <v>29.610616</v>
      </c>
      <c r="J164" s="432">
        <f t="shared" si="31"/>
        <v>59.221232000000001</v>
      </c>
    </row>
    <row r="165" spans="1:10" ht="25.5">
      <c r="A165" s="428" t="s">
        <v>0</v>
      </c>
      <c r="B165" s="142" t="s">
        <v>364</v>
      </c>
      <c r="C165" s="141" t="s">
        <v>969</v>
      </c>
      <c r="D165" s="143" t="s">
        <v>170</v>
      </c>
      <c r="E165" s="141" t="s">
        <v>26</v>
      </c>
      <c r="F165" s="144" t="s">
        <v>89</v>
      </c>
      <c r="G165" s="145">
        <v>25.32</v>
      </c>
      <c r="H165" s="146">
        <v>16.23</v>
      </c>
      <c r="I165" s="147">
        <f t="shared" si="26"/>
        <v>20.813352000000002</v>
      </c>
      <c r="J165" s="432">
        <f t="shared" si="31"/>
        <v>249.76022400000002</v>
      </c>
    </row>
    <row r="166" spans="1:10">
      <c r="A166" s="420"/>
      <c r="B166" s="167"/>
      <c r="C166" s="166"/>
      <c r="D166" s="168" t="s">
        <v>99</v>
      </c>
      <c r="E166" s="166"/>
      <c r="F166" s="169"/>
      <c r="G166" s="183"/>
      <c r="H166" s="184"/>
      <c r="I166" s="183"/>
      <c r="J166" s="421"/>
    </row>
    <row r="167" spans="1:10">
      <c r="A167" s="408" t="s">
        <v>1</v>
      </c>
      <c r="B167" s="142" t="s">
        <v>786</v>
      </c>
      <c r="C167" s="141" t="s">
        <v>970</v>
      </c>
      <c r="D167" s="143" t="s">
        <v>577</v>
      </c>
      <c r="E167" s="141" t="s">
        <v>61</v>
      </c>
      <c r="F167" s="144" t="s">
        <v>119</v>
      </c>
      <c r="G167" s="145">
        <v>5.86</v>
      </c>
      <c r="H167" s="172">
        <f>composição!H397</f>
        <v>110.20999999999998</v>
      </c>
      <c r="I167" s="147">
        <f t="shared" si="26"/>
        <v>141.33330399999997</v>
      </c>
      <c r="J167" s="432">
        <f>I167*F167</f>
        <v>6218.665375999999</v>
      </c>
    </row>
    <row r="168" spans="1:10">
      <c r="A168" s="414" t="s">
        <v>1</v>
      </c>
      <c r="B168" s="187" t="s">
        <v>840</v>
      </c>
      <c r="C168" s="141" t="s">
        <v>971</v>
      </c>
      <c r="D168" s="188" t="s">
        <v>100</v>
      </c>
      <c r="E168" s="186" t="s">
        <v>26</v>
      </c>
      <c r="F168" s="189" t="s">
        <v>90</v>
      </c>
      <c r="G168" s="190">
        <v>6.22</v>
      </c>
      <c r="H168" s="201">
        <f>composição!H407</f>
        <v>135.48999999999998</v>
      </c>
      <c r="I168" s="503">
        <f t="shared" si="26"/>
        <v>173.75237599999997</v>
      </c>
      <c r="J168" s="433">
        <f>I168*F168</f>
        <v>1563.7713839999997</v>
      </c>
    </row>
    <row r="169" spans="1:10" ht="15.75" customHeight="1">
      <c r="A169" s="414" t="s">
        <v>1</v>
      </c>
      <c r="B169" s="142" t="s">
        <v>900</v>
      </c>
      <c r="C169" s="141" t="s">
        <v>972</v>
      </c>
      <c r="D169" s="188" t="s">
        <v>101</v>
      </c>
      <c r="E169" s="186" t="s">
        <v>26</v>
      </c>
      <c r="F169" s="189" t="s">
        <v>119</v>
      </c>
      <c r="G169" s="190">
        <v>7.1099999999999994</v>
      </c>
      <c r="H169" s="201">
        <f>composição!H417</f>
        <v>152.46499999999997</v>
      </c>
      <c r="I169" s="147">
        <f t="shared" si="26"/>
        <v>195.52111599999998</v>
      </c>
      <c r="J169" s="433">
        <f>I169*F169</f>
        <v>8602.9291039999989</v>
      </c>
    </row>
    <row r="170" spans="1:10" ht="15.75" customHeight="1">
      <c r="A170" s="414" t="s">
        <v>1</v>
      </c>
      <c r="B170" s="142" t="s">
        <v>880</v>
      </c>
      <c r="C170" s="141" t="s">
        <v>973</v>
      </c>
      <c r="D170" s="188" t="s">
        <v>102</v>
      </c>
      <c r="E170" s="186" t="s">
        <v>61</v>
      </c>
      <c r="F170" s="189" t="s">
        <v>90</v>
      </c>
      <c r="G170" s="190">
        <v>8.19</v>
      </c>
      <c r="H170" s="201">
        <f>composição!H427</f>
        <v>189.26500000000001</v>
      </c>
      <c r="I170" s="147">
        <f t="shared" si="26"/>
        <v>242.71343600000003</v>
      </c>
      <c r="J170" s="433">
        <f>I170*F170</f>
        <v>2184.4209240000005</v>
      </c>
    </row>
    <row r="171" spans="1:10">
      <c r="A171" s="420"/>
      <c r="B171" s="167"/>
      <c r="C171" s="166"/>
      <c r="D171" s="168" t="s">
        <v>103</v>
      </c>
      <c r="E171" s="166"/>
      <c r="F171" s="169"/>
      <c r="G171" s="183"/>
      <c r="H171" s="184"/>
      <c r="I171" s="183"/>
      <c r="J171" s="421"/>
    </row>
    <row r="172" spans="1:10" ht="51">
      <c r="A172" s="408" t="s">
        <v>0</v>
      </c>
      <c r="B172" s="142" t="s">
        <v>94</v>
      </c>
      <c r="C172" s="141" t="s">
        <v>974</v>
      </c>
      <c r="D172" s="143" t="s">
        <v>130</v>
      </c>
      <c r="E172" s="141" t="s">
        <v>26</v>
      </c>
      <c r="F172" s="144" t="s">
        <v>63</v>
      </c>
      <c r="G172" s="145">
        <v>91.87</v>
      </c>
      <c r="H172" s="146">
        <v>140.41</v>
      </c>
      <c r="I172" s="147">
        <f t="shared" si="26"/>
        <v>180.06178399999999</v>
      </c>
      <c r="J172" s="434">
        <f>I172*F172</f>
        <v>4141.4210320000002</v>
      </c>
    </row>
    <row r="173" spans="1:10" ht="25.5">
      <c r="A173" s="408" t="s">
        <v>0</v>
      </c>
      <c r="B173" s="142">
        <v>83670</v>
      </c>
      <c r="C173" s="141" t="s">
        <v>975</v>
      </c>
      <c r="D173" s="143" t="s">
        <v>131</v>
      </c>
      <c r="E173" s="141" t="s">
        <v>28</v>
      </c>
      <c r="F173" s="144" t="s">
        <v>109</v>
      </c>
      <c r="G173" s="145">
        <v>26.39</v>
      </c>
      <c r="H173" s="146">
        <v>44.51</v>
      </c>
      <c r="I173" s="147">
        <f t="shared" si="26"/>
        <v>57.079623999999995</v>
      </c>
      <c r="J173" s="434">
        <f>I173*F173</f>
        <v>2169.0257119999997</v>
      </c>
    </row>
    <row r="174" spans="1:10" ht="25.5">
      <c r="A174" s="408" t="s">
        <v>0</v>
      </c>
      <c r="B174" s="142">
        <v>89714</v>
      </c>
      <c r="C174" s="141" t="s">
        <v>976</v>
      </c>
      <c r="D174" s="143" t="s">
        <v>132</v>
      </c>
      <c r="E174" s="141" t="s">
        <v>28</v>
      </c>
      <c r="F174" s="144" t="s">
        <v>133</v>
      </c>
      <c r="G174" s="145">
        <v>15.560000000000002</v>
      </c>
      <c r="H174" s="146">
        <v>37.770000000000003</v>
      </c>
      <c r="I174" s="147">
        <f t="shared" si="26"/>
        <v>48.436248000000006</v>
      </c>
      <c r="J174" s="434">
        <f>I174*F174</f>
        <v>9687.249600000001</v>
      </c>
    </row>
    <row r="175" spans="1:10" ht="19.5" customHeight="1">
      <c r="A175" s="420"/>
      <c r="B175" s="167"/>
      <c r="C175" s="166"/>
      <c r="D175" s="392" t="s">
        <v>804</v>
      </c>
      <c r="E175" s="166"/>
      <c r="F175" s="169"/>
      <c r="G175" s="170"/>
      <c r="H175" s="391"/>
      <c r="I175" s="169"/>
      <c r="J175" s="435"/>
    </row>
    <row r="176" spans="1:10">
      <c r="A176" s="408" t="s">
        <v>0</v>
      </c>
      <c r="B176" s="142" t="s">
        <v>805</v>
      </c>
      <c r="C176" s="141" t="s">
        <v>977</v>
      </c>
      <c r="D176" s="389" t="s">
        <v>788</v>
      </c>
      <c r="E176" s="394" t="s">
        <v>27</v>
      </c>
      <c r="F176" s="144">
        <v>34.299999999999997</v>
      </c>
      <c r="G176" s="145"/>
      <c r="H176" s="146">
        <v>60.36</v>
      </c>
      <c r="I176" s="147">
        <f t="shared" si="26"/>
        <v>77.405664000000002</v>
      </c>
      <c r="J176" s="434">
        <f t="shared" ref="J176:J190" si="32">I176*F176</f>
        <v>2655.0142751999997</v>
      </c>
    </row>
    <row r="177" spans="1:10" ht="33.75">
      <c r="A177" s="408" t="s">
        <v>0</v>
      </c>
      <c r="B177" s="372">
        <v>94099</v>
      </c>
      <c r="C177" s="141" t="s">
        <v>978</v>
      </c>
      <c r="D177" s="390" t="s">
        <v>789</v>
      </c>
      <c r="E177" s="394" t="s">
        <v>25</v>
      </c>
      <c r="F177" s="144">
        <v>10.92</v>
      </c>
      <c r="G177" s="145"/>
      <c r="H177" s="146">
        <v>2.2799999999999998</v>
      </c>
      <c r="I177" s="147">
        <f t="shared" si="26"/>
        <v>2.9238719999999998</v>
      </c>
      <c r="J177" s="434">
        <f t="shared" si="32"/>
        <v>31.928682239999997</v>
      </c>
    </row>
    <row r="178" spans="1:10">
      <c r="A178" s="408" t="s">
        <v>0</v>
      </c>
      <c r="B178" s="372" t="s">
        <v>790</v>
      </c>
      <c r="C178" s="141" t="s">
        <v>979</v>
      </c>
      <c r="D178" s="390" t="s">
        <v>791</v>
      </c>
      <c r="E178" s="394" t="s">
        <v>27</v>
      </c>
      <c r="F178" s="144">
        <v>15.49</v>
      </c>
      <c r="G178" s="145"/>
      <c r="H178" s="146">
        <v>45.78</v>
      </c>
      <c r="I178" s="147">
        <f t="shared" si="26"/>
        <v>58.708272000000001</v>
      </c>
      <c r="J178" s="434">
        <f t="shared" si="32"/>
        <v>909.39113328000008</v>
      </c>
    </row>
    <row r="179" spans="1:10" ht="33.75">
      <c r="A179" s="408" t="s">
        <v>0</v>
      </c>
      <c r="B179" s="372">
        <v>72131</v>
      </c>
      <c r="C179" s="141" t="s">
        <v>980</v>
      </c>
      <c r="D179" s="390" t="s">
        <v>792</v>
      </c>
      <c r="E179" s="394" t="s">
        <v>25</v>
      </c>
      <c r="F179" s="144">
        <v>23.4</v>
      </c>
      <c r="G179" s="145"/>
      <c r="H179" s="146">
        <v>119.99</v>
      </c>
      <c r="I179" s="147">
        <f t="shared" si="26"/>
        <v>153.87517599999998</v>
      </c>
      <c r="J179" s="434">
        <f t="shared" si="32"/>
        <v>3600.6791183999994</v>
      </c>
    </row>
    <row r="180" spans="1:10" ht="33.75">
      <c r="A180" s="408" t="s">
        <v>0</v>
      </c>
      <c r="B180" s="372">
        <v>72132</v>
      </c>
      <c r="C180" s="141" t="s">
        <v>981</v>
      </c>
      <c r="D180" s="390" t="s">
        <v>793</v>
      </c>
      <c r="E180" s="394" t="s">
        <v>25</v>
      </c>
      <c r="F180" s="144">
        <v>3.6</v>
      </c>
      <c r="G180" s="145"/>
      <c r="H180" s="146">
        <v>61.95</v>
      </c>
      <c r="I180" s="147">
        <f t="shared" si="26"/>
        <v>79.444680000000005</v>
      </c>
      <c r="J180" s="434">
        <f t="shared" si="32"/>
        <v>286.00084800000002</v>
      </c>
    </row>
    <row r="181" spans="1:10" ht="22.5">
      <c r="A181" s="408" t="s">
        <v>0</v>
      </c>
      <c r="B181" s="372">
        <v>94965</v>
      </c>
      <c r="C181" s="141" t="s">
        <v>982</v>
      </c>
      <c r="D181" s="390" t="s">
        <v>794</v>
      </c>
      <c r="E181" s="394" t="s">
        <v>27</v>
      </c>
      <c r="F181" s="144">
        <v>1.81</v>
      </c>
      <c r="G181" s="145"/>
      <c r="H181" s="146">
        <v>309.83</v>
      </c>
      <c r="I181" s="147">
        <f t="shared" si="26"/>
        <v>397.32599199999999</v>
      </c>
      <c r="J181" s="434">
        <f t="shared" si="32"/>
        <v>719.16004552000004</v>
      </c>
    </row>
    <row r="182" spans="1:10" ht="22.5">
      <c r="A182" s="408" t="s">
        <v>0</v>
      </c>
      <c r="B182" s="372">
        <v>6087</v>
      </c>
      <c r="C182" s="141" t="s">
        <v>983</v>
      </c>
      <c r="D182" s="390" t="s">
        <v>795</v>
      </c>
      <c r="E182" s="394" t="s">
        <v>26</v>
      </c>
      <c r="F182" s="144">
        <v>2</v>
      </c>
      <c r="G182" s="145"/>
      <c r="H182" s="146">
        <v>21.47</v>
      </c>
      <c r="I182" s="147">
        <f t="shared" si="26"/>
        <v>27.533127999999998</v>
      </c>
      <c r="J182" s="434">
        <f t="shared" si="32"/>
        <v>55.066255999999996</v>
      </c>
    </row>
    <row r="183" spans="1:10" ht="22.5">
      <c r="A183" s="408" t="s">
        <v>0</v>
      </c>
      <c r="B183" s="372">
        <v>85662</v>
      </c>
      <c r="C183" s="141" t="s">
        <v>984</v>
      </c>
      <c r="D183" s="390" t="s">
        <v>796</v>
      </c>
      <c r="E183" s="394" t="s">
        <v>25</v>
      </c>
      <c r="F183" s="144">
        <v>10.92</v>
      </c>
      <c r="G183" s="145"/>
      <c r="H183" s="146">
        <v>11.27</v>
      </c>
      <c r="I183" s="147">
        <f t="shared" si="26"/>
        <v>14.452648</v>
      </c>
      <c r="J183" s="434">
        <f t="shared" si="32"/>
        <v>157.82291616000001</v>
      </c>
    </row>
    <row r="184" spans="1:10" ht="33.75">
      <c r="A184" s="408" t="s">
        <v>0</v>
      </c>
      <c r="B184" s="393">
        <v>87878</v>
      </c>
      <c r="C184" s="141" t="s">
        <v>985</v>
      </c>
      <c r="D184" s="390" t="s">
        <v>797</v>
      </c>
      <c r="E184" s="394" t="s">
        <v>25</v>
      </c>
      <c r="F184" s="144">
        <v>26.4</v>
      </c>
      <c r="G184" s="145"/>
      <c r="H184" s="146">
        <v>3.19</v>
      </c>
      <c r="I184" s="147">
        <f t="shared" si="26"/>
        <v>4.0908559999999996</v>
      </c>
      <c r="J184" s="434">
        <f t="shared" si="32"/>
        <v>107.99859839999998</v>
      </c>
    </row>
    <row r="185" spans="1:10" ht="56.25">
      <c r="A185" s="408" t="s">
        <v>0</v>
      </c>
      <c r="B185" s="372">
        <v>87527</v>
      </c>
      <c r="C185" s="141" t="s">
        <v>986</v>
      </c>
      <c r="D185" s="390" t="s">
        <v>798</v>
      </c>
      <c r="E185" s="394" t="s">
        <v>25</v>
      </c>
      <c r="F185" s="144">
        <v>26.4</v>
      </c>
      <c r="G185" s="145"/>
      <c r="H185" s="146">
        <v>27.52</v>
      </c>
      <c r="I185" s="147">
        <f t="shared" si="26"/>
        <v>35.291648000000002</v>
      </c>
      <c r="J185" s="434">
        <f t="shared" si="32"/>
        <v>931.69950719999997</v>
      </c>
    </row>
    <row r="186" spans="1:10" ht="22.5">
      <c r="A186" s="408" t="s">
        <v>0</v>
      </c>
      <c r="B186" s="372" t="s">
        <v>799</v>
      </c>
      <c r="C186" s="141" t="s">
        <v>987</v>
      </c>
      <c r="D186" s="390" t="s">
        <v>800</v>
      </c>
      <c r="E186" s="394" t="s">
        <v>25</v>
      </c>
      <c r="F186" s="144">
        <v>26.72</v>
      </c>
      <c r="G186" s="145"/>
      <c r="H186" s="146">
        <v>56.51</v>
      </c>
      <c r="I186" s="147">
        <f t="shared" si="26"/>
        <v>72.468423999999999</v>
      </c>
      <c r="J186" s="434">
        <f t="shared" si="32"/>
        <v>1936.3562892799998</v>
      </c>
    </row>
    <row r="187" spans="1:10" ht="33.75">
      <c r="A187" s="408" t="s">
        <v>0</v>
      </c>
      <c r="B187" s="372">
        <v>89714</v>
      </c>
      <c r="C187" s="141" t="s">
        <v>988</v>
      </c>
      <c r="D187" s="390" t="s">
        <v>801</v>
      </c>
      <c r="E187" s="394" t="s">
        <v>28</v>
      </c>
      <c r="F187" s="144">
        <v>5.12</v>
      </c>
      <c r="G187" s="145"/>
      <c r="H187" s="146">
        <v>37.770000000000003</v>
      </c>
      <c r="I187" s="147">
        <f t="shared" si="26"/>
        <v>48.436248000000006</v>
      </c>
      <c r="J187" s="434">
        <f t="shared" si="32"/>
        <v>247.99358976000005</v>
      </c>
    </row>
    <row r="188" spans="1:10" ht="33.75">
      <c r="A188" s="408" t="s">
        <v>0</v>
      </c>
      <c r="B188" s="372">
        <v>89796</v>
      </c>
      <c r="C188" s="141" t="s">
        <v>989</v>
      </c>
      <c r="D188" s="390" t="s">
        <v>802</v>
      </c>
      <c r="E188" s="394" t="s">
        <v>26</v>
      </c>
      <c r="F188" s="144">
        <v>2</v>
      </c>
      <c r="G188" s="145"/>
      <c r="H188" s="146">
        <v>27.79</v>
      </c>
      <c r="I188" s="147">
        <f t="shared" si="26"/>
        <v>35.637895999999998</v>
      </c>
      <c r="J188" s="434">
        <f t="shared" si="32"/>
        <v>71.275791999999996</v>
      </c>
    </row>
    <row r="189" spans="1:10" ht="22.5">
      <c r="A189" s="408" t="s">
        <v>0</v>
      </c>
      <c r="B189" s="372" t="s">
        <v>806</v>
      </c>
      <c r="C189" s="141" t="s">
        <v>990</v>
      </c>
      <c r="D189" s="390" t="s">
        <v>807</v>
      </c>
      <c r="E189" s="394" t="s">
        <v>25</v>
      </c>
      <c r="F189" s="144">
        <v>8.32</v>
      </c>
      <c r="G189" s="145"/>
      <c r="H189" s="146">
        <v>34.659999999999997</v>
      </c>
      <c r="I189" s="147">
        <f t="shared" si="26"/>
        <v>44.447983999999998</v>
      </c>
      <c r="J189" s="434">
        <f t="shared" si="32"/>
        <v>369.80722687999997</v>
      </c>
    </row>
    <row r="190" spans="1:10" ht="33.75">
      <c r="A190" s="408" t="s">
        <v>0</v>
      </c>
      <c r="B190" s="372">
        <v>92787</v>
      </c>
      <c r="C190" s="141" t="s">
        <v>991</v>
      </c>
      <c r="D190" s="390" t="s">
        <v>803</v>
      </c>
      <c r="E190" s="394" t="s">
        <v>29</v>
      </c>
      <c r="F190" s="144">
        <v>54</v>
      </c>
      <c r="G190" s="145"/>
      <c r="H190" s="146">
        <v>6.39</v>
      </c>
      <c r="I190" s="147">
        <f t="shared" si="26"/>
        <v>8.1945359999999994</v>
      </c>
      <c r="J190" s="434">
        <f t="shared" si="32"/>
        <v>442.50494399999997</v>
      </c>
    </row>
    <row r="191" spans="1:10" ht="15">
      <c r="A191" s="436"/>
      <c r="B191" s="396"/>
      <c r="C191" s="395"/>
      <c r="D191" s="401" t="s">
        <v>808</v>
      </c>
      <c r="E191" s="397"/>
      <c r="F191" s="398"/>
      <c r="G191" s="399"/>
      <c r="H191" s="400"/>
      <c r="I191" s="398"/>
      <c r="J191" s="437"/>
    </row>
    <row r="192" spans="1:10">
      <c r="A192" s="408" t="s">
        <v>0</v>
      </c>
      <c r="B192" s="142" t="s">
        <v>805</v>
      </c>
      <c r="C192" s="141" t="s">
        <v>992</v>
      </c>
      <c r="D192" s="389" t="s">
        <v>788</v>
      </c>
      <c r="E192" s="394" t="s">
        <v>27</v>
      </c>
      <c r="F192" s="144">
        <v>2.59</v>
      </c>
      <c r="G192" s="145"/>
      <c r="H192" s="146">
        <v>60.36</v>
      </c>
      <c r="I192" s="147">
        <f>H192*1.2824</f>
        <v>77.405664000000002</v>
      </c>
      <c r="J192" s="434">
        <f t="shared" ref="J192:J204" si="33">I192*F192</f>
        <v>200.48066975999998</v>
      </c>
    </row>
    <row r="193" spans="1:10" ht="33.75">
      <c r="A193" s="408" t="s">
        <v>0</v>
      </c>
      <c r="B193" s="372">
        <v>94099</v>
      </c>
      <c r="C193" s="141" t="s">
        <v>993</v>
      </c>
      <c r="D193" s="390" t="s">
        <v>789</v>
      </c>
      <c r="E193" s="394" t="s">
        <v>25</v>
      </c>
      <c r="F193" s="144">
        <v>1.32</v>
      </c>
      <c r="G193" s="145"/>
      <c r="H193" s="146">
        <v>2.2799999999999998</v>
      </c>
      <c r="I193" s="147">
        <f t="shared" ref="I193:I216" si="34">H193*1.2824</f>
        <v>2.9238719999999998</v>
      </c>
      <c r="J193" s="434">
        <f t="shared" si="33"/>
        <v>3.8595110400000001</v>
      </c>
    </row>
    <row r="194" spans="1:10" ht="33.75">
      <c r="A194" s="408" t="s">
        <v>0</v>
      </c>
      <c r="B194" s="372">
        <v>72131</v>
      </c>
      <c r="C194" s="141" t="s">
        <v>994</v>
      </c>
      <c r="D194" s="390" t="s">
        <v>792</v>
      </c>
      <c r="E194" s="394" t="s">
        <v>25</v>
      </c>
      <c r="F194" s="144">
        <v>6.14</v>
      </c>
      <c r="G194" s="145"/>
      <c r="H194" s="146">
        <v>119.99</v>
      </c>
      <c r="I194" s="147">
        <f t="shared" si="34"/>
        <v>153.87517599999998</v>
      </c>
      <c r="J194" s="434">
        <f t="shared" si="33"/>
        <v>944.79358063999985</v>
      </c>
    </row>
    <row r="195" spans="1:10" ht="22.5">
      <c r="A195" s="408" t="s">
        <v>0</v>
      </c>
      <c r="B195" s="372">
        <v>94965</v>
      </c>
      <c r="C195" s="141" t="s">
        <v>995</v>
      </c>
      <c r="D195" s="390" t="s">
        <v>794</v>
      </c>
      <c r="E195" s="394" t="s">
        <v>27</v>
      </c>
      <c r="F195" s="144">
        <v>0.4</v>
      </c>
      <c r="G195" s="145"/>
      <c r="H195" s="146">
        <v>309.83</v>
      </c>
      <c r="I195" s="147">
        <f t="shared" si="34"/>
        <v>397.32599199999999</v>
      </c>
      <c r="J195" s="434">
        <f t="shared" si="33"/>
        <v>158.93039680000001</v>
      </c>
    </row>
    <row r="196" spans="1:10" ht="22.5">
      <c r="A196" s="408" t="s">
        <v>0</v>
      </c>
      <c r="B196" s="372">
        <v>6087</v>
      </c>
      <c r="C196" s="141" t="s">
        <v>996</v>
      </c>
      <c r="D196" s="390" t="s">
        <v>795</v>
      </c>
      <c r="E196" s="394" t="s">
        <v>26</v>
      </c>
      <c r="F196" s="144">
        <v>1</v>
      </c>
      <c r="G196" s="145"/>
      <c r="H196" s="146">
        <v>21.47</v>
      </c>
      <c r="I196" s="147">
        <f t="shared" si="34"/>
        <v>27.533127999999998</v>
      </c>
      <c r="J196" s="434">
        <f t="shared" si="33"/>
        <v>27.533127999999998</v>
      </c>
    </row>
    <row r="197" spans="1:10" ht="22.5">
      <c r="A197" s="408" t="s">
        <v>0</v>
      </c>
      <c r="B197" s="372">
        <v>85662</v>
      </c>
      <c r="C197" s="141" t="s">
        <v>997</v>
      </c>
      <c r="D197" s="390" t="s">
        <v>796</v>
      </c>
      <c r="E197" s="394" t="s">
        <v>25</v>
      </c>
      <c r="F197" s="144">
        <v>2.64</v>
      </c>
      <c r="G197" s="145"/>
      <c r="H197" s="146">
        <v>11.27</v>
      </c>
      <c r="I197" s="147">
        <f t="shared" si="34"/>
        <v>14.452648</v>
      </c>
      <c r="J197" s="434">
        <f t="shared" si="33"/>
        <v>38.154990720000001</v>
      </c>
    </row>
    <row r="198" spans="1:10" ht="33.75">
      <c r="A198" s="408" t="s">
        <v>0</v>
      </c>
      <c r="B198" s="393">
        <v>87878</v>
      </c>
      <c r="C198" s="141" t="s">
        <v>998</v>
      </c>
      <c r="D198" s="390" t="s">
        <v>797</v>
      </c>
      <c r="E198" s="394" t="s">
        <v>25</v>
      </c>
      <c r="F198" s="144">
        <v>6.14</v>
      </c>
      <c r="G198" s="145"/>
      <c r="H198" s="146">
        <v>3.19</v>
      </c>
      <c r="I198" s="147">
        <f t="shared" si="34"/>
        <v>4.0908559999999996</v>
      </c>
      <c r="J198" s="434">
        <f t="shared" si="33"/>
        <v>25.117855839999997</v>
      </c>
    </row>
    <row r="199" spans="1:10" ht="56.25">
      <c r="A199" s="408" t="s">
        <v>0</v>
      </c>
      <c r="B199" s="372">
        <v>87527</v>
      </c>
      <c r="C199" s="141" t="s">
        <v>999</v>
      </c>
      <c r="D199" s="390" t="s">
        <v>798</v>
      </c>
      <c r="E199" s="394" t="s">
        <v>25</v>
      </c>
      <c r="F199" s="144">
        <v>6.14</v>
      </c>
      <c r="G199" s="145"/>
      <c r="H199" s="146">
        <v>27.52</v>
      </c>
      <c r="I199" s="147">
        <f t="shared" si="34"/>
        <v>35.291648000000002</v>
      </c>
      <c r="J199" s="434">
        <f t="shared" si="33"/>
        <v>216.69071872000001</v>
      </c>
    </row>
    <row r="200" spans="1:10" ht="22.5">
      <c r="A200" s="408" t="s">
        <v>0</v>
      </c>
      <c r="B200" s="372" t="s">
        <v>799</v>
      </c>
      <c r="C200" s="141" t="s">
        <v>1000</v>
      </c>
      <c r="D200" s="390" t="s">
        <v>800</v>
      </c>
      <c r="E200" s="394" t="s">
        <v>25</v>
      </c>
      <c r="F200" s="144">
        <v>8.7799999999999994</v>
      </c>
      <c r="G200" s="145"/>
      <c r="H200" s="146">
        <v>56.51</v>
      </c>
      <c r="I200" s="147">
        <f>H200*1.2824</f>
        <v>72.468423999999999</v>
      </c>
      <c r="J200" s="434">
        <f t="shared" si="33"/>
        <v>636.27276271999995</v>
      </c>
    </row>
    <row r="201" spans="1:10" ht="33.75">
      <c r="A201" s="408" t="s">
        <v>0</v>
      </c>
      <c r="B201" s="372">
        <v>89714</v>
      </c>
      <c r="C201" s="141" t="s">
        <v>1001</v>
      </c>
      <c r="D201" s="390" t="s">
        <v>801</v>
      </c>
      <c r="E201" s="394" t="s">
        <v>28</v>
      </c>
      <c r="F201" s="144">
        <v>5.04</v>
      </c>
      <c r="G201" s="145"/>
      <c r="H201" s="146">
        <v>37.770000000000003</v>
      </c>
      <c r="I201" s="147">
        <f t="shared" si="34"/>
        <v>48.436248000000006</v>
      </c>
      <c r="J201" s="434">
        <f t="shared" si="33"/>
        <v>244.11868992000004</v>
      </c>
    </row>
    <row r="202" spans="1:10" ht="33.75">
      <c r="A202" s="408" t="s">
        <v>0</v>
      </c>
      <c r="B202" s="142" t="s">
        <v>813</v>
      </c>
      <c r="C202" s="141" t="s">
        <v>1002</v>
      </c>
      <c r="D202" s="402" t="s">
        <v>809</v>
      </c>
      <c r="E202" s="141" t="s">
        <v>183</v>
      </c>
      <c r="F202" s="144">
        <v>1</v>
      </c>
      <c r="G202" s="145"/>
      <c r="H202" s="146">
        <v>17.170000000000002</v>
      </c>
      <c r="I202" s="147">
        <f t="shared" si="34"/>
        <v>22.018808000000003</v>
      </c>
      <c r="J202" s="434">
        <f t="shared" si="33"/>
        <v>22.018808000000003</v>
      </c>
    </row>
    <row r="203" spans="1:10">
      <c r="A203" s="408" t="s">
        <v>0</v>
      </c>
      <c r="B203" s="142" t="s">
        <v>814</v>
      </c>
      <c r="C203" s="141" t="s">
        <v>1003</v>
      </c>
      <c r="D203" s="402" t="s">
        <v>810</v>
      </c>
      <c r="E203" s="141" t="s">
        <v>27</v>
      </c>
      <c r="F203" s="144">
        <v>0.82</v>
      </c>
      <c r="G203" s="145"/>
      <c r="H203" s="146">
        <v>142.44999999999999</v>
      </c>
      <c r="I203" s="147">
        <f t="shared" si="34"/>
        <v>182.67787999999999</v>
      </c>
      <c r="J203" s="434">
        <f t="shared" si="33"/>
        <v>149.79586159999999</v>
      </c>
    </row>
    <row r="204" spans="1:10" ht="22.5">
      <c r="A204" s="408" t="s">
        <v>0</v>
      </c>
      <c r="B204" s="142" t="s">
        <v>806</v>
      </c>
      <c r="C204" s="141" t="s">
        <v>1004</v>
      </c>
      <c r="D204" s="402" t="s">
        <v>811</v>
      </c>
      <c r="E204" s="141" t="s">
        <v>25</v>
      </c>
      <c r="F204" s="144">
        <v>2.64</v>
      </c>
      <c r="G204" s="145"/>
      <c r="H204" s="146">
        <v>34.659999999999997</v>
      </c>
      <c r="I204" s="147">
        <f t="shared" si="34"/>
        <v>44.447983999999998</v>
      </c>
      <c r="J204" s="434">
        <f t="shared" si="33"/>
        <v>117.34267776</v>
      </c>
    </row>
    <row r="205" spans="1:10" ht="27.75" customHeight="1">
      <c r="A205" s="436"/>
      <c r="B205" s="403"/>
      <c r="C205" s="395"/>
      <c r="D205" s="404" t="s">
        <v>812</v>
      </c>
      <c r="E205" s="395"/>
      <c r="F205" s="398"/>
      <c r="G205" s="399"/>
      <c r="H205" s="400"/>
      <c r="I205" s="398"/>
      <c r="J205" s="437"/>
    </row>
    <row r="206" spans="1:10">
      <c r="A206" s="408" t="s">
        <v>0</v>
      </c>
      <c r="B206" s="142" t="s">
        <v>805</v>
      </c>
      <c r="C206" s="141" t="s">
        <v>1005</v>
      </c>
      <c r="D206" s="389" t="s">
        <v>788</v>
      </c>
      <c r="E206" s="394" t="s">
        <v>27</v>
      </c>
      <c r="F206" s="144">
        <v>0.44</v>
      </c>
      <c r="G206" s="145"/>
      <c r="H206" s="146">
        <v>60.36</v>
      </c>
      <c r="I206" s="147">
        <f t="shared" si="34"/>
        <v>77.405664000000002</v>
      </c>
      <c r="J206" s="434">
        <f t="shared" ref="J206:J212" si="35">I206*F206</f>
        <v>34.05849216</v>
      </c>
    </row>
    <row r="207" spans="1:10" ht="33.75">
      <c r="A207" s="408" t="s">
        <v>0</v>
      </c>
      <c r="B207" s="372">
        <v>94099</v>
      </c>
      <c r="C207" s="141" t="s">
        <v>1006</v>
      </c>
      <c r="D207" s="390" t="s">
        <v>789</v>
      </c>
      <c r="E207" s="394" t="s">
        <v>25</v>
      </c>
      <c r="F207" s="144">
        <v>0.66</v>
      </c>
      <c r="G207" s="145"/>
      <c r="H207" s="146">
        <v>2.2799999999999998</v>
      </c>
      <c r="I207" s="147">
        <f t="shared" si="34"/>
        <v>2.9238719999999998</v>
      </c>
      <c r="J207" s="434">
        <f>I207*F207</f>
        <v>1.9297555200000001</v>
      </c>
    </row>
    <row r="208" spans="1:10" ht="39" customHeight="1">
      <c r="A208" s="414" t="s">
        <v>0</v>
      </c>
      <c r="B208" s="213">
        <v>72132</v>
      </c>
      <c r="C208" s="141" t="s">
        <v>1007</v>
      </c>
      <c r="D208" s="390" t="s">
        <v>793</v>
      </c>
      <c r="E208" s="394" t="s">
        <v>25</v>
      </c>
      <c r="F208" s="189">
        <v>1.33</v>
      </c>
      <c r="G208" s="190"/>
      <c r="H208" s="313">
        <v>61.95</v>
      </c>
      <c r="I208" s="503">
        <f t="shared" si="34"/>
        <v>79.444680000000005</v>
      </c>
      <c r="J208" s="438">
        <f t="shared" si="35"/>
        <v>105.66142440000002</v>
      </c>
    </row>
    <row r="209" spans="1:10" ht="22.5">
      <c r="A209" s="408" t="s">
        <v>0</v>
      </c>
      <c r="B209" s="372">
        <v>94965</v>
      </c>
      <c r="C209" s="141" t="s">
        <v>1008</v>
      </c>
      <c r="D209" s="390" t="s">
        <v>794</v>
      </c>
      <c r="E209" s="394" t="s">
        <v>27</v>
      </c>
      <c r="F209" s="144">
        <v>0.15</v>
      </c>
      <c r="G209" s="145"/>
      <c r="H209" s="146">
        <v>309.83</v>
      </c>
      <c r="I209" s="147">
        <f t="shared" si="34"/>
        <v>397.32599199999999</v>
      </c>
      <c r="J209" s="434">
        <f t="shared" si="35"/>
        <v>59.598898799999994</v>
      </c>
    </row>
    <row r="210" spans="1:10" ht="33.75">
      <c r="A210" s="408" t="s">
        <v>0</v>
      </c>
      <c r="B210" s="393">
        <v>87878</v>
      </c>
      <c r="C210" s="141" t="s">
        <v>1009</v>
      </c>
      <c r="D210" s="390" t="s">
        <v>797</v>
      </c>
      <c r="E210" s="394" t="s">
        <v>25</v>
      </c>
      <c r="F210" s="144">
        <v>1.33</v>
      </c>
      <c r="G210" s="145"/>
      <c r="H210" s="146">
        <v>3.19</v>
      </c>
      <c r="I210" s="147">
        <f t="shared" si="34"/>
        <v>4.0908559999999996</v>
      </c>
      <c r="J210" s="434">
        <f t="shared" si="35"/>
        <v>5.44083848</v>
      </c>
    </row>
    <row r="211" spans="1:10" ht="56.25">
      <c r="A211" s="408" t="s">
        <v>0</v>
      </c>
      <c r="B211" s="372">
        <v>87527</v>
      </c>
      <c r="C211" s="141" t="s">
        <v>1010</v>
      </c>
      <c r="D211" s="390" t="s">
        <v>798</v>
      </c>
      <c r="E211" s="394" t="s">
        <v>25</v>
      </c>
      <c r="F211" s="144">
        <v>1.33</v>
      </c>
      <c r="G211" s="145"/>
      <c r="H211" s="146">
        <v>27.52</v>
      </c>
      <c r="I211" s="147">
        <f t="shared" si="34"/>
        <v>35.291648000000002</v>
      </c>
      <c r="J211" s="434">
        <f t="shared" si="35"/>
        <v>46.937891840000006</v>
      </c>
    </row>
    <row r="212" spans="1:10" ht="22.5">
      <c r="A212" s="408" t="s">
        <v>0</v>
      </c>
      <c r="B212" s="372" t="s">
        <v>799</v>
      </c>
      <c r="C212" s="141" t="s">
        <v>1073</v>
      </c>
      <c r="D212" s="390" t="s">
        <v>800</v>
      </c>
      <c r="E212" s="394" t="s">
        <v>25</v>
      </c>
      <c r="F212" s="144">
        <v>2</v>
      </c>
      <c r="G212" s="145"/>
      <c r="H212" s="146">
        <v>56.51</v>
      </c>
      <c r="I212" s="147">
        <f t="shared" si="34"/>
        <v>72.468423999999999</v>
      </c>
      <c r="J212" s="434">
        <f t="shared" si="35"/>
        <v>144.936848</v>
      </c>
    </row>
    <row r="213" spans="1:10">
      <c r="A213" s="436"/>
      <c r="B213" s="403"/>
      <c r="C213" s="395"/>
      <c r="D213" s="401" t="s">
        <v>815</v>
      </c>
      <c r="E213" s="395"/>
      <c r="F213" s="398"/>
      <c r="G213" s="399"/>
      <c r="H213" s="400"/>
      <c r="I213" s="398"/>
      <c r="J213" s="437"/>
    </row>
    <row r="214" spans="1:10" ht="51">
      <c r="A214" s="408" t="s">
        <v>0</v>
      </c>
      <c r="B214" s="142" t="s">
        <v>817</v>
      </c>
      <c r="C214" s="141" t="s">
        <v>1011</v>
      </c>
      <c r="D214" s="143" t="s">
        <v>816</v>
      </c>
      <c r="E214" s="141" t="s">
        <v>183</v>
      </c>
      <c r="F214" s="144">
        <v>1</v>
      </c>
      <c r="G214" s="145"/>
      <c r="H214" s="146">
        <v>1590.34</v>
      </c>
      <c r="I214" s="147">
        <f t="shared" si="34"/>
        <v>2039.452016</v>
      </c>
      <c r="J214" s="434">
        <f t="shared" ref="J214:J216" si="36">I214*F214</f>
        <v>2039.452016</v>
      </c>
    </row>
    <row r="215" spans="1:10" ht="33.75">
      <c r="A215" s="408" t="s">
        <v>0</v>
      </c>
      <c r="B215" s="142" t="s">
        <v>813</v>
      </c>
      <c r="C215" s="141" t="s">
        <v>1012</v>
      </c>
      <c r="D215" s="402" t="s">
        <v>809</v>
      </c>
      <c r="E215" s="141" t="s">
        <v>183</v>
      </c>
      <c r="F215" s="144">
        <v>1</v>
      </c>
      <c r="G215" s="145"/>
      <c r="H215" s="146">
        <v>17.170000000000002</v>
      </c>
      <c r="I215" s="147">
        <f t="shared" si="34"/>
        <v>22.018808000000003</v>
      </c>
      <c r="J215" s="434">
        <f t="shared" si="36"/>
        <v>22.018808000000003</v>
      </c>
    </row>
    <row r="216" spans="1:10" ht="33.75">
      <c r="A216" s="408" t="s">
        <v>0</v>
      </c>
      <c r="B216" s="372">
        <v>89714</v>
      </c>
      <c r="C216" s="141" t="s">
        <v>1105</v>
      </c>
      <c r="D216" s="390" t="s">
        <v>801</v>
      </c>
      <c r="E216" s="394" t="s">
        <v>28</v>
      </c>
      <c r="F216" s="144">
        <v>3.5</v>
      </c>
      <c r="G216" s="145"/>
      <c r="H216" s="146">
        <v>37.770000000000003</v>
      </c>
      <c r="I216" s="147">
        <f t="shared" si="34"/>
        <v>48.436248000000006</v>
      </c>
      <c r="J216" s="434">
        <f t="shared" si="36"/>
        <v>169.52686800000004</v>
      </c>
    </row>
    <row r="217" spans="1:10">
      <c r="A217" s="425"/>
      <c r="B217" s="174"/>
      <c r="C217" s="173"/>
      <c r="D217" s="175"/>
      <c r="E217" s="173"/>
      <c r="F217" s="176"/>
      <c r="G217" s="177"/>
      <c r="H217" s="178"/>
      <c r="I217" s="185" t="s">
        <v>112</v>
      </c>
      <c r="J217" s="417">
        <f>SUM(J140:J216)</f>
        <v>92218.7775847468</v>
      </c>
    </row>
    <row r="218" spans="1:10">
      <c r="A218" s="418"/>
      <c r="B218" s="162"/>
      <c r="C218" s="155">
        <v>10</v>
      </c>
      <c r="D218" s="157" t="s">
        <v>104</v>
      </c>
      <c r="E218" s="161"/>
      <c r="F218" s="163"/>
      <c r="G218" s="202"/>
      <c r="H218" s="203"/>
      <c r="I218" s="202"/>
      <c r="J218" s="413"/>
    </row>
    <row r="219" spans="1:10" ht="18" customHeight="1">
      <c r="A219" s="414" t="s">
        <v>1</v>
      </c>
      <c r="B219" s="187" t="s">
        <v>1108</v>
      </c>
      <c r="C219" s="186" t="s">
        <v>75</v>
      </c>
      <c r="D219" s="188" t="s">
        <v>105</v>
      </c>
      <c r="E219" s="186" t="s">
        <v>28</v>
      </c>
      <c r="F219" s="189">
        <v>62</v>
      </c>
      <c r="G219" s="190">
        <v>11.64</v>
      </c>
      <c r="H219" s="313">
        <f>composição!H436</f>
        <v>45.574187999999999</v>
      </c>
      <c r="I219" s="147">
        <f>H219*1.2824</f>
        <v>58.444338691199995</v>
      </c>
      <c r="J219" s="438">
        <f>I219*F219</f>
        <v>3623.5489988543995</v>
      </c>
    </row>
    <row r="220" spans="1:10" ht="42.75" customHeight="1">
      <c r="A220" s="414" t="s">
        <v>0</v>
      </c>
      <c r="B220" s="187" t="s">
        <v>663</v>
      </c>
      <c r="C220" s="186" t="s">
        <v>1013</v>
      </c>
      <c r="D220" s="188" t="s">
        <v>823</v>
      </c>
      <c r="E220" s="186" t="s">
        <v>26</v>
      </c>
      <c r="F220" s="189" t="s">
        <v>64</v>
      </c>
      <c r="G220" s="190">
        <v>32.590000000000003</v>
      </c>
      <c r="H220" s="313">
        <v>49.93</v>
      </c>
      <c r="I220" s="147">
        <f t="shared" ref="I220:I224" si="37">H220*1.2824</f>
        <v>64.030231999999998</v>
      </c>
      <c r="J220" s="438">
        <f>I220*F220</f>
        <v>128.060464</v>
      </c>
    </row>
    <row r="221" spans="1:10" ht="29.25" customHeight="1">
      <c r="A221" s="414" t="s">
        <v>825</v>
      </c>
      <c r="B221" s="187" t="s">
        <v>32</v>
      </c>
      <c r="C221" s="186" t="s">
        <v>1014</v>
      </c>
      <c r="D221" s="188" t="s">
        <v>826</v>
      </c>
      <c r="E221" s="186" t="s">
        <v>26</v>
      </c>
      <c r="F221" s="189">
        <v>16</v>
      </c>
      <c r="G221" s="190"/>
      <c r="H221" s="313">
        <v>159.03</v>
      </c>
      <c r="I221" s="147">
        <f t="shared" si="37"/>
        <v>203.94007199999999</v>
      </c>
      <c r="J221" s="438">
        <f t="shared" ref="J221:J224" si="38">I221*F221</f>
        <v>3263.0411519999998</v>
      </c>
    </row>
    <row r="222" spans="1:10" ht="26.25" customHeight="1">
      <c r="A222" s="414" t="s">
        <v>825</v>
      </c>
      <c r="B222" s="187" t="s">
        <v>5</v>
      </c>
      <c r="C222" s="186" t="s">
        <v>1015</v>
      </c>
      <c r="D222" s="188" t="s">
        <v>827</v>
      </c>
      <c r="E222" s="186" t="s">
        <v>26</v>
      </c>
      <c r="F222" s="189">
        <v>2</v>
      </c>
      <c r="G222" s="190"/>
      <c r="H222" s="313">
        <v>168.79</v>
      </c>
      <c r="I222" s="147">
        <f t="shared" si="37"/>
        <v>216.45629599999998</v>
      </c>
      <c r="J222" s="438">
        <f t="shared" si="38"/>
        <v>432.91259199999996</v>
      </c>
    </row>
    <row r="223" spans="1:10" ht="30.75" customHeight="1">
      <c r="A223" s="414" t="s">
        <v>825</v>
      </c>
      <c r="B223" s="187" t="s">
        <v>139</v>
      </c>
      <c r="C223" s="186" t="s">
        <v>1016</v>
      </c>
      <c r="D223" s="188" t="s">
        <v>824</v>
      </c>
      <c r="E223" s="186" t="s">
        <v>26</v>
      </c>
      <c r="F223" s="189">
        <v>1</v>
      </c>
      <c r="G223" s="190"/>
      <c r="H223" s="313">
        <v>5125</v>
      </c>
      <c r="I223" s="147">
        <f t="shared" si="37"/>
        <v>6572.3</v>
      </c>
      <c r="J223" s="438">
        <f t="shared" si="38"/>
        <v>6572.3</v>
      </c>
    </row>
    <row r="224" spans="1:10" ht="27" customHeight="1">
      <c r="A224" s="414" t="s">
        <v>825</v>
      </c>
      <c r="B224" s="187" t="s">
        <v>140</v>
      </c>
      <c r="C224" s="186" t="s">
        <v>1017</v>
      </c>
      <c r="D224" s="188" t="s">
        <v>828</v>
      </c>
      <c r="E224" s="186" t="s">
        <v>26</v>
      </c>
      <c r="F224" s="189">
        <v>1</v>
      </c>
      <c r="G224" s="190"/>
      <c r="H224" s="313">
        <v>1249</v>
      </c>
      <c r="I224" s="147">
        <f t="shared" si="37"/>
        <v>1601.7175999999999</v>
      </c>
      <c r="J224" s="438">
        <f t="shared" si="38"/>
        <v>1601.7175999999999</v>
      </c>
    </row>
    <row r="225" spans="1:11">
      <c r="A225" s="425"/>
      <c r="B225" s="174"/>
      <c r="C225" s="173"/>
      <c r="D225" s="175"/>
      <c r="E225" s="173"/>
      <c r="F225" s="176"/>
      <c r="G225" s="177"/>
      <c r="H225" s="178"/>
      <c r="I225" s="185" t="s">
        <v>112</v>
      </c>
      <c r="J225" s="417">
        <f>SUM(J219:J224)</f>
        <v>15621.580806854399</v>
      </c>
    </row>
    <row r="226" spans="1:11">
      <c r="A226" s="412"/>
      <c r="B226" s="156"/>
      <c r="C226" s="155">
        <v>11</v>
      </c>
      <c r="D226" s="157" t="s">
        <v>106</v>
      </c>
      <c r="E226" s="155"/>
      <c r="F226" s="158"/>
      <c r="G226" s="204"/>
      <c r="H226" s="205"/>
      <c r="I226" s="204"/>
      <c r="J226" s="413"/>
    </row>
    <row r="227" spans="1:11">
      <c r="A227" s="408" t="s">
        <v>0</v>
      </c>
      <c r="B227" s="142" t="s">
        <v>95</v>
      </c>
      <c r="C227" s="141" t="s">
        <v>96</v>
      </c>
      <c r="D227" s="143" t="s">
        <v>107</v>
      </c>
      <c r="E227" s="141" t="s">
        <v>25</v>
      </c>
      <c r="F227" s="144">
        <v>445.75</v>
      </c>
      <c r="G227" s="145">
        <v>1.18</v>
      </c>
      <c r="H227" s="146">
        <v>2.2799999999999998</v>
      </c>
      <c r="I227" s="147">
        <f t="shared" ref="I227:I228" si="39">H227*1.2824</f>
        <v>2.9238719999999998</v>
      </c>
      <c r="J227" s="432">
        <f>I227*F227</f>
        <v>1303.3159439999999</v>
      </c>
    </row>
    <row r="228" spans="1:11" ht="25.5">
      <c r="A228" s="408" t="s">
        <v>0</v>
      </c>
      <c r="B228" s="142" t="s">
        <v>711</v>
      </c>
      <c r="C228" s="141" t="s">
        <v>1018</v>
      </c>
      <c r="D228" s="143" t="s">
        <v>712</v>
      </c>
      <c r="E228" s="141" t="s">
        <v>27</v>
      </c>
      <c r="F228" s="144">
        <v>45</v>
      </c>
      <c r="G228" s="145">
        <v>6.4</v>
      </c>
      <c r="H228" s="146">
        <v>5.53</v>
      </c>
      <c r="I228" s="147">
        <f t="shared" si="39"/>
        <v>7.091672</v>
      </c>
      <c r="J228" s="432">
        <f>I228*F228</f>
        <v>319.12524000000002</v>
      </c>
    </row>
    <row r="229" spans="1:11">
      <c r="A229" s="430"/>
      <c r="B229" s="195"/>
      <c r="C229" s="194"/>
      <c r="D229" s="206"/>
      <c r="E229" s="194"/>
      <c r="F229" s="197"/>
      <c r="G229" s="198"/>
      <c r="H229" s="199"/>
      <c r="I229" s="207" t="s">
        <v>112</v>
      </c>
      <c r="J229" s="439">
        <f>SUM(J227:J228)</f>
        <v>1622.441184</v>
      </c>
    </row>
    <row r="230" spans="1:11" s="455" customFormat="1" ht="13.5" customHeight="1" thickBot="1">
      <c r="A230" s="456"/>
      <c r="B230" s="457"/>
      <c r="C230" s="458"/>
      <c r="D230" s="459"/>
      <c r="E230" s="458"/>
      <c r="F230" s="460"/>
      <c r="G230" s="461"/>
      <c r="H230" s="462"/>
      <c r="I230" s="463"/>
      <c r="J230" s="464"/>
    </row>
    <row r="231" spans="1:11" ht="16.5" thickBot="1">
      <c r="A231" s="440"/>
      <c r="B231" s="441"/>
      <c r="C231" s="442"/>
      <c r="D231" s="443"/>
      <c r="E231" s="442"/>
      <c r="F231" s="444"/>
      <c r="G231" s="445"/>
      <c r="H231" s="465"/>
      <c r="I231" s="467" t="s">
        <v>134</v>
      </c>
      <c r="J231" s="466">
        <f>SUM(J21+J35+J42+J52+J56+J80+J96+J137+J217+J225+J229)</f>
        <v>723713.20903647598</v>
      </c>
    </row>
    <row r="232" spans="1:11">
      <c r="A232" s="6"/>
    </row>
    <row r="233" spans="1:11" ht="6" customHeight="1"/>
    <row r="234" spans="1:11" ht="11.25" hidden="1" customHeight="1">
      <c r="A234" s="1"/>
      <c r="B234" s="1"/>
      <c r="C234" s="1"/>
      <c r="D234" s="1"/>
      <c r="E234" s="1"/>
      <c r="F234" s="1"/>
      <c r="H234" s="1"/>
      <c r="J234" s="4"/>
    </row>
    <row r="235" spans="1:11" hidden="1">
      <c r="A235" s="1"/>
      <c r="B235" s="1"/>
      <c r="C235" s="1"/>
      <c r="D235" s="1"/>
      <c r="E235" s="1"/>
      <c r="F235" s="1"/>
      <c r="H235" s="1"/>
      <c r="J235" s="5"/>
      <c r="K235" s="5"/>
    </row>
    <row r="236" spans="1:11" hidden="1">
      <c r="A236" s="1"/>
      <c r="B236" s="1"/>
      <c r="C236" s="1"/>
      <c r="D236" s="1"/>
      <c r="E236" s="1"/>
      <c r="F236" s="1"/>
      <c r="H236" s="1"/>
      <c r="K236" s="5"/>
    </row>
  </sheetData>
  <mergeCells count="6">
    <mergeCell ref="A8:J8"/>
    <mergeCell ref="A1:F1"/>
    <mergeCell ref="A2:E2"/>
    <mergeCell ref="A3:F3"/>
    <mergeCell ref="A5:D5"/>
    <mergeCell ref="A6:D6"/>
  </mergeCells>
  <printOptions horizontalCentered="1"/>
  <pageMargins left="0.51181102362204722" right="0.43307086614173229" top="0.51181102362204722" bottom="0.71" header="0.31496062992125984" footer="0.51181102362204722"/>
  <pageSetup paperSize="9" scale="70" orientation="portrait" horizontalDpi="300" r:id="rId1"/>
  <headerFooter>
    <oddHeader>PLANILHA ORÇAMENTÁRIA - CONSTRUÇÃO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72"/>
  <sheetViews>
    <sheetView view="pageBreakPreview" zoomScale="80" zoomScaleSheetLayoutView="80" workbookViewId="0">
      <selection activeCell="A8" sqref="A8:H8"/>
    </sheetView>
  </sheetViews>
  <sheetFormatPr defaultRowHeight="12.75"/>
  <cols>
    <col min="1" max="1" width="11.5703125" customWidth="1"/>
    <col min="2" max="2" width="13.85546875" customWidth="1"/>
    <col min="3" max="3" width="10" customWidth="1"/>
    <col min="4" max="4" width="44.5703125" customWidth="1"/>
    <col min="5" max="5" width="15.7109375" customWidth="1"/>
    <col min="6" max="6" width="18.85546875" customWidth="1"/>
    <col min="7" max="7" width="14.7109375" customWidth="1"/>
    <col min="8" max="8" width="15.5703125" customWidth="1"/>
  </cols>
  <sheetData>
    <row r="1" spans="1:8">
      <c r="A1" s="849" t="s">
        <v>819</v>
      </c>
      <c r="B1" s="849"/>
      <c r="C1" s="849"/>
      <c r="D1" s="849"/>
      <c r="E1" s="841"/>
      <c r="F1" s="841"/>
      <c r="G1" s="841"/>
      <c r="H1" s="841"/>
    </row>
    <row r="2" spans="1:8">
      <c r="A2" s="849" t="s">
        <v>820</v>
      </c>
      <c r="B2" s="849"/>
      <c r="C2" s="849"/>
      <c r="D2" s="849"/>
      <c r="E2" s="841"/>
      <c r="F2" s="841"/>
      <c r="G2" s="841"/>
      <c r="H2" s="841"/>
    </row>
    <row r="3" spans="1:8">
      <c r="A3" s="849" t="s">
        <v>821</v>
      </c>
      <c r="B3" s="849"/>
      <c r="C3" s="849"/>
      <c r="D3" s="849"/>
      <c r="E3" s="841"/>
      <c r="F3" s="841"/>
      <c r="G3" s="841"/>
      <c r="H3" s="841"/>
    </row>
    <row r="4" spans="1:8">
      <c r="A4" s="845"/>
      <c r="B4" s="845"/>
      <c r="C4" s="845"/>
      <c r="D4" s="845"/>
      <c r="E4" s="841"/>
      <c r="F4" s="841"/>
      <c r="G4" s="841"/>
      <c r="H4" s="841"/>
    </row>
    <row r="5" spans="1:8">
      <c r="A5" s="448" t="s">
        <v>822</v>
      </c>
      <c r="B5" s="448"/>
      <c r="C5" s="448"/>
      <c r="D5" s="449"/>
      <c r="E5" s="512"/>
      <c r="F5" s="512"/>
      <c r="G5" s="512"/>
      <c r="H5" s="512"/>
    </row>
    <row r="6" spans="1:8">
      <c r="A6" s="448" t="s">
        <v>837</v>
      </c>
      <c r="B6" s="448"/>
      <c r="C6" s="448"/>
      <c r="D6" s="449"/>
      <c r="E6" s="512"/>
      <c r="F6" s="512"/>
      <c r="G6" s="512"/>
      <c r="H6" s="512"/>
    </row>
    <row r="7" spans="1:8" ht="17.25" thickBot="1">
      <c r="A7" s="548"/>
      <c r="B7" s="548"/>
      <c r="C7" s="548"/>
      <c r="D7" s="549"/>
      <c r="E7" s="446" t="s">
        <v>135</v>
      </c>
      <c r="F7" s="447">
        <v>0.28239999999999998</v>
      </c>
      <c r="G7" s="548"/>
      <c r="H7" s="548"/>
    </row>
    <row r="8" spans="1:8" ht="20.25" customHeight="1" thickBot="1">
      <c r="A8" s="842" t="s">
        <v>174</v>
      </c>
      <c r="B8" s="843"/>
      <c r="C8" s="843"/>
      <c r="D8" s="843"/>
      <c r="E8" s="843"/>
      <c r="F8" s="843"/>
      <c r="G8" s="843"/>
      <c r="H8" s="844"/>
    </row>
    <row r="9" spans="1:8" ht="15.75">
      <c r="A9" s="550"/>
      <c r="B9" s="550"/>
      <c r="C9" s="550"/>
      <c r="D9" s="550"/>
      <c r="E9" s="550"/>
      <c r="F9" s="550"/>
      <c r="G9" s="550"/>
      <c r="H9" s="550"/>
    </row>
    <row r="10" spans="1:8" ht="30" customHeight="1">
      <c r="A10" s="784" t="s">
        <v>175</v>
      </c>
      <c r="B10" s="785"/>
      <c r="C10" s="797" t="s">
        <v>1033</v>
      </c>
      <c r="D10" s="797"/>
      <c r="E10" s="797"/>
      <c r="F10" s="797"/>
      <c r="G10" s="797"/>
      <c r="H10" s="797"/>
    </row>
    <row r="11" spans="1:8" ht="38.25" customHeight="1">
      <c r="A11" s="11" t="s">
        <v>180</v>
      </c>
      <c r="B11" s="14" t="s">
        <v>181</v>
      </c>
      <c r="C11" s="799" t="s">
        <v>176</v>
      </c>
      <c r="D11" s="800"/>
      <c r="E11" s="11" t="s">
        <v>183</v>
      </c>
      <c r="F11" s="11" t="s">
        <v>184</v>
      </c>
      <c r="G11" s="11" t="s">
        <v>185</v>
      </c>
      <c r="H11" s="13" t="s">
        <v>186</v>
      </c>
    </row>
    <row r="12" spans="1:8" ht="39.75" customHeight="1">
      <c r="A12" s="15">
        <v>13393</v>
      </c>
      <c r="B12" s="16" t="s">
        <v>187</v>
      </c>
      <c r="C12" s="801" t="s">
        <v>188</v>
      </c>
      <c r="D12" s="801"/>
      <c r="E12" s="16" t="s">
        <v>189</v>
      </c>
      <c r="F12" s="17">
        <v>1</v>
      </c>
      <c r="G12" s="18">
        <v>236.07</v>
      </c>
      <c r="H12" s="19">
        <f>F12*G12</f>
        <v>236.07</v>
      </c>
    </row>
    <row r="13" spans="1:8" ht="53.25" customHeight="1">
      <c r="A13" s="15">
        <v>12378</v>
      </c>
      <c r="B13" s="16" t="s">
        <v>190</v>
      </c>
      <c r="C13" s="769" t="s">
        <v>191</v>
      </c>
      <c r="D13" s="769"/>
      <c r="E13" s="16" t="s">
        <v>189</v>
      </c>
      <c r="F13" s="17">
        <v>1</v>
      </c>
      <c r="G13" s="18">
        <v>694.36</v>
      </c>
      <c r="H13" s="19">
        <f>F13*G13</f>
        <v>694.36</v>
      </c>
    </row>
    <row r="14" spans="1:8" ht="15.75" customHeight="1">
      <c r="A14" s="15">
        <v>34609</v>
      </c>
      <c r="B14" s="16" t="s">
        <v>192</v>
      </c>
      <c r="C14" s="769" t="s">
        <v>516</v>
      </c>
      <c r="D14" s="769"/>
      <c r="E14" s="16" t="s">
        <v>193</v>
      </c>
      <c r="F14" s="17">
        <v>27</v>
      </c>
      <c r="G14" s="18">
        <v>6.95</v>
      </c>
      <c r="H14" s="19">
        <f>F14*G14</f>
        <v>187.65</v>
      </c>
    </row>
    <row r="15" spans="1:8" ht="12.75" customHeight="1">
      <c r="A15" s="15">
        <v>2436</v>
      </c>
      <c r="B15" s="16" t="s">
        <v>194</v>
      </c>
      <c r="C15" s="769" t="s">
        <v>195</v>
      </c>
      <c r="D15" s="769"/>
      <c r="E15" s="16" t="s">
        <v>196</v>
      </c>
      <c r="F15" s="17">
        <v>24</v>
      </c>
      <c r="G15" s="35">
        <v>14.6</v>
      </c>
      <c r="H15" s="19">
        <f>F15*G15</f>
        <v>350.4</v>
      </c>
    </row>
    <row r="16" spans="1:8" ht="12.75" customHeight="1">
      <c r="A16" s="15">
        <v>247</v>
      </c>
      <c r="B16" s="16" t="s">
        <v>197</v>
      </c>
      <c r="C16" s="769" t="s">
        <v>198</v>
      </c>
      <c r="D16" s="769"/>
      <c r="E16" s="16" t="s">
        <v>196</v>
      </c>
      <c r="F16" s="17">
        <v>24</v>
      </c>
      <c r="G16" s="18">
        <v>10.95</v>
      </c>
      <c r="H16" s="19">
        <f>F16*G16</f>
        <v>262.79999999999995</v>
      </c>
    </row>
    <row r="17" spans="1:8" ht="12.75" customHeight="1">
      <c r="A17" s="20"/>
      <c r="B17" s="20"/>
      <c r="C17" s="831"/>
      <c r="D17" s="831"/>
      <c r="E17" s="20"/>
      <c r="F17" s="809" t="s">
        <v>199</v>
      </c>
      <c r="G17" s="809"/>
      <c r="H17" s="223">
        <f>SUM(H12:H16)</f>
        <v>1731.28</v>
      </c>
    </row>
    <row r="18" spans="1:8" ht="12.75" customHeight="1">
      <c r="C18" s="837"/>
      <c r="D18" s="837"/>
    </row>
    <row r="19" spans="1:8" ht="31.5" customHeight="1">
      <c r="A19" s="846" t="s">
        <v>200</v>
      </c>
      <c r="B19" s="800"/>
      <c r="C19" s="847" t="s">
        <v>1034</v>
      </c>
      <c r="D19" s="847"/>
      <c r="E19" s="847"/>
      <c r="F19" s="847"/>
      <c r="G19" s="847"/>
      <c r="H19" s="848"/>
    </row>
    <row r="20" spans="1:8" ht="12.75" customHeight="1">
      <c r="A20" s="11" t="s">
        <v>180</v>
      </c>
      <c r="B20" s="14" t="s">
        <v>181</v>
      </c>
      <c r="C20" s="799" t="s">
        <v>176</v>
      </c>
      <c r="D20" s="800"/>
      <c r="E20" s="11" t="s">
        <v>183</v>
      </c>
      <c r="F20" s="11" t="s">
        <v>184</v>
      </c>
      <c r="G20" s="11" t="s">
        <v>185</v>
      </c>
      <c r="H20" s="13" t="s">
        <v>186</v>
      </c>
    </row>
    <row r="21" spans="1:8" ht="29.25" customHeight="1">
      <c r="A21" s="21">
        <v>3993</v>
      </c>
      <c r="B21" s="21"/>
      <c r="C21" s="819" t="s">
        <v>201</v>
      </c>
      <c r="D21" s="819"/>
      <c r="E21" s="21" t="s">
        <v>202</v>
      </c>
      <c r="F21" s="22">
        <v>8</v>
      </c>
      <c r="G21" s="23">
        <v>33.19</v>
      </c>
      <c r="H21" s="24">
        <f>G21*F21</f>
        <v>265.52</v>
      </c>
    </row>
    <row r="22" spans="1:8" ht="19.5" customHeight="1">
      <c r="A22" s="21">
        <v>7269</v>
      </c>
      <c r="B22" s="21"/>
      <c r="C22" s="819" t="s">
        <v>517</v>
      </c>
      <c r="D22" s="819"/>
      <c r="E22" s="21" t="s">
        <v>189</v>
      </c>
      <c r="F22" s="22">
        <v>20</v>
      </c>
      <c r="G22" s="23">
        <v>0.37</v>
      </c>
      <c r="H22" s="24">
        <f t="shared" ref="H22:H32" si="0">G22*F22</f>
        <v>7.4</v>
      </c>
    </row>
    <row r="23" spans="1:8" ht="14.25" customHeight="1">
      <c r="A23" s="21">
        <v>370</v>
      </c>
      <c r="B23" s="21"/>
      <c r="C23" s="819" t="s">
        <v>203</v>
      </c>
      <c r="D23" s="819"/>
      <c r="E23" s="21" t="s">
        <v>204</v>
      </c>
      <c r="F23" s="22">
        <v>2.1700000000000001E-2</v>
      </c>
      <c r="G23" s="23">
        <v>60</v>
      </c>
      <c r="H23" s="24">
        <f t="shared" si="0"/>
        <v>1.302</v>
      </c>
    </row>
    <row r="24" spans="1:8" ht="23.25" customHeight="1">
      <c r="A24" s="21">
        <v>36365</v>
      </c>
      <c r="B24" s="21"/>
      <c r="C24" s="819" t="s">
        <v>205</v>
      </c>
      <c r="D24" s="819"/>
      <c r="E24" s="21" t="s">
        <v>193</v>
      </c>
      <c r="F24" s="22">
        <v>2</v>
      </c>
      <c r="G24" s="23">
        <v>16.23</v>
      </c>
      <c r="H24" s="24">
        <f t="shared" si="0"/>
        <v>32.46</v>
      </c>
    </row>
    <row r="25" spans="1:8" ht="12.75" customHeight="1">
      <c r="A25" s="21">
        <v>10420</v>
      </c>
      <c r="B25" s="21"/>
      <c r="C25" s="819" t="s">
        <v>206</v>
      </c>
      <c r="D25" s="819"/>
      <c r="E25" s="21" t="s">
        <v>189</v>
      </c>
      <c r="F25" s="22">
        <v>1</v>
      </c>
      <c r="G25" s="23">
        <v>115.49</v>
      </c>
      <c r="H25" s="24">
        <f t="shared" si="0"/>
        <v>115.49</v>
      </c>
    </row>
    <row r="26" spans="1:8" ht="17.25" customHeight="1">
      <c r="A26" s="21">
        <v>11868</v>
      </c>
      <c r="B26" s="21"/>
      <c r="C26" s="819" t="s">
        <v>207</v>
      </c>
      <c r="D26" s="819"/>
      <c r="E26" s="21" t="s">
        <v>189</v>
      </c>
      <c r="F26" s="22">
        <v>1</v>
      </c>
      <c r="G26" s="23">
        <v>290.19</v>
      </c>
      <c r="H26" s="24">
        <f t="shared" si="0"/>
        <v>290.19</v>
      </c>
    </row>
    <row r="27" spans="1:8" ht="27" customHeight="1">
      <c r="A27" s="21">
        <v>21009</v>
      </c>
      <c r="B27" s="21"/>
      <c r="C27" s="819" t="s">
        <v>208</v>
      </c>
      <c r="D27" s="819"/>
      <c r="E27" s="21" t="s">
        <v>189</v>
      </c>
      <c r="F27" s="22">
        <v>20</v>
      </c>
      <c r="G27" s="23">
        <v>11.63</v>
      </c>
      <c r="H27" s="24">
        <f t="shared" si="0"/>
        <v>232.60000000000002</v>
      </c>
    </row>
    <row r="28" spans="1:8">
      <c r="A28" s="21">
        <v>20247</v>
      </c>
      <c r="B28" s="21"/>
      <c r="C28" s="819" t="s">
        <v>209</v>
      </c>
      <c r="D28" s="819"/>
      <c r="E28" s="21" t="s">
        <v>210</v>
      </c>
      <c r="F28" s="22">
        <v>1</v>
      </c>
      <c r="G28" s="23">
        <v>9.01</v>
      </c>
      <c r="H28" s="24">
        <f t="shared" si="0"/>
        <v>9.01</v>
      </c>
    </row>
    <row r="29" spans="1:8">
      <c r="A29" s="21">
        <v>1213</v>
      </c>
      <c r="B29" s="21"/>
      <c r="C29" s="819" t="s">
        <v>211</v>
      </c>
      <c r="D29" s="819"/>
      <c r="E29" s="21" t="s">
        <v>196</v>
      </c>
      <c r="F29" s="22">
        <v>8</v>
      </c>
      <c r="G29" s="23">
        <v>14.11</v>
      </c>
      <c r="H29" s="24">
        <f t="shared" si="0"/>
        <v>112.88</v>
      </c>
    </row>
    <row r="30" spans="1:8">
      <c r="A30" s="21">
        <v>6111</v>
      </c>
      <c r="B30" s="21"/>
      <c r="C30" s="819" t="s">
        <v>212</v>
      </c>
      <c r="D30" s="819"/>
      <c r="E30" s="21" t="s">
        <v>196</v>
      </c>
      <c r="F30" s="22">
        <v>8</v>
      </c>
      <c r="G30" s="23">
        <v>10.49</v>
      </c>
      <c r="H30" s="24">
        <f t="shared" si="0"/>
        <v>83.92</v>
      </c>
    </row>
    <row r="31" spans="1:8">
      <c r="A31" s="21">
        <v>2696</v>
      </c>
      <c r="B31" s="21"/>
      <c r="C31" s="819" t="s">
        <v>213</v>
      </c>
      <c r="D31" s="819"/>
      <c r="E31" s="21" t="s">
        <v>196</v>
      </c>
      <c r="F31" s="22">
        <v>8</v>
      </c>
      <c r="G31" s="23">
        <v>14.6</v>
      </c>
      <c r="H31" s="24">
        <f t="shared" si="0"/>
        <v>116.8</v>
      </c>
    </row>
    <row r="32" spans="1:8">
      <c r="A32" s="21">
        <v>6114</v>
      </c>
      <c r="B32" s="21"/>
      <c r="C32" s="819" t="s">
        <v>214</v>
      </c>
      <c r="D32" s="819"/>
      <c r="E32" s="21" t="s">
        <v>196</v>
      </c>
      <c r="F32" s="22">
        <v>4</v>
      </c>
      <c r="G32" s="23">
        <v>10.6</v>
      </c>
      <c r="H32" s="24">
        <f t="shared" si="0"/>
        <v>42.4</v>
      </c>
    </row>
    <row r="33" spans="1:8">
      <c r="A33" s="25"/>
      <c r="B33" s="25"/>
      <c r="C33" s="838"/>
      <c r="D33" s="838"/>
      <c r="E33" s="25"/>
      <c r="F33" s="836" t="s">
        <v>215</v>
      </c>
      <c r="G33" s="836"/>
      <c r="H33" s="224">
        <f>SUM(H21:H32)</f>
        <v>1309.972</v>
      </c>
    </row>
    <row r="34" spans="1:8">
      <c r="C34" s="839"/>
      <c r="D34" s="839"/>
    </row>
    <row r="35" spans="1:8" ht="31.5" customHeight="1">
      <c r="A35" s="799" t="s">
        <v>182</v>
      </c>
      <c r="B35" s="800"/>
      <c r="C35" s="830" t="s">
        <v>1035</v>
      </c>
      <c r="D35" s="830"/>
      <c r="E35" s="830"/>
      <c r="F35" s="830"/>
      <c r="G35" s="830"/>
      <c r="H35" s="830"/>
    </row>
    <row r="36" spans="1:8" ht="25.5">
      <c r="A36" s="330" t="s">
        <v>180</v>
      </c>
      <c r="B36" s="330" t="s">
        <v>181</v>
      </c>
      <c r="C36" s="840" t="s">
        <v>176</v>
      </c>
      <c r="D36" s="840"/>
      <c r="E36" s="330" t="s">
        <v>59</v>
      </c>
      <c r="F36" s="331" t="s">
        <v>177</v>
      </c>
      <c r="G36" s="330" t="s">
        <v>178</v>
      </c>
      <c r="H36" s="332" t="s">
        <v>179</v>
      </c>
    </row>
    <row r="37" spans="1:8" ht="17.25" customHeight="1">
      <c r="A37" s="21">
        <v>367</v>
      </c>
      <c r="B37" s="21"/>
      <c r="C37" s="819" t="s">
        <v>216</v>
      </c>
      <c r="D37" s="819"/>
      <c r="E37" s="21" t="s">
        <v>204</v>
      </c>
      <c r="F37" s="26">
        <v>0.03</v>
      </c>
      <c r="G37" s="23">
        <v>60</v>
      </c>
      <c r="H37" s="27">
        <f>F37*G37</f>
        <v>1.7999999999999998</v>
      </c>
    </row>
    <row r="38" spans="1:8">
      <c r="A38" s="21">
        <v>12296</v>
      </c>
      <c r="B38" s="21"/>
      <c r="C38" s="819" t="s">
        <v>217</v>
      </c>
      <c r="D38" s="819"/>
      <c r="E38" s="21" t="s">
        <v>189</v>
      </c>
      <c r="F38" s="26">
        <v>0.15</v>
      </c>
      <c r="G38" s="28">
        <v>3.68</v>
      </c>
      <c r="H38" s="24">
        <f t="shared" ref="H38:H72" si="1">F38*G38</f>
        <v>0.55200000000000005</v>
      </c>
    </row>
    <row r="39" spans="1:8">
      <c r="A39" s="21">
        <v>34637</v>
      </c>
      <c r="B39" s="21"/>
      <c r="C39" s="819" t="s">
        <v>218</v>
      </c>
      <c r="D39" s="819"/>
      <c r="E39" s="21" t="s">
        <v>189</v>
      </c>
      <c r="F39" s="26">
        <v>0.03</v>
      </c>
      <c r="G39" s="28">
        <v>157.94999999999999</v>
      </c>
      <c r="H39" s="27">
        <f t="shared" si="1"/>
        <v>4.7384999999999993</v>
      </c>
    </row>
    <row r="40" spans="1:8" ht="27.75" customHeight="1">
      <c r="A40" s="21">
        <v>10425</v>
      </c>
      <c r="B40" s="21"/>
      <c r="C40" s="819" t="s">
        <v>219</v>
      </c>
      <c r="D40" s="819"/>
      <c r="E40" s="21" t="s">
        <v>189</v>
      </c>
      <c r="F40" s="26">
        <v>0.03</v>
      </c>
      <c r="G40" s="28">
        <v>75.37</v>
      </c>
      <c r="H40" s="24">
        <f>F40*G40</f>
        <v>2.2610999999999999</v>
      </c>
    </row>
    <row r="41" spans="1:8" ht="24" customHeight="1">
      <c r="A41" s="21">
        <v>9868</v>
      </c>
      <c r="B41" s="21"/>
      <c r="C41" s="819" t="s">
        <v>220</v>
      </c>
      <c r="D41" s="819"/>
      <c r="E41" s="21" t="s">
        <v>193</v>
      </c>
      <c r="F41" s="26">
        <v>0.37</v>
      </c>
      <c r="G41" s="28">
        <v>3.04</v>
      </c>
      <c r="H41" s="24">
        <f t="shared" si="1"/>
        <v>1.1248</v>
      </c>
    </row>
    <row r="42" spans="1:8" ht="26.25" customHeight="1">
      <c r="A42" s="21">
        <v>1031</v>
      </c>
      <c r="B42" s="21"/>
      <c r="C42" s="819" t="s">
        <v>221</v>
      </c>
      <c r="D42" s="819"/>
      <c r="E42" s="21" t="s">
        <v>189</v>
      </c>
      <c r="F42" s="26">
        <v>0.03</v>
      </c>
      <c r="G42" s="28">
        <v>8.85</v>
      </c>
      <c r="H42" s="24">
        <f t="shared" si="1"/>
        <v>0.26549999999999996</v>
      </c>
    </row>
    <row r="43" spans="1:8" ht="39.75" customHeight="1">
      <c r="A43" s="21">
        <v>1030</v>
      </c>
      <c r="B43" s="21"/>
      <c r="C43" s="819" t="s">
        <v>222</v>
      </c>
      <c r="D43" s="819"/>
      <c r="E43" s="21" t="s">
        <v>189</v>
      </c>
      <c r="F43" s="26">
        <v>0.03</v>
      </c>
      <c r="G43" s="28">
        <v>29.21</v>
      </c>
      <c r="H43" s="24">
        <f t="shared" si="1"/>
        <v>0.87629999999999997</v>
      </c>
    </row>
    <row r="44" spans="1:8">
      <c r="A44" s="21">
        <v>938</v>
      </c>
      <c r="B44" s="21"/>
      <c r="C44" s="819" t="s">
        <v>223</v>
      </c>
      <c r="D44" s="819"/>
      <c r="E44" s="21" t="s">
        <v>193</v>
      </c>
      <c r="F44" s="26">
        <v>0.02</v>
      </c>
      <c r="G44" s="28">
        <v>0.65</v>
      </c>
      <c r="H44" s="24">
        <f t="shared" si="1"/>
        <v>1.3000000000000001E-2</v>
      </c>
    </row>
    <row r="45" spans="1:8">
      <c r="A45" s="21">
        <v>1213</v>
      </c>
      <c r="B45" s="21"/>
      <c r="C45" s="819" t="s">
        <v>224</v>
      </c>
      <c r="D45" s="819"/>
      <c r="E45" s="21" t="s">
        <v>196</v>
      </c>
      <c r="F45" s="26">
        <v>0.95</v>
      </c>
      <c r="G45" s="28">
        <v>14.11</v>
      </c>
      <c r="H45" s="24">
        <f t="shared" si="1"/>
        <v>13.404499999999999</v>
      </c>
    </row>
    <row r="46" spans="1:8" ht="15.75" customHeight="1">
      <c r="A46" s="21">
        <v>1379</v>
      </c>
      <c r="B46" s="21"/>
      <c r="C46" s="819" t="s">
        <v>225</v>
      </c>
      <c r="D46" s="819"/>
      <c r="E46" s="21" t="s">
        <v>210</v>
      </c>
      <c r="F46" s="26">
        <v>12.67</v>
      </c>
      <c r="G46" s="28">
        <v>0.48</v>
      </c>
      <c r="H46" s="24">
        <f t="shared" si="1"/>
        <v>6.0815999999999999</v>
      </c>
    </row>
    <row r="47" spans="1:8" ht="27.75" customHeight="1">
      <c r="A47" s="21">
        <v>2420</v>
      </c>
      <c r="B47" s="21"/>
      <c r="C47" s="819" t="s">
        <v>226</v>
      </c>
      <c r="D47" s="819"/>
      <c r="E47" s="21" t="s">
        <v>189</v>
      </c>
      <c r="F47" s="26">
        <v>4.9000000000000004</v>
      </c>
      <c r="G47" s="23">
        <v>5.26</v>
      </c>
      <c r="H47" s="24">
        <f t="shared" si="1"/>
        <v>25.774000000000001</v>
      </c>
    </row>
    <row r="48" spans="1:8" ht="12.75" customHeight="1">
      <c r="A48" s="21">
        <v>5069</v>
      </c>
      <c r="B48" s="21"/>
      <c r="C48" s="819" t="s">
        <v>227</v>
      </c>
      <c r="D48" s="819"/>
      <c r="E48" s="21" t="s">
        <v>210</v>
      </c>
      <c r="F48" s="26">
        <v>0.28000000000000003</v>
      </c>
      <c r="G48" s="23">
        <v>8.2899999999999991</v>
      </c>
      <c r="H48" s="24">
        <f t="shared" si="1"/>
        <v>2.3212000000000002</v>
      </c>
    </row>
    <row r="49" spans="1:8" ht="18" customHeight="1">
      <c r="A49" s="21">
        <v>5088</v>
      </c>
      <c r="B49" s="21"/>
      <c r="C49" s="819" t="s">
        <v>228</v>
      </c>
      <c r="D49" s="819"/>
      <c r="E49" s="21" t="s">
        <v>189</v>
      </c>
      <c r="F49" s="26">
        <v>0.09</v>
      </c>
      <c r="G49" s="23">
        <v>2.36</v>
      </c>
      <c r="H49" s="24">
        <f t="shared" si="1"/>
        <v>0.21239999999999998</v>
      </c>
    </row>
    <row r="50" spans="1:8" ht="26.25" customHeight="1">
      <c r="A50" s="21">
        <v>38780</v>
      </c>
      <c r="B50" s="21"/>
      <c r="C50" s="819" t="s">
        <v>229</v>
      </c>
      <c r="D50" s="819"/>
      <c r="E50" s="21" t="s">
        <v>189</v>
      </c>
      <c r="F50" s="26">
        <v>0.15</v>
      </c>
      <c r="G50" s="23">
        <v>8.92</v>
      </c>
      <c r="H50" s="24">
        <f t="shared" si="1"/>
        <v>1.3379999999999999</v>
      </c>
    </row>
    <row r="51" spans="1:8" ht="28.5" customHeight="1">
      <c r="A51" s="21">
        <v>4425</v>
      </c>
      <c r="B51" s="21"/>
      <c r="C51" s="829" t="s">
        <v>230</v>
      </c>
      <c r="D51" s="829"/>
      <c r="E51" s="21" t="s">
        <v>193</v>
      </c>
      <c r="F51" s="26">
        <v>0.03</v>
      </c>
      <c r="G51" s="23">
        <v>10.55</v>
      </c>
      <c r="H51" s="24">
        <f t="shared" si="1"/>
        <v>0.3165</v>
      </c>
    </row>
    <row r="52" spans="1:8" ht="24" customHeight="1">
      <c r="A52" s="21">
        <v>4430</v>
      </c>
      <c r="B52" s="21"/>
      <c r="C52" s="819" t="s">
        <v>231</v>
      </c>
      <c r="D52" s="819"/>
      <c r="E52" s="21" t="s">
        <v>193</v>
      </c>
      <c r="F52" s="26">
        <v>1.3</v>
      </c>
      <c r="G52" s="23">
        <v>5.44</v>
      </c>
      <c r="H52" s="24">
        <f t="shared" si="1"/>
        <v>7.072000000000001</v>
      </c>
    </row>
    <row r="53" spans="1:8" ht="17.25" customHeight="1">
      <c r="A53" s="21">
        <v>4509</v>
      </c>
      <c r="B53" s="21"/>
      <c r="C53" s="819" t="s">
        <v>232</v>
      </c>
      <c r="D53" s="819"/>
      <c r="E53" s="21" t="s">
        <v>193</v>
      </c>
      <c r="F53" s="26">
        <v>3.83</v>
      </c>
      <c r="G53" s="23">
        <v>2.2200000000000002</v>
      </c>
      <c r="H53" s="24">
        <f t="shared" si="1"/>
        <v>8.502600000000001</v>
      </c>
    </row>
    <row r="54" spans="1:8" ht="26.25" customHeight="1">
      <c r="A54" s="21">
        <v>4721</v>
      </c>
      <c r="B54" s="21"/>
      <c r="C54" s="819" t="s">
        <v>233</v>
      </c>
      <c r="D54" s="819"/>
      <c r="E54" s="21" t="s">
        <v>204</v>
      </c>
      <c r="F54" s="26">
        <v>0.03</v>
      </c>
      <c r="G54" s="28">
        <v>49.7</v>
      </c>
      <c r="H54" s="24">
        <f t="shared" si="1"/>
        <v>1.4910000000000001</v>
      </c>
    </row>
    <row r="55" spans="1:8" ht="27" customHeight="1">
      <c r="A55" s="21">
        <v>13415</v>
      </c>
      <c r="B55" s="21"/>
      <c r="C55" s="819" t="s">
        <v>234</v>
      </c>
      <c r="D55" s="819"/>
      <c r="E55" s="21" t="s">
        <v>189</v>
      </c>
      <c r="F55" s="26">
        <v>0.03</v>
      </c>
      <c r="G55" s="23">
        <v>44.9</v>
      </c>
      <c r="H55" s="24">
        <f t="shared" si="1"/>
        <v>1.347</v>
      </c>
    </row>
    <row r="56" spans="1:8">
      <c r="A56" s="21">
        <v>4750</v>
      </c>
      <c r="B56" s="21"/>
      <c r="C56" s="819" t="s">
        <v>235</v>
      </c>
      <c r="D56" s="819"/>
      <c r="E56" s="21" t="s">
        <v>196</v>
      </c>
      <c r="F56" s="26">
        <v>0.36</v>
      </c>
      <c r="G56" s="23">
        <v>14.11</v>
      </c>
      <c r="H56" s="24">
        <f t="shared" si="1"/>
        <v>5.0795999999999992</v>
      </c>
    </row>
    <row r="57" spans="1:8" ht="26.25" customHeight="1">
      <c r="A57" s="21">
        <v>9836</v>
      </c>
      <c r="B57" s="21"/>
      <c r="C57" s="819" t="s">
        <v>236</v>
      </c>
      <c r="D57" s="819"/>
      <c r="E57" s="21" t="s">
        <v>193</v>
      </c>
      <c r="F57" s="26">
        <v>0.31</v>
      </c>
      <c r="G57" s="23">
        <v>7.16</v>
      </c>
      <c r="H57" s="24">
        <f t="shared" si="1"/>
        <v>2.2196000000000002</v>
      </c>
    </row>
    <row r="58" spans="1:8">
      <c r="A58" s="21">
        <v>6111</v>
      </c>
      <c r="B58" s="21"/>
      <c r="C58" s="819" t="s">
        <v>237</v>
      </c>
      <c r="D58" s="819"/>
      <c r="E58" s="21" t="s">
        <v>196</v>
      </c>
      <c r="F58" s="26">
        <v>1.9</v>
      </c>
      <c r="G58" s="23">
        <v>10.49</v>
      </c>
      <c r="H58" s="24">
        <f t="shared" si="1"/>
        <v>19.931000000000001</v>
      </c>
    </row>
    <row r="59" spans="1:8" ht="25.5" customHeight="1">
      <c r="A59" s="21">
        <v>6140</v>
      </c>
      <c r="B59" s="21"/>
      <c r="C59" s="819" t="s">
        <v>238</v>
      </c>
      <c r="D59" s="819"/>
      <c r="E59" s="21" t="s">
        <v>189</v>
      </c>
      <c r="F59" s="26">
        <v>0.03</v>
      </c>
      <c r="G59" s="23">
        <v>2.54</v>
      </c>
      <c r="H59" s="24">
        <f t="shared" si="1"/>
        <v>7.6200000000000004E-2</v>
      </c>
    </row>
    <row r="60" spans="1:8" ht="28.5" customHeight="1">
      <c r="A60" s="21">
        <v>6141</v>
      </c>
      <c r="B60" s="29"/>
      <c r="C60" s="820" t="s">
        <v>239</v>
      </c>
      <c r="D60" s="821"/>
      <c r="E60" s="21" t="s">
        <v>189</v>
      </c>
      <c r="F60" s="26">
        <v>0.06</v>
      </c>
      <c r="G60" s="23">
        <v>3.14</v>
      </c>
      <c r="H60" s="24">
        <f t="shared" si="1"/>
        <v>0.18840000000000001</v>
      </c>
    </row>
    <row r="61" spans="1:8">
      <c r="A61" s="21">
        <v>6146</v>
      </c>
      <c r="B61" s="21"/>
      <c r="C61" s="819" t="s">
        <v>240</v>
      </c>
      <c r="D61" s="819"/>
      <c r="E61" s="21" t="s">
        <v>189</v>
      </c>
      <c r="F61" s="26">
        <v>0.03</v>
      </c>
      <c r="G61" s="23">
        <v>12.54</v>
      </c>
      <c r="H61" s="24">
        <f t="shared" si="1"/>
        <v>0.37619999999999998</v>
      </c>
    </row>
    <row r="62" spans="1:8" ht="19.5" customHeight="1">
      <c r="A62" s="21">
        <v>6158</v>
      </c>
      <c r="B62" s="21"/>
      <c r="C62" s="819" t="s">
        <v>241</v>
      </c>
      <c r="D62" s="819"/>
      <c r="E62" s="21" t="s">
        <v>189</v>
      </c>
      <c r="F62" s="26">
        <v>0.03</v>
      </c>
      <c r="G62" s="23">
        <v>3.23</v>
      </c>
      <c r="H62" s="24">
        <f t="shared" si="1"/>
        <v>9.69E-2</v>
      </c>
    </row>
    <row r="63" spans="1:8" ht="19.5" customHeight="1">
      <c r="A63" s="21">
        <v>7191</v>
      </c>
      <c r="B63" s="21"/>
      <c r="C63" s="819" t="s">
        <v>242</v>
      </c>
      <c r="D63" s="819"/>
      <c r="E63" s="21" t="s">
        <v>189</v>
      </c>
      <c r="F63" s="26">
        <v>1.53</v>
      </c>
      <c r="G63" s="23">
        <v>12.24</v>
      </c>
      <c r="H63" s="24">
        <f t="shared" si="1"/>
        <v>18.7272</v>
      </c>
    </row>
    <row r="64" spans="1:8">
      <c r="A64" s="21">
        <v>7608</v>
      </c>
      <c r="B64" s="21"/>
      <c r="C64" s="819" t="s">
        <v>243</v>
      </c>
      <c r="D64" s="819"/>
      <c r="E64" s="21" t="s">
        <v>189</v>
      </c>
      <c r="F64" s="26">
        <v>0.03</v>
      </c>
      <c r="G64" s="23">
        <v>3.43</v>
      </c>
      <c r="H64" s="24">
        <f t="shared" si="1"/>
        <v>0.10290000000000001</v>
      </c>
    </row>
    <row r="65" spans="1:8">
      <c r="A65" s="21">
        <v>2696</v>
      </c>
      <c r="B65" s="21"/>
      <c r="C65" s="819" t="s">
        <v>244</v>
      </c>
      <c r="D65" s="819"/>
      <c r="E65" s="21" t="s">
        <v>196</v>
      </c>
      <c r="F65" s="26">
        <v>0.16</v>
      </c>
      <c r="G65" s="23">
        <v>14.6</v>
      </c>
      <c r="H65" s="24">
        <f t="shared" si="1"/>
        <v>2.3359999999999999</v>
      </c>
    </row>
    <row r="66" spans="1:8" ht="25.5" customHeight="1">
      <c r="A66" s="21">
        <v>3080</v>
      </c>
      <c r="B66" s="21"/>
      <c r="C66" s="819" t="s">
        <v>245</v>
      </c>
      <c r="D66" s="819"/>
      <c r="E66" s="21" t="s">
        <v>246</v>
      </c>
      <c r="F66" s="26">
        <v>0.09</v>
      </c>
      <c r="G66" s="23">
        <v>40.01</v>
      </c>
      <c r="H66" s="24">
        <f t="shared" si="1"/>
        <v>3.6008999999999998</v>
      </c>
    </row>
    <row r="67" spans="1:8" ht="21" customHeight="1">
      <c r="A67" s="21">
        <v>10420</v>
      </c>
      <c r="B67" s="21"/>
      <c r="C67" s="819" t="s">
        <v>247</v>
      </c>
      <c r="D67" s="819"/>
      <c r="E67" s="21" t="s">
        <v>189</v>
      </c>
      <c r="F67" s="26">
        <v>0.03</v>
      </c>
      <c r="G67" s="23">
        <v>115.49</v>
      </c>
      <c r="H67" s="24">
        <f t="shared" si="1"/>
        <v>3.4646999999999997</v>
      </c>
    </row>
    <row r="68" spans="1:8">
      <c r="A68" s="21">
        <v>11753</v>
      </c>
      <c r="B68" s="21"/>
      <c r="C68" s="819" t="s">
        <v>248</v>
      </c>
      <c r="D68" s="819"/>
      <c r="E68" s="21" t="s">
        <v>189</v>
      </c>
      <c r="F68" s="26">
        <v>0.03</v>
      </c>
      <c r="G68" s="23">
        <v>12.79</v>
      </c>
      <c r="H68" s="24">
        <f t="shared" si="1"/>
        <v>0.38369999999999999</v>
      </c>
    </row>
    <row r="69" spans="1:8" ht="24.75" customHeight="1">
      <c r="A69" s="21">
        <v>12128</v>
      </c>
      <c r="B69" s="29"/>
      <c r="C69" s="820" t="s">
        <v>249</v>
      </c>
      <c r="D69" s="821"/>
      <c r="E69" s="21" t="s">
        <v>189</v>
      </c>
      <c r="F69" s="26">
        <v>0.15</v>
      </c>
      <c r="G69" s="23">
        <v>5.23</v>
      </c>
      <c r="H69" s="24">
        <f t="shared" si="1"/>
        <v>0.78450000000000009</v>
      </c>
    </row>
    <row r="70" spans="1:8">
      <c r="A70" s="21">
        <v>2436</v>
      </c>
      <c r="B70" s="21"/>
      <c r="C70" s="819" t="s">
        <v>250</v>
      </c>
      <c r="D70" s="819"/>
      <c r="E70" s="21" t="s">
        <v>196</v>
      </c>
      <c r="F70" s="26">
        <v>0.16</v>
      </c>
      <c r="G70" s="23">
        <v>14.6</v>
      </c>
      <c r="H70" s="24">
        <f t="shared" si="1"/>
        <v>2.3359999999999999</v>
      </c>
    </row>
    <row r="71" spans="1:8" ht="27.75" customHeight="1">
      <c r="A71" s="21">
        <v>1357</v>
      </c>
      <c r="B71" s="21"/>
      <c r="C71" s="819" t="s">
        <v>251</v>
      </c>
      <c r="D71" s="819"/>
      <c r="E71" s="21" t="s">
        <v>189</v>
      </c>
      <c r="F71" s="26">
        <v>0.51</v>
      </c>
      <c r="G71" s="23">
        <v>45.22</v>
      </c>
      <c r="H71" s="24">
        <f t="shared" si="1"/>
        <v>23.062200000000001</v>
      </c>
    </row>
    <row r="72" spans="1:8" ht="23.25" customHeight="1">
      <c r="A72" s="21">
        <v>1966</v>
      </c>
      <c r="B72" s="29"/>
      <c r="C72" s="820" t="s">
        <v>252</v>
      </c>
      <c r="D72" s="821"/>
      <c r="E72" s="21" t="s">
        <v>189</v>
      </c>
      <c r="F72" s="26">
        <v>0.03</v>
      </c>
      <c r="G72" s="23">
        <v>15.67</v>
      </c>
      <c r="H72" s="24">
        <f t="shared" si="1"/>
        <v>0.47009999999999996</v>
      </c>
    </row>
    <row r="73" spans="1:8">
      <c r="A73" s="30"/>
      <c r="B73" s="30"/>
      <c r="C73" s="822"/>
      <c r="D73" s="822"/>
      <c r="E73" s="30"/>
      <c r="F73" s="823" t="s">
        <v>215</v>
      </c>
      <c r="G73" s="823"/>
      <c r="H73" s="31">
        <f>SUM(H37:H72)</f>
        <v>162.72810000000001</v>
      </c>
    </row>
    <row r="74" spans="1:8">
      <c r="A74" s="350"/>
      <c r="B74" s="350"/>
      <c r="C74" s="350"/>
      <c r="D74" s="350"/>
      <c r="E74" s="350"/>
      <c r="F74" s="351"/>
      <c r="G74" s="351"/>
      <c r="H74" s="351"/>
    </row>
    <row r="75" spans="1:8" ht="19.5" customHeight="1">
      <c r="A75" s="796" t="s">
        <v>253</v>
      </c>
      <c r="B75" s="785"/>
      <c r="C75" s="797" t="s">
        <v>1036</v>
      </c>
      <c r="D75" s="797"/>
      <c r="E75" s="797"/>
      <c r="F75" s="797"/>
      <c r="G75" s="797"/>
      <c r="H75" s="798"/>
    </row>
    <row r="76" spans="1:8" ht="25.5">
      <c r="A76" s="288" t="s">
        <v>180</v>
      </c>
      <c r="B76" s="287" t="s">
        <v>181</v>
      </c>
      <c r="C76" s="799" t="s">
        <v>176</v>
      </c>
      <c r="D76" s="800"/>
      <c r="E76" s="288" t="s">
        <v>183</v>
      </c>
      <c r="F76" s="288" t="s">
        <v>184</v>
      </c>
      <c r="G76" s="288" t="s">
        <v>185</v>
      </c>
      <c r="H76" s="13" t="s">
        <v>186</v>
      </c>
    </row>
    <row r="77" spans="1:8">
      <c r="A77" s="15">
        <v>6117</v>
      </c>
      <c r="B77" s="16" t="s">
        <v>762</v>
      </c>
      <c r="C77" s="801" t="s">
        <v>766</v>
      </c>
      <c r="D77" s="801"/>
      <c r="E77" s="16" t="s">
        <v>262</v>
      </c>
      <c r="F77" s="17">
        <v>1.25</v>
      </c>
      <c r="G77" s="18">
        <v>10.6</v>
      </c>
      <c r="H77" s="32">
        <f>F77*G77</f>
        <v>13.25</v>
      </c>
    </row>
    <row r="78" spans="1:8">
      <c r="A78" s="15">
        <v>1213</v>
      </c>
      <c r="B78" s="16" t="s">
        <v>592</v>
      </c>
      <c r="C78" s="769" t="s">
        <v>767</v>
      </c>
      <c r="D78" s="769"/>
      <c r="E78" s="16" t="s">
        <v>262</v>
      </c>
      <c r="F78" s="17">
        <v>1.25</v>
      </c>
      <c r="G78" s="18">
        <v>14.11</v>
      </c>
      <c r="H78" s="32">
        <f>F78*G78</f>
        <v>17.637499999999999</v>
      </c>
    </row>
    <row r="79" spans="1:8">
      <c r="A79" s="15">
        <v>5061</v>
      </c>
      <c r="B79" s="16" t="s">
        <v>763</v>
      </c>
      <c r="C79" s="769" t="s">
        <v>768</v>
      </c>
      <c r="D79" s="769"/>
      <c r="E79" s="16" t="s">
        <v>29</v>
      </c>
      <c r="F79" s="34">
        <v>0.13</v>
      </c>
      <c r="G79" s="35">
        <v>8</v>
      </c>
      <c r="H79" s="32">
        <f>F79*G79</f>
        <v>1.04</v>
      </c>
    </row>
    <row r="80" spans="1:8" ht="24.75" customHeight="1">
      <c r="A80" s="15">
        <v>559</v>
      </c>
      <c r="B80" s="16" t="s">
        <v>764</v>
      </c>
      <c r="C80" s="769" t="s">
        <v>769</v>
      </c>
      <c r="D80" s="769"/>
      <c r="E80" s="16" t="s">
        <v>29</v>
      </c>
      <c r="F80" s="17">
        <v>0.19</v>
      </c>
      <c r="G80" s="35">
        <v>5.61</v>
      </c>
      <c r="H80" s="32">
        <f>F80*G80</f>
        <v>1.0659000000000001</v>
      </c>
    </row>
    <row r="81" spans="1:8" ht="29.25" customHeight="1">
      <c r="A81" s="15">
        <v>4006</v>
      </c>
      <c r="B81" s="16" t="s">
        <v>765</v>
      </c>
      <c r="C81" s="769" t="s">
        <v>770</v>
      </c>
      <c r="D81" s="769"/>
      <c r="E81" s="16" t="s">
        <v>771</v>
      </c>
      <c r="F81" s="17">
        <v>0.03</v>
      </c>
      <c r="G81" s="18">
        <v>629.51</v>
      </c>
      <c r="H81" s="32">
        <f>F81*G81</f>
        <v>18.885299999999997</v>
      </c>
    </row>
    <row r="82" spans="1:8">
      <c r="A82" s="20"/>
      <c r="B82" s="20"/>
      <c r="C82" s="831"/>
      <c r="D82" s="831"/>
      <c r="E82" s="20"/>
      <c r="F82" s="809" t="s">
        <v>199</v>
      </c>
      <c r="G82" s="809"/>
      <c r="H82" s="33">
        <f>SUM(H77:H81)</f>
        <v>51.878699999999995</v>
      </c>
    </row>
    <row r="83" spans="1:8">
      <c r="A83" s="240"/>
      <c r="B83" s="240"/>
      <c r="C83" s="305"/>
      <c r="D83" s="305"/>
      <c r="E83" s="240"/>
      <c r="F83" s="335"/>
      <c r="G83" s="335"/>
      <c r="H83" s="119"/>
    </row>
    <row r="84" spans="1:8" ht="24.75" customHeight="1">
      <c r="A84" s="796" t="s">
        <v>665</v>
      </c>
      <c r="B84" s="785"/>
      <c r="C84" s="797" t="s">
        <v>1037</v>
      </c>
      <c r="D84" s="797"/>
      <c r="E84" s="797"/>
      <c r="F84" s="797"/>
      <c r="G84" s="797"/>
      <c r="H84" s="798"/>
    </row>
    <row r="85" spans="1:8" ht="25.5">
      <c r="A85" s="288" t="s">
        <v>180</v>
      </c>
      <c r="B85" s="287" t="s">
        <v>181</v>
      </c>
      <c r="C85" s="799" t="s">
        <v>176</v>
      </c>
      <c r="D85" s="800"/>
      <c r="E85" s="288" t="s">
        <v>183</v>
      </c>
      <c r="F85" s="288" t="s">
        <v>184</v>
      </c>
      <c r="G85" s="288" t="s">
        <v>185</v>
      </c>
      <c r="H85" s="13" t="s">
        <v>186</v>
      </c>
    </row>
    <row r="86" spans="1:8" ht="12.75" customHeight="1">
      <c r="A86" s="15">
        <v>6117</v>
      </c>
      <c r="B86" s="16" t="s">
        <v>254</v>
      </c>
      <c r="C86" s="801" t="s">
        <v>255</v>
      </c>
      <c r="D86" s="801"/>
      <c r="E86" s="16" t="s">
        <v>196</v>
      </c>
      <c r="F86" s="17">
        <v>1</v>
      </c>
      <c r="G86" s="18">
        <v>10.6</v>
      </c>
      <c r="H86" s="32">
        <f>F86*G86</f>
        <v>10.6</v>
      </c>
    </row>
    <row r="87" spans="1:8">
      <c r="A87" s="15">
        <v>12869</v>
      </c>
      <c r="B87" s="16" t="s">
        <v>256</v>
      </c>
      <c r="C87" s="769" t="s">
        <v>257</v>
      </c>
      <c r="D87" s="769"/>
      <c r="E87" s="16" t="s">
        <v>196</v>
      </c>
      <c r="F87" s="17">
        <v>0.5</v>
      </c>
      <c r="G87" s="18">
        <v>12.19</v>
      </c>
      <c r="H87" s="32">
        <f>F87*G87</f>
        <v>6.0949999999999998</v>
      </c>
    </row>
    <row r="88" spans="1:8" ht="29.25" customHeight="1">
      <c r="A88" s="15">
        <v>7175</v>
      </c>
      <c r="B88" s="16"/>
      <c r="C88" s="769" t="s">
        <v>670</v>
      </c>
      <c r="D88" s="769"/>
      <c r="E88" s="16" t="s">
        <v>189</v>
      </c>
      <c r="F88" s="17">
        <v>16</v>
      </c>
      <c r="G88" s="35">
        <v>2.2599999999999998</v>
      </c>
      <c r="H88" s="32">
        <f>F88*G88</f>
        <v>36.159999999999997</v>
      </c>
    </row>
    <row r="89" spans="1:8">
      <c r="A89" s="20"/>
      <c r="B89" s="20"/>
      <c r="C89" s="831"/>
      <c r="D89" s="831"/>
      <c r="E89" s="20"/>
      <c r="F89" s="809" t="s">
        <v>199</v>
      </c>
      <c r="G89" s="809"/>
      <c r="H89" s="33">
        <f>SUM(H86:H88)</f>
        <v>52.854999999999997</v>
      </c>
    </row>
    <row r="90" spans="1:8">
      <c r="A90" s="240"/>
      <c r="B90" s="240"/>
      <c r="C90" s="305"/>
      <c r="D90" s="305"/>
      <c r="E90" s="240"/>
      <c r="F90" s="335"/>
      <c r="G90" s="335"/>
      <c r="H90" s="119"/>
    </row>
    <row r="91" spans="1:8" ht="31.5" customHeight="1">
      <c r="A91" s="734" t="s">
        <v>518</v>
      </c>
      <c r="B91" s="735"/>
      <c r="C91" s="736" t="s">
        <v>1038</v>
      </c>
      <c r="D91" s="737"/>
      <c r="E91" s="737"/>
      <c r="F91" s="764"/>
      <c r="G91" s="39"/>
      <c r="H91" s="39"/>
    </row>
    <row r="92" spans="1:8" ht="25.5">
      <c r="A92" s="39" t="s">
        <v>180</v>
      </c>
      <c r="B92" s="453"/>
      <c r="C92" s="734" t="s">
        <v>176</v>
      </c>
      <c r="D92" s="735"/>
      <c r="E92" s="39" t="s">
        <v>183</v>
      </c>
      <c r="F92" s="39" t="s">
        <v>184</v>
      </c>
      <c r="G92" s="39" t="s">
        <v>185</v>
      </c>
      <c r="H92" s="41" t="s">
        <v>186</v>
      </c>
    </row>
    <row r="93" spans="1:8" ht="15.75" customHeight="1">
      <c r="A93" s="42">
        <v>88323</v>
      </c>
      <c r="B93" s="91"/>
      <c r="C93" s="805" t="s">
        <v>868</v>
      </c>
      <c r="D93" s="806"/>
      <c r="E93" s="44" t="s">
        <v>196</v>
      </c>
      <c r="F93" s="311">
        <v>5.6000000000000001E-2</v>
      </c>
      <c r="G93" s="45">
        <v>16.899999999999999</v>
      </c>
      <c r="H93" s="46">
        <f>G93*F93</f>
        <v>0.94639999999999991</v>
      </c>
    </row>
    <row r="94" spans="1:8">
      <c r="A94" s="295">
        <v>88316</v>
      </c>
      <c r="B94" s="296"/>
      <c r="C94" s="756" t="s">
        <v>869</v>
      </c>
      <c r="D94" s="757"/>
      <c r="E94" s="44" t="s">
        <v>196</v>
      </c>
      <c r="F94" s="311">
        <v>6.0999999999999999E-2</v>
      </c>
      <c r="G94" s="297">
        <v>15.26</v>
      </c>
      <c r="H94" s="46">
        <f>G94*F94</f>
        <v>0.93086000000000002</v>
      </c>
    </row>
    <row r="95" spans="1:8" ht="46.5" customHeight="1">
      <c r="A95" s="295">
        <v>11029</v>
      </c>
      <c r="B95" s="472"/>
      <c r="C95" s="756" t="s">
        <v>870</v>
      </c>
      <c r="D95" s="757"/>
      <c r="E95" s="44" t="s">
        <v>60</v>
      </c>
      <c r="F95" s="54">
        <v>4.1500000000000004</v>
      </c>
      <c r="G95" s="297">
        <v>1.04</v>
      </c>
      <c r="H95" s="46">
        <f t="shared" ref="H95:H97" si="2">G95*F95</f>
        <v>4.3160000000000007</v>
      </c>
    </row>
    <row r="96" spans="1:8" ht="26.25" customHeight="1">
      <c r="A96" s="295">
        <v>93287</v>
      </c>
      <c r="B96" s="472"/>
      <c r="C96" s="756" t="s">
        <v>871</v>
      </c>
      <c r="D96" s="757"/>
      <c r="E96" s="44" t="s">
        <v>872</v>
      </c>
      <c r="F96" s="312">
        <v>6.9999999999999999E-4</v>
      </c>
      <c r="G96" s="297">
        <v>289.61</v>
      </c>
      <c r="H96" s="46">
        <f t="shared" si="2"/>
        <v>0.20272700000000002</v>
      </c>
    </row>
    <row r="97" spans="1:8" ht="26.25" customHeight="1">
      <c r="A97" s="295">
        <v>93288</v>
      </c>
      <c r="B97" s="472"/>
      <c r="C97" s="756" t="s">
        <v>873</v>
      </c>
      <c r="D97" s="757"/>
      <c r="E97" s="44" t="s">
        <v>874</v>
      </c>
      <c r="F97" s="311">
        <v>1E-3</v>
      </c>
      <c r="G97" s="297">
        <v>82.4</v>
      </c>
      <c r="H97" s="46">
        <f t="shared" si="2"/>
        <v>8.2400000000000001E-2</v>
      </c>
    </row>
    <row r="98" spans="1:8" ht="29.25" customHeight="1">
      <c r="A98" s="295">
        <v>7243</v>
      </c>
      <c r="B98" s="296"/>
      <c r="C98" s="756" t="s">
        <v>875</v>
      </c>
      <c r="D98" s="757"/>
      <c r="E98" s="44" t="s">
        <v>25</v>
      </c>
      <c r="F98" s="311">
        <v>1.1459999999999999</v>
      </c>
      <c r="G98" s="297">
        <v>26.18</v>
      </c>
      <c r="H98" s="46">
        <f>G98*F98</f>
        <v>30.002279999999999</v>
      </c>
    </row>
    <row r="99" spans="1:8">
      <c r="A99" s="65"/>
      <c r="B99" s="454"/>
      <c r="C99" s="454"/>
      <c r="D99" s="64"/>
      <c r="E99" s="65"/>
      <c r="F99" s="807" t="s">
        <v>199</v>
      </c>
      <c r="G99" s="808"/>
      <c r="H99" s="93">
        <f>SUM(H93:H98)</f>
        <v>36.480666999999997</v>
      </c>
    </row>
    <row r="100" spans="1:8">
      <c r="A100" s="240"/>
      <c r="B100" s="240"/>
      <c r="C100" s="305"/>
      <c r="D100" s="305"/>
      <c r="E100" s="240"/>
      <c r="F100" s="335"/>
      <c r="G100" s="335"/>
      <c r="H100" s="119"/>
    </row>
    <row r="101" spans="1:8" ht="41.25" customHeight="1">
      <c r="A101" s="734" t="s">
        <v>519</v>
      </c>
      <c r="B101" s="735"/>
      <c r="C101" s="736" t="s">
        <v>1039</v>
      </c>
      <c r="D101" s="737"/>
      <c r="E101" s="737"/>
      <c r="F101" s="764"/>
      <c r="G101" s="39"/>
      <c r="H101" s="39"/>
    </row>
    <row r="102" spans="1:8" ht="25.5">
      <c r="A102" s="39" t="s">
        <v>180</v>
      </c>
      <c r="B102" s="453"/>
      <c r="C102" s="734" t="s">
        <v>176</v>
      </c>
      <c r="D102" s="735"/>
      <c r="E102" s="39" t="s">
        <v>183</v>
      </c>
      <c r="F102" s="39" t="s">
        <v>184</v>
      </c>
      <c r="G102" s="39" t="s">
        <v>185</v>
      </c>
      <c r="H102" s="41" t="s">
        <v>186</v>
      </c>
    </row>
    <row r="103" spans="1:8" ht="15" customHeight="1">
      <c r="A103" s="42">
        <v>88323</v>
      </c>
      <c r="B103" s="91"/>
      <c r="C103" s="805" t="s">
        <v>868</v>
      </c>
      <c r="D103" s="806"/>
      <c r="E103" s="44" t="s">
        <v>196</v>
      </c>
      <c r="F103" s="311">
        <v>5.6000000000000001E-2</v>
      </c>
      <c r="G103" s="45">
        <v>16.899999999999999</v>
      </c>
      <c r="H103" s="46">
        <f>G103*F103</f>
        <v>0.94639999999999991</v>
      </c>
    </row>
    <row r="104" spans="1:8" ht="12.75" customHeight="1">
      <c r="A104" s="295">
        <v>88316</v>
      </c>
      <c r="B104" s="296"/>
      <c r="C104" s="756" t="s">
        <v>869</v>
      </c>
      <c r="D104" s="757"/>
      <c r="E104" s="44" t="s">
        <v>196</v>
      </c>
      <c r="F104" s="311">
        <v>6.0999999999999999E-2</v>
      </c>
      <c r="G104" s="297">
        <v>15.26</v>
      </c>
      <c r="H104" s="46">
        <f>G104*F104</f>
        <v>0.93086000000000002</v>
      </c>
    </row>
    <row r="105" spans="1:8" ht="27" customHeight="1">
      <c r="A105" s="295">
        <v>11029</v>
      </c>
      <c r="B105" s="472"/>
      <c r="C105" s="756" t="s">
        <v>870</v>
      </c>
      <c r="D105" s="757"/>
      <c r="E105" s="44" t="s">
        <v>60</v>
      </c>
      <c r="F105" s="54">
        <v>4.1500000000000004</v>
      </c>
      <c r="G105" s="297">
        <v>1.04</v>
      </c>
      <c r="H105" s="46">
        <f t="shared" ref="H105:H107" si="3">G105*F105</f>
        <v>4.3160000000000007</v>
      </c>
    </row>
    <row r="106" spans="1:8" ht="27.75" customHeight="1">
      <c r="A106" s="295">
        <v>93287</v>
      </c>
      <c r="B106" s="472"/>
      <c r="C106" s="756" t="s">
        <v>871</v>
      </c>
      <c r="D106" s="757"/>
      <c r="E106" s="44" t="s">
        <v>872</v>
      </c>
      <c r="F106" s="312">
        <v>6.9999999999999999E-4</v>
      </c>
      <c r="G106" s="297">
        <v>289.61</v>
      </c>
      <c r="H106" s="46">
        <f t="shared" si="3"/>
        <v>0.20272700000000002</v>
      </c>
    </row>
    <row r="107" spans="1:8" ht="35.25" customHeight="1">
      <c r="A107" s="295">
        <v>93288</v>
      </c>
      <c r="B107" s="472"/>
      <c r="C107" s="756" t="s">
        <v>873</v>
      </c>
      <c r="D107" s="757"/>
      <c r="E107" s="44" t="s">
        <v>874</v>
      </c>
      <c r="F107" s="311">
        <v>1E-3</v>
      </c>
      <c r="G107" s="297">
        <v>82.4</v>
      </c>
      <c r="H107" s="46">
        <f t="shared" si="3"/>
        <v>8.2400000000000001E-2</v>
      </c>
    </row>
    <row r="108" spans="1:8" ht="26.25" customHeight="1">
      <c r="A108" s="295">
        <v>7243</v>
      </c>
      <c r="B108" s="296"/>
      <c r="C108" s="756" t="s">
        <v>876</v>
      </c>
      <c r="D108" s="757"/>
      <c r="E108" s="44" t="s">
        <v>25</v>
      </c>
      <c r="F108" s="311">
        <v>1</v>
      </c>
      <c r="G108" s="297">
        <v>38.76</v>
      </c>
      <c r="H108" s="46">
        <f>G108*F108</f>
        <v>38.76</v>
      </c>
    </row>
    <row r="109" spans="1:8">
      <c r="A109" s="65"/>
      <c r="B109" s="454"/>
      <c r="C109" s="454"/>
      <c r="D109" s="64"/>
      <c r="E109" s="65"/>
      <c r="F109" s="807" t="s">
        <v>199</v>
      </c>
      <c r="G109" s="808"/>
      <c r="H109" s="93">
        <f>SUM(H103:H108)</f>
        <v>45.238386999999996</v>
      </c>
    </row>
    <row r="110" spans="1:8">
      <c r="A110" s="240"/>
      <c r="B110" s="240"/>
      <c r="C110" s="305"/>
      <c r="D110" s="305"/>
      <c r="E110" s="240"/>
      <c r="F110" s="335"/>
      <c r="G110" s="335"/>
      <c r="H110" s="119"/>
    </row>
    <row r="111" spans="1:8" ht="30" customHeight="1">
      <c r="A111" s="57" t="s">
        <v>521</v>
      </c>
      <c r="B111" s="788" t="s">
        <v>1040</v>
      </c>
      <c r="C111" s="789"/>
      <c r="D111" s="789"/>
      <c r="E111" s="789"/>
      <c r="F111" s="789"/>
      <c r="G111" s="789"/>
      <c r="H111" s="790"/>
    </row>
    <row r="112" spans="1:8" ht="30.75" customHeight="1">
      <c r="A112" s="346" t="s">
        <v>583</v>
      </c>
      <c r="B112" s="346" t="s">
        <v>180</v>
      </c>
      <c r="C112" s="777" t="s">
        <v>584</v>
      </c>
      <c r="D112" s="777"/>
      <c r="E112" s="511" t="s">
        <v>585</v>
      </c>
      <c r="F112" s="511" t="s">
        <v>177</v>
      </c>
      <c r="G112" s="511" t="s">
        <v>586</v>
      </c>
      <c r="H112" s="347" t="s">
        <v>587</v>
      </c>
    </row>
    <row r="113" spans="1:8" ht="15.75" customHeight="1">
      <c r="A113" s="257" t="s">
        <v>588</v>
      </c>
      <c r="B113" s="258">
        <v>6114</v>
      </c>
      <c r="C113" s="803" t="s">
        <v>589</v>
      </c>
      <c r="D113" s="804"/>
      <c r="E113" s="259" t="s">
        <v>196</v>
      </c>
      <c r="F113" s="260">
        <v>0.22</v>
      </c>
      <c r="G113" s="281">
        <v>10.6</v>
      </c>
      <c r="H113" s="261">
        <f>(F113*G113)</f>
        <v>2.3319999999999999</v>
      </c>
    </row>
    <row r="114" spans="1:8" ht="16.5" customHeight="1">
      <c r="A114" s="262" t="s">
        <v>590</v>
      </c>
      <c r="B114" s="263">
        <v>6117</v>
      </c>
      <c r="C114" s="833" t="s">
        <v>591</v>
      </c>
      <c r="D114" s="833"/>
      <c r="E114" s="264" t="s">
        <v>196</v>
      </c>
      <c r="F114" s="265">
        <v>0.53</v>
      </c>
      <c r="G114" s="282">
        <v>10.6</v>
      </c>
      <c r="H114" s="261">
        <f t="shared" ref="H114:H121" si="4">(F114*G114)</f>
        <v>5.6180000000000003</v>
      </c>
    </row>
    <row r="115" spans="1:8" ht="22.5" customHeight="1">
      <c r="A115" s="262" t="s">
        <v>592</v>
      </c>
      <c r="B115" s="263">
        <v>1213</v>
      </c>
      <c r="C115" s="828" t="s">
        <v>593</v>
      </c>
      <c r="D115" s="828"/>
      <c r="E115" s="264" t="s">
        <v>196</v>
      </c>
      <c r="F115" s="265">
        <v>0.53</v>
      </c>
      <c r="G115" s="282">
        <v>14.11</v>
      </c>
      <c r="H115" s="501">
        <f t="shared" si="4"/>
        <v>7.4782999999999999</v>
      </c>
    </row>
    <row r="116" spans="1:8" ht="16.5" customHeight="1">
      <c r="A116" s="262" t="s">
        <v>594</v>
      </c>
      <c r="B116" s="263">
        <v>378</v>
      </c>
      <c r="C116" s="826" t="s">
        <v>595</v>
      </c>
      <c r="D116" s="827"/>
      <c r="E116" s="264" t="s">
        <v>196</v>
      </c>
      <c r="F116" s="265">
        <v>0.22</v>
      </c>
      <c r="G116" s="282">
        <v>14.11</v>
      </c>
      <c r="H116" s="261">
        <f t="shared" si="4"/>
        <v>3.1042000000000001</v>
      </c>
    </row>
    <row r="117" spans="1:8">
      <c r="A117" s="262" t="s">
        <v>263</v>
      </c>
      <c r="B117" s="263">
        <v>4750</v>
      </c>
      <c r="C117" s="828" t="s">
        <v>596</v>
      </c>
      <c r="D117" s="828"/>
      <c r="E117" s="264" t="s">
        <v>196</v>
      </c>
      <c r="F117" s="265">
        <v>0.89</v>
      </c>
      <c r="G117" s="282">
        <v>14.11</v>
      </c>
      <c r="H117" s="261">
        <f t="shared" si="4"/>
        <v>12.5579</v>
      </c>
    </row>
    <row r="118" spans="1:8">
      <c r="A118" s="262" t="s">
        <v>258</v>
      </c>
      <c r="B118" s="266">
        <v>6111</v>
      </c>
      <c r="C118" s="828" t="s">
        <v>597</v>
      </c>
      <c r="D118" s="828"/>
      <c r="E118" s="264" t="s">
        <v>196</v>
      </c>
      <c r="F118" s="265">
        <v>3.15</v>
      </c>
      <c r="G118" s="282">
        <v>10.49</v>
      </c>
      <c r="H118" s="261">
        <f t="shared" si="4"/>
        <v>33.043500000000002</v>
      </c>
    </row>
    <row r="119" spans="1:8" ht="19.5" customHeight="1">
      <c r="A119" s="267" t="s">
        <v>598</v>
      </c>
      <c r="B119" s="268">
        <v>370</v>
      </c>
      <c r="C119" s="769" t="s">
        <v>265</v>
      </c>
      <c r="D119" s="769"/>
      <c r="E119" s="264" t="s">
        <v>204</v>
      </c>
      <c r="F119" s="269">
        <v>0.06</v>
      </c>
      <c r="G119" s="282">
        <v>60</v>
      </c>
      <c r="H119" s="261">
        <f t="shared" si="4"/>
        <v>3.5999999999999996</v>
      </c>
    </row>
    <row r="120" spans="1:8" ht="25.5" customHeight="1">
      <c r="A120" s="267" t="s">
        <v>599</v>
      </c>
      <c r="B120" s="268">
        <v>4721</v>
      </c>
      <c r="C120" s="745" t="s">
        <v>600</v>
      </c>
      <c r="D120" s="746"/>
      <c r="E120" s="264" t="s">
        <v>204</v>
      </c>
      <c r="F120" s="269">
        <v>0.01</v>
      </c>
      <c r="G120" s="282">
        <v>49.7</v>
      </c>
      <c r="H120" s="261">
        <f t="shared" si="4"/>
        <v>0.49700000000000005</v>
      </c>
    </row>
    <row r="121" spans="1:8" ht="25.5" customHeight="1">
      <c r="A121" s="267" t="s">
        <v>601</v>
      </c>
      <c r="B121" s="268">
        <v>4718</v>
      </c>
      <c r="C121" s="745" t="s">
        <v>602</v>
      </c>
      <c r="D121" s="746"/>
      <c r="E121" s="264" t="s">
        <v>204</v>
      </c>
      <c r="F121" s="269">
        <v>0.02</v>
      </c>
      <c r="G121" s="282">
        <v>49.7</v>
      </c>
      <c r="H121" s="261">
        <f t="shared" si="4"/>
        <v>0.99400000000000011</v>
      </c>
    </row>
    <row r="122" spans="1:8" ht="17.25" customHeight="1">
      <c r="A122" s="267" t="s">
        <v>603</v>
      </c>
      <c r="B122" s="268">
        <v>4720</v>
      </c>
      <c r="C122" s="745" t="s">
        <v>604</v>
      </c>
      <c r="D122" s="746"/>
      <c r="E122" s="264" t="s">
        <v>204</v>
      </c>
      <c r="F122" s="244">
        <v>0.01</v>
      </c>
      <c r="G122" s="48">
        <v>63.46</v>
      </c>
      <c r="H122" s="261">
        <f>(F122*G122)</f>
        <v>0.63460000000000005</v>
      </c>
    </row>
    <row r="123" spans="1:8" ht="18.75" customHeight="1">
      <c r="A123" s="267" t="s">
        <v>605</v>
      </c>
      <c r="B123" s="268">
        <v>1106</v>
      </c>
      <c r="C123" s="769" t="s">
        <v>606</v>
      </c>
      <c r="D123" s="769"/>
      <c r="E123" s="264" t="s">
        <v>210</v>
      </c>
      <c r="F123" s="269">
        <v>0.54</v>
      </c>
      <c r="G123" s="282">
        <v>0.54</v>
      </c>
      <c r="H123" s="261">
        <f t="shared" ref="H123:H132" si="5">(F123*G123)</f>
        <v>0.29160000000000003</v>
      </c>
    </row>
    <row r="124" spans="1:8" ht="24.75" customHeight="1">
      <c r="A124" s="267" t="s">
        <v>607</v>
      </c>
      <c r="B124" s="268">
        <v>1379</v>
      </c>
      <c r="C124" s="769" t="s">
        <v>608</v>
      </c>
      <c r="D124" s="769"/>
      <c r="E124" s="264" t="s">
        <v>210</v>
      </c>
      <c r="F124" s="269">
        <v>19.13</v>
      </c>
      <c r="G124" s="282">
        <v>0.48</v>
      </c>
      <c r="H124" s="261">
        <f t="shared" si="5"/>
        <v>9.1823999999999995</v>
      </c>
    </row>
    <row r="125" spans="1:8" ht="21.75" customHeight="1">
      <c r="A125" s="267" t="s">
        <v>609</v>
      </c>
      <c r="B125" s="268">
        <v>39397</v>
      </c>
      <c r="C125" s="769" t="s">
        <v>610</v>
      </c>
      <c r="D125" s="769"/>
      <c r="E125" s="264" t="s">
        <v>611</v>
      </c>
      <c r="F125" s="269">
        <v>0.06</v>
      </c>
      <c r="G125" s="282">
        <v>5.74</v>
      </c>
      <c r="H125" s="261">
        <f t="shared" si="5"/>
        <v>0.34439999999999998</v>
      </c>
    </row>
    <row r="126" spans="1:8" ht="19.5" customHeight="1">
      <c r="A126" s="267" t="s">
        <v>612</v>
      </c>
      <c r="B126" s="268">
        <v>39</v>
      </c>
      <c r="C126" s="769" t="s">
        <v>627</v>
      </c>
      <c r="D126" s="769"/>
      <c r="E126" s="264" t="s">
        <v>210</v>
      </c>
      <c r="F126" s="269">
        <v>0.92</v>
      </c>
      <c r="G126" s="282">
        <v>4.17</v>
      </c>
      <c r="H126" s="261">
        <f t="shared" si="5"/>
        <v>3.8364000000000003</v>
      </c>
    </row>
    <row r="127" spans="1:8" ht="18" customHeight="1">
      <c r="A127" s="267" t="s">
        <v>613</v>
      </c>
      <c r="B127" s="268">
        <v>34</v>
      </c>
      <c r="C127" s="832" t="s">
        <v>628</v>
      </c>
      <c r="D127" s="769"/>
      <c r="E127" s="264" t="s">
        <v>210</v>
      </c>
      <c r="F127" s="269">
        <v>2.27</v>
      </c>
      <c r="G127" s="282">
        <v>4.2</v>
      </c>
      <c r="H127" s="261">
        <f t="shared" si="5"/>
        <v>9.5340000000000007</v>
      </c>
    </row>
    <row r="128" spans="1:8" ht="36" customHeight="1">
      <c r="A128" s="262" t="s">
        <v>614</v>
      </c>
      <c r="B128" s="263">
        <v>34573</v>
      </c>
      <c r="C128" s="834" t="s">
        <v>615</v>
      </c>
      <c r="D128" s="835"/>
      <c r="E128" s="264" t="s">
        <v>189</v>
      </c>
      <c r="F128" s="270">
        <v>10</v>
      </c>
      <c r="G128" s="282">
        <v>2.71</v>
      </c>
      <c r="H128" s="261">
        <f t="shared" si="5"/>
        <v>27.1</v>
      </c>
    </row>
    <row r="129" spans="1:8" ht="29.25" customHeight="1">
      <c r="A129" s="271" t="s">
        <v>616</v>
      </c>
      <c r="B129" s="272">
        <v>5061</v>
      </c>
      <c r="C129" s="802" t="s">
        <v>617</v>
      </c>
      <c r="D129" s="802"/>
      <c r="E129" s="264" t="s">
        <v>210</v>
      </c>
      <c r="F129" s="273">
        <v>7.0000000000000007E-2</v>
      </c>
      <c r="G129" s="283">
        <v>8</v>
      </c>
      <c r="H129" s="261">
        <f>(F129*G129)</f>
        <v>0.56000000000000005</v>
      </c>
    </row>
    <row r="130" spans="1:8" ht="24.75" customHeight="1">
      <c r="A130" s="271" t="s">
        <v>618</v>
      </c>
      <c r="B130" s="272">
        <v>337</v>
      </c>
      <c r="C130" s="802" t="s">
        <v>619</v>
      </c>
      <c r="D130" s="802"/>
      <c r="E130" s="264" t="s">
        <v>210</v>
      </c>
      <c r="F130" s="273">
        <v>5.6000000000000001E-2</v>
      </c>
      <c r="G130" s="283">
        <v>7.85</v>
      </c>
      <c r="H130" s="261">
        <f t="shared" si="5"/>
        <v>0.43959999999999999</v>
      </c>
    </row>
    <row r="131" spans="1:8" ht="33" customHeight="1">
      <c r="A131" s="271" t="s">
        <v>620</v>
      </c>
      <c r="B131" s="272">
        <v>4496</v>
      </c>
      <c r="C131" s="802" t="s">
        <v>626</v>
      </c>
      <c r="D131" s="802"/>
      <c r="E131" s="273" t="s">
        <v>193</v>
      </c>
      <c r="F131" s="273">
        <v>1.07</v>
      </c>
      <c r="G131" s="283">
        <v>2.42</v>
      </c>
      <c r="H131" s="261">
        <f t="shared" si="5"/>
        <v>2.5893999999999999</v>
      </c>
    </row>
    <row r="132" spans="1:8" ht="21" customHeight="1">
      <c r="A132" s="271" t="s">
        <v>621</v>
      </c>
      <c r="B132" s="272">
        <v>4460</v>
      </c>
      <c r="C132" s="802" t="s">
        <v>622</v>
      </c>
      <c r="D132" s="802"/>
      <c r="E132" s="273" t="s">
        <v>193</v>
      </c>
      <c r="F132" s="273">
        <v>0.54</v>
      </c>
      <c r="G132" s="283">
        <v>4.9800000000000004</v>
      </c>
      <c r="H132" s="261">
        <f t="shared" si="5"/>
        <v>2.6892000000000005</v>
      </c>
    </row>
    <row r="133" spans="1:8" ht="21" customHeight="1">
      <c r="A133" s="271" t="s">
        <v>623</v>
      </c>
      <c r="B133" s="272">
        <v>6189</v>
      </c>
      <c r="C133" s="802" t="s">
        <v>624</v>
      </c>
      <c r="D133" s="802"/>
      <c r="E133" s="273" t="s">
        <v>193</v>
      </c>
      <c r="F133" s="273">
        <v>1.01</v>
      </c>
      <c r="G133" s="283">
        <v>6.33</v>
      </c>
      <c r="H133" s="261">
        <f>(F133*G133)</f>
        <v>6.3933</v>
      </c>
    </row>
    <row r="134" spans="1:8">
      <c r="A134" s="274"/>
      <c r="B134" s="275"/>
      <c r="C134" s="824"/>
      <c r="D134" s="825"/>
      <c r="E134" s="276"/>
      <c r="F134" s="278" t="s">
        <v>625</v>
      </c>
      <c r="G134" s="279"/>
      <c r="H134" s="277">
        <f>SUM(H113:H133)</f>
        <v>132.81980000000001</v>
      </c>
    </row>
    <row r="135" spans="1:8">
      <c r="A135" s="49"/>
      <c r="B135" s="50"/>
      <c r="C135" s="51"/>
      <c r="D135" s="52"/>
      <c r="E135" s="49"/>
      <c r="F135" s="767"/>
      <c r="G135" s="768"/>
      <c r="H135" s="53"/>
    </row>
    <row r="137" spans="1:8" ht="21" customHeight="1">
      <c r="A137" s="349" t="s">
        <v>523</v>
      </c>
      <c r="B137" s="781" t="s">
        <v>696</v>
      </c>
      <c r="C137" s="782"/>
      <c r="D137" s="782"/>
      <c r="E137" s="782"/>
      <c r="F137" s="782"/>
      <c r="G137" s="782"/>
      <c r="H137" s="783"/>
    </row>
    <row r="138" spans="1:8" ht="30.75" customHeight="1">
      <c r="A138" s="346" t="s">
        <v>583</v>
      </c>
      <c r="B138" s="346" t="s">
        <v>180</v>
      </c>
      <c r="C138" s="777" t="s">
        <v>584</v>
      </c>
      <c r="D138" s="777"/>
      <c r="E138" s="286" t="s">
        <v>585</v>
      </c>
      <c r="F138" s="286" t="s">
        <v>177</v>
      </c>
      <c r="G138" s="286" t="s">
        <v>586</v>
      </c>
      <c r="H138" s="347" t="s">
        <v>587</v>
      </c>
    </row>
    <row r="139" spans="1:8" ht="11.25" customHeight="1">
      <c r="A139" s="339"/>
      <c r="B139" s="339">
        <v>11161</v>
      </c>
      <c r="C139" s="778" t="s">
        <v>887</v>
      </c>
      <c r="D139" s="779"/>
      <c r="E139" s="339" t="s">
        <v>210</v>
      </c>
      <c r="F139" s="340">
        <v>0.45</v>
      </c>
      <c r="G139" s="341">
        <v>0.9</v>
      </c>
      <c r="H139" s="342">
        <f>G139*F139</f>
        <v>0.40500000000000003</v>
      </c>
    </row>
    <row r="140" spans="1:8" ht="12.75" customHeight="1">
      <c r="A140" s="339"/>
      <c r="B140" s="339">
        <v>6111</v>
      </c>
      <c r="C140" s="779" t="s">
        <v>697</v>
      </c>
      <c r="D140" s="779"/>
      <c r="E140" s="339" t="s">
        <v>196</v>
      </c>
      <c r="F140" s="340">
        <v>0.3</v>
      </c>
      <c r="G140" s="341">
        <v>10.49</v>
      </c>
      <c r="H140" s="342">
        <f>G140*F140</f>
        <v>3.1469999999999998</v>
      </c>
    </row>
    <row r="141" spans="1:8">
      <c r="A141" s="343"/>
      <c r="B141" s="343"/>
      <c r="C141" s="780"/>
      <c r="D141" s="780"/>
      <c r="E141" s="344"/>
      <c r="F141" s="348" t="s">
        <v>625</v>
      </c>
      <c r="G141" s="348"/>
      <c r="H141" s="345">
        <f>SUM(H139:H140)</f>
        <v>3.5519999999999996</v>
      </c>
    </row>
    <row r="142" spans="1:8">
      <c r="A142" s="490"/>
      <c r="B142" s="490"/>
      <c r="C142" s="490"/>
      <c r="D142" s="490"/>
      <c r="E142" s="491"/>
      <c r="F142" s="492"/>
      <c r="G142" s="492"/>
      <c r="H142" s="493"/>
    </row>
    <row r="143" spans="1:8">
      <c r="A143" s="734" t="s">
        <v>534</v>
      </c>
      <c r="B143" s="735"/>
      <c r="C143" s="736" t="s">
        <v>891</v>
      </c>
      <c r="D143" s="737"/>
      <c r="E143" s="737"/>
      <c r="F143" s="737"/>
      <c r="G143" s="737"/>
      <c r="H143" s="738"/>
    </row>
    <row r="144" spans="1:8" ht="25.5">
      <c r="A144" s="39" t="s">
        <v>892</v>
      </c>
      <c r="B144" s="475"/>
      <c r="C144" s="734" t="s">
        <v>176</v>
      </c>
      <c r="D144" s="735"/>
      <c r="E144" s="39" t="s">
        <v>183</v>
      </c>
      <c r="F144" s="39" t="s">
        <v>184</v>
      </c>
      <c r="G144" s="39" t="s">
        <v>185</v>
      </c>
      <c r="H144" s="41" t="s">
        <v>186</v>
      </c>
    </row>
    <row r="145" spans="1:8">
      <c r="A145" s="42">
        <v>4750</v>
      </c>
      <c r="B145" s="47" t="s">
        <v>263</v>
      </c>
      <c r="C145" s="773" t="s">
        <v>893</v>
      </c>
      <c r="D145" s="774"/>
      <c r="E145" s="44" t="s">
        <v>196</v>
      </c>
      <c r="F145" s="481">
        <v>0.5</v>
      </c>
      <c r="G145" s="45">
        <v>14.11</v>
      </c>
      <c r="H145" s="46">
        <f>SUM(F145*G145)</f>
        <v>7.0549999999999997</v>
      </c>
    </row>
    <row r="146" spans="1:8">
      <c r="A146" s="44">
        <v>6127</v>
      </c>
      <c r="B146" s="47" t="s">
        <v>258</v>
      </c>
      <c r="C146" s="770" t="s">
        <v>894</v>
      </c>
      <c r="D146" s="771"/>
      <c r="E146" s="44" t="s">
        <v>196</v>
      </c>
      <c r="F146" s="494">
        <v>0.8</v>
      </c>
      <c r="G146" s="45">
        <v>10.27</v>
      </c>
      <c r="H146" s="46">
        <f>SUM(F146*G146)</f>
        <v>8.2159999999999993</v>
      </c>
    </row>
    <row r="147" spans="1:8">
      <c r="A147" s="42">
        <v>370</v>
      </c>
      <c r="B147" s="47" t="s">
        <v>895</v>
      </c>
      <c r="C147" s="773" t="s">
        <v>896</v>
      </c>
      <c r="D147" s="774"/>
      <c r="E147" s="44" t="s">
        <v>204</v>
      </c>
      <c r="F147" s="495">
        <v>2.3E-2</v>
      </c>
      <c r="G147" s="45">
        <v>60</v>
      </c>
      <c r="H147" s="46">
        <f>SUM(F147*G147)</f>
        <v>1.38</v>
      </c>
    </row>
    <row r="148" spans="1:8">
      <c r="A148" s="476">
        <v>1379</v>
      </c>
      <c r="B148" s="16">
        <v>2065353</v>
      </c>
      <c r="C148" s="792" t="s">
        <v>897</v>
      </c>
      <c r="D148" s="793"/>
      <c r="E148" s="44" t="s">
        <v>264</v>
      </c>
      <c r="F148" s="54">
        <v>9.4499999999999993</v>
      </c>
      <c r="G148" s="45">
        <v>0.48</v>
      </c>
      <c r="H148" s="46">
        <f>SUM(F148*G148)</f>
        <v>4.5359999999999996</v>
      </c>
    </row>
    <row r="149" spans="1:8">
      <c r="A149" s="42">
        <v>38366</v>
      </c>
      <c r="B149" s="47" t="s">
        <v>898</v>
      </c>
      <c r="C149" s="794" t="s">
        <v>899</v>
      </c>
      <c r="D149" s="795"/>
      <c r="E149" s="44" t="s">
        <v>202</v>
      </c>
      <c r="F149" s="54">
        <v>1.1499999999999999</v>
      </c>
      <c r="G149" s="45">
        <v>3.25</v>
      </c>
      <c r="H149" s="46">
        <f>SUM(F149*G149)</f>
        <v>3.7374999999999998</v>
      </c>
    </row>
    <row r="150" spans="1:8">
      <c r="A150" s="49"/>
      <c r="B150" s="50"/>
      <c r="C150" s="51"/>
      <c r="D150" s="52"/>
      <c r="E150" s="49"/>
      <c r="F150" s="767" t="s">
        <v>199</v>
      </c>
      <c r="G150" s="768"/>
      <c r="H150" s="53">
        <f>SUM(H145:H149)</f>
        <v>24.924499999999998</v>
      </c>
    </row>
    <row r="152" spans="1:8" ht="28.5" customHeight="1">
      <c r="A152" s="786" t="s">
        <v>537</v>
      </c>
      <c r="B152" s="787"/>
      <c r="C152" s="788" t="s">
        <v>1041</v>
      </c>
      <c r="D152" s="789"/>
      <c r="E152" s="789"/>
      <c r="F152" s="789"/>
      <c r="G152" s="789"/>
      <c r="H152" s="790"/>
    </row>
    <row r="153" spans="1:8" ht="25.5">
      <c r="A153" s="11" t="s">
        <v>180</v>
      </c>
      <c r="B153" s="66" t="s">
        <v>181</v>
      </c>
      <c r="C153" s="813" t="s">
        <v>176</v>
      </c>
      <c r="D153" s="814"/>
      <c r="E153" s="57" t="s">
        <v>183</v>
      </c>
      <c r="F153" s="57" t="s">
        <v>184</v>
      </c>
      <c r="G153" s="55" t="s">
        <v>178</v>
      </c>
      <c r="H153" s="58" t="s">
        <v>186</v>
      </c>
    </row>
    <row r="154" spans="1:8">
      <c r="A154" s="42">
        <v>4760</v>
      </c>
      <c r="B154" s="43"/>
      <c r="C154" s="770" t="s">
        <v>267</v>
      </c>
      <c r="D154" s="771"/>
      <c r="E154" s="44" t="s">
        <v>196</v>
      </c>
      <c r="F154" s="67">
        <v>0.4</v>
      </c>
      <c r="G154" s="48">
        <v>12.83</v>
      </c>
      <c r="H154" s="61">
        <f>F154*G154</f>
        <v>5.1320000000000006</v>
      </c>
    </row>
    <row r="155" spans="1:8">
      <c r="A155" s="42">
        <v>6111</v>
      </c>
      <c r="C155" s="770" t="s">
        <v>259</v>
      </c>
      <c r="D155" s="771"/>
      <c r="E155" s="44" t="s">
        <v>196</v>
      </c>
      <c r="F155" s="67">
        <v>0.2</v>
      </c>
      <c r="G155" s="48">
        <v>10.49</v>
      </c>
      <c r="H155" s="61">
        <f>F155*G155</f>
        <v>2.0980000000000003</v>
      </c>
    </row>
    <row r="156" spans="1:8">
      <c r="A156" s="42">
        <v>1379</v>
      </c>
      <c r="B156" s="43"/>
      <c r="C156" s="756" t="s">
        <v>268</v>
      </c>
      <c r="D156" s="757"/>
      <c r="E156" s="44" t="s">
        <v>210</v>
      </c>
      <c r="F156" s="67">
        <v>0.25</v>
      </c>
      <c r="G156" s="45">
        <v>0.48</v>
      </c>
      <c r="H156" s="61">
        <f>F156*G156</f>
        <v>0.12</v>
      </c>
    </row>
    <row r="157" spans="1:8">
      <c r="A157" s="68">
        <v>1381</v>
      </c>
      <c r="B157" s="69"/>
      <c r="C157" s="817" t="s">
        <v>269</v>
      </c>
      <c r="D157" s="818"/>
      <c r="E157" s="44" t="s">
        <v>210</v>
      </c>
      <c r="F157" s="70">
        <v>4</v>
      </c>
      <c r="G157" s="71">
        <v>0.61</v>
      </c>
      <c r="H157" s="61">
        <f>F157*G157</f>
        <v>2.44</v>
      </c>
    </row>
    <row r="158" spans="1:8" ht="27" customHeight="1">
      <c r="A158" s="68">
        <v>536</v>
      </c>
      <c r="B158" s="43"/>
      <c r="C158" s="756" t="s">
        <v>270</v>
      </c>
      <c r="D158" s="757"/>
      <c r="E158" s="70" t="s">
        <v>686</v>
      </c>
      <c r="F158" s="70">
        <v>1.19</v>
      </c>
      <c r="G158" s="71">
        <v>30.15</v>
      </c>
      <c r="H158" s="61">
        <f>F158*G158</f>
        <v>35.878499999999995</v>
      </c>
    </row>
    <row r="159" spans="1:8">
      <c r="A159" s="20"/>
      <c r="B159" s="62"/>
      <c r="C159" s="73"/>
      <c r="D159" s="74"/>
      <c r="E159" s="65"/>
      <c r="F159" s="784" t="s">
        <v>199</v>
      </c>
      <c r="G159" s="785"/>
      <c r="H159" s="33">
        <f>SUM(H154:H158)</f>
        <v>45.668499999999995</v>
      </c>
    </row>
    <row r="161" spans="1:8" ht="29.25" customHeight="1">
      <c r="A161" s="786" t="s">
        <v>538</v>
      </c>
      <c r="B161" s="787"/>
      <c r="C161" s="788" t="s">
        <v>1027</v>
      </c>
      <c r="D161" s="789"/>
      <c r="E161" s="789"/>
      <c r="F161" s="789"/>
      <c r="G161" s="789"/>
      <c r="H161" s="790"/>
    </row>
    <row r="162" spans="1:8" ht="25.5">
      <c r="A162" s="11" t="s">
        <v>180</v>
      </c>
      <c r="B162" s="66" t="s">
        <v>181</v>
      </c>
      <c r="C162" s="813" t="s">
        <v>176</v>
      </c>
      <c r="D162" s="814"/>
      <c r="E162" s="57" t="s">
        <v>183</v>
      </c>
      <c r="F162" s="57" t="s">
        <v>184</v>
      </c>
      <c r="G162" s="55" t="s">
        <v>178</v>
      </c>
      <c r="H162" s="58" t="s">
        <v>186</v>
      </c>
    </row>
    <row r="163" spans="1:8" ht="25.5" customHeight="1">
      <c r="A163" s="42">
        <v>34466</v>
      </c>
      <c r="B163" s="47" t="s">
        <v>271</v>
      </c>
      <c r="C163" s="770" t="s">
        <v>272</v>
      </c>
      <c r="D163" s="771"/>
      <c r="E163" s="44" t="s">
        <v>196</v>
      </c>
      <c r="F163" s="67">
        <v>0.2</v>
      </c>
      <c r="G163" s="48">
        <v>10.62</v>
      </c>
      <c r="H163" s="61">
        <f>F163*G163</f>
        <v>2.1240000000000001</v>
      </c>
    </row>
    <row r="164" spans="1:8">
      <c r="A164" s="42">
        <v>4783</v>
      </c>
      <c r="B164" s="47" t="s">
        <v>273</v>
      </c>
      <c r="C164" s="59" t="s">
        <v>274</v>
      </c>
      <c r="D164" s="60"/>
      <c r="E164" s="44" t="s">
        <v>196</v>
      </c>
      <c r="F164" s="67">
        <v>0.3</v>
      </c>
      <c r="G164" s="48">
        <v>14.11</v>
      </c>
      <c r="H164" s="61">
        <f>F164*G164</f>
        <v>4.2329999999999997</v>
      </c>
    </row>
    <row r="165" spans="1:8" ht="18.75" customHeight="1">
      <c r="A165" s="42">
        <v>4056</v>
      </c>
      <c r="B165" s="47" t="s">
        <v>275</v>
      </c>
      <c r="C165" s="756" t="s">
        <v>1026</v>
      </c>
      <c r="D165" s="757"/>
      <c r="E165" s="44" t="s">
        <v>278</v>
      </c>
      <c r="F165" s="67">
        <v>0.7</v>
      </c>
      <c r="G165" s="45">
        <v>3.9</v>
      </c>
      <c r="H165" s="61">
        <f>F165*G165</f>
        <v>2.73</v>
      </c>
    </row>
    <row r="166" spans="1:8">
      <c r="A166" s="68">
        <v>3767</v>
      </c>
      <c r="B166" s="75" t="s">
        <v>276</v>
      </c>
      <c r="C166" s="756" t="s">
        <v>277</v>
      </c>
      <c r="D166" s="757"/>
      <c r="E166" s="70" t="s">
        <v>183</v>
      </c>
      <c r="F166" s="76">
        <v>0.4</v>
      </c>
      <c r="G166" s="71">
        <v>0.61</v>
      </c>
      <c r="H166" s="61">
        <f>F166*G166</f>
        <v>0.24399999999999999</v>
      </c>
    </row>
    <row r="167" spans="1:8">
      <c r="A167" s="36"/>
      <c r="B167" s="77"/>
      <c r="C167" s="815"/>
      <c r="D167" s="816"/>
      <c r="E167" s="78"/>
      <c r="F167" s="734" t="s">
        <v>199</v>
      </c>
      <c r="G167" s="735"/>
      <c r="H167" s="79">
        <f>SUM(H163:H166)</f>
        <v>9.3309999999999995</v>
      </c>
    </row>
    <row r="169" spans="1:8" ht="34.5" customHeight="1">
      <c r="A169" s="786" t="s">
        <v>783</v>
      </c>
      <c r="B169" s="787"/>
      <c r="C169" s="810" t="s">
        <v>1042</v>
      </c>
      <c r="D169" s="811"/>
      <c r="E169" s="811"/>
      <c r="F169" s="811"/>
      <c r="G169" s="811"/>
      <c r="H169" s="812"/>
    </row>
    <row r="170" spans="1:8" ht="25.5">
      <c r="A170" s="230" t="s">
        <v>180</v>
      </c>
      <c r="B170" s="231"/>
      <c r="C170" s="813" t="s">
        <v>176</v>
      </c>
      <c r="D170" s="814"/>
      <c r="E170" s="57" t="s">
        <v>183</v>
      </c>
      <c r="F170" s="57" t="s">
        <v>184</v>
      </c>
      <c r="G170" s="229" t="s">
        <v>178</v>
      </c>
      <c r="H170" s="58" t="s">
        <v>186</v>
      </c>
    </row>
    <row r="171" spans="1:8" ht="50.25" customHeight="1">
      <c r="A171" s="42">
        <v>4989</v>
      </c>
      <c r="B171" s="225"/>
      <c r="C171" s="756" t="s">
        <v>752</v>
      </c>
      <c r="D171" s="757"/>
      <c r="E171" s="44" t="s">
        <v>183</v>
      </c>
      <c r="F171" s="67">
        <v>1</v>
      </c>
      <c r="G171" s="45">
        <v>238.97</v>
      </c>
      <c r="H171" s="61">
        <f>F171*G171</f>
        <v>238.97</v>
      </c>
    </row>
    <row r="172" spans="1:8" ht="15.75" customHeight="1">
      <c r="A172" s="68">
        <v>4750</v>
      </c>
      <c r="B172" s="80"/>
      <c r="C172" s="756" t="s">
        <v>525</v>
      </c>
      <c r="D172" s="757"/>
      <c r="E172" s="44" t="s">
        <v>262</v>
      </c>
      <c r="F172" s="236">
        <v>1.512</v>
      </c>
      <c r="G172" s="71">
        <v>14.11</v>
      </c>
      <c r="H172" s="61">
        <f t="shared" ref="H172:H180" si="6">F172*G172</f>
        <v>21.334319999999998</v>
      </c>
    </row>
    <row r="173" spans="1:8" ht="23.25" customHeight="1">
      <c r="A173" s="68">
        <v>1214</v>
      </c>
      <c r="B173" s="80"/>
      <c r="C173" s="756" t="s">
        <v>526</v>
      </c>
      <c r="D173" s="757"/>
      <c r="E173" s="70" t="s">
        <v>262</v>
      </c>
      <c r="F173" s="236">
        <v>2.19</v>
      </c>
      <c r="G173" s="71">
        <v>13.9</v>
      </c>
      <c r="H173" s="61">
        <f t="shared" si="6"/>
        <v>30.440999999999999</v>
      </c>
    </row>
    <row r="174" spans="1:8" ht="57.75" customHeight="1">
      <c r="A174" s="68">
        <v>184</v>
      </c>
      <c r="B174" s="80"/>
      <c r="C174" s="756" t="s">
        <v>528</v>
      </c>
      <c r="D174" s="761"/>
      <c r="E174" s="70" t="s">
        <v>527</v>
      </c>
      <c r="F174" s="76">
        <v>1</v>
      </c>
      <c r="G174" s="71">
        <v>58.82</v>
      </c>
      <c r="H174" s="61">
        <f t="shared" si="6"/>
        <v>58.82</v>
      </c>
    </row>
    <row r="175" spans="1:8" ht="28.5" customHeight="1">
      <c r="A175" s="68">
        <v>20247</v>
      </c>
      <c r="B175" s="80"/>
      <c r="C175" s="756" t="s">
        <v>529</v>
      </c>
      <c r="D175" s="757"/>
      <c r="E175" s="70" t="s">
        <v>210</v>
      </c>
      <c r="F175" s="237">
        <v>0.64800000000000002</v>
      </c>
      <c r="G175" s="71">
        <v>9.01</v>
      </c>
      <c r="H175" s="61">
        <f t="shared" si="6"/>
        <v>5.8384799999999997</v>
      </c>
    </row>
    <row r="176" spans="1:8" ht="28.5" customHeight="1">
      <c r="A176" s="68">
        <v>6111</v>
      </c>
      <c r="B176" s="80"/>
      <c r="C176" s="756" t="s">
        <v>237</v>
      </c>
      <c r="D176" s="757"/>
      <c r="E176" s="44" t="s">
        <v>196</v>
      </c>
      <c r="F176" s="239">
        <v>3.702</v>
      </c>
      <c r="G176" s="71">
        <v>10.49</v>
      </c>
      <c r="H176" s="61">
        <f t="shared" si="6"/>
        <v>38.833979999999997</v>
      </c>
    </row>
    <row r="177" spans="1:9" ht="54.75" customHeight="1">
      <c r="A177" s="68">
        <v>20017</v>
      </c>
      <c r="B177" s="80"/>
      <c r="C177" s="756" t="s">
        <v>530</v>
      </c>
      <c r="D177" s="757"/>
      <c r="E177" s="70" t="s">
        <v>193</v>
      </c>
      <c r="F177" s="82">
        <v>10.8</v>
      </c>
      <c r="G177" s="71">
        <v>2.69</v>
      </c>
      <c r="H177" s="61">
        <f t="shared" si="6"/>
        <v>29.052</v>
      </c>
    </row>
    <row r="178" spans="1:9" ht="40.5" customHeight="1">
      <c r="A178" s="68">
        <v>2433</v>
      </c>
      <c r="B178" s="80"/>
      <c r="C178" s="756" t="s">
        <v>531</v>
      </c>
      <c r="D178" s="757"/>
      <c r="E178" s="70" t="s">
        <v>189</v>
      </c>
      <c r="F178" s="82">
        <v>3</v>
      </c>
      <c r="G178" s="45">
        <v>3.06</v>
      </c>
      <c r="H178" s="61">
        <f>F178*G178</f>
        <v>9.18</v>
      </c>
    </row>
    <row r="179" spans="1:9" ht="41.25" customHeight="1">
      <c r="A179" s="68">
        <v>11058</v>
      </c>
      <c r="B179" s="80"/>
      <c r="C179" s="791" t="s">
        <v>532</v>
      </c>
      <c r="D179" s="791"/>
      <c r="E179" s="44" t="s">
        <v>189</v>
      </c>
      <c r="F179" s="67">
        <v>3</v>
      </c>
      <c r="G179" s="45">
        <v>0.23</v>
      </c>
      <c r="H179" s="61">
        <f t="shared" si="6"/>
        <v>0.69000000000000006</v>
      </c>
    </row>
    <row r="180" spans="1:9" ht="41.25" customHeight="1">
      <c r="A180" s="68">
        <v>35274</v>
      </c>
      <c r="B180" s="80"/>
      <c r="C180" s="756" t="s">
        <v>533</v>
      </c>
      <c r="D180" s="757"/>
      <c r="E180" s="44" t="s">
        <v>193</v>
      </c>
      <c r="F180" s="238">
        <v>0.18</v>
      </c>
      <c r="G180" s="45">
        <v>20.27</v>
      </c>
      <c r="H180" s="61">
        <f t="shared" si="6"/>
        <v>3.6485999999999996</v>
      </c>
    </row>
    <row r="181" spans="1:9">
      <c r="A181" s="83"/>
      <c r="B181" s="51"/>
      <c r="C181" s="762"/>
      <c r="D181" s="763"/>
      <c r="E181" s="49"/>
      <c r="F181" s="767" t="s">
        <v>199</v>
      </c>
      <c r="G181" s="768"/>
      <c r="H181" s="79">
        <f>SUM(H171:H180)</f>
        <v>436.80838</v>
      </c>
      <c r="I181" s="235"/>
    </row>
    <row r="182" spans="1:9">
      <c r="A182" s="86"/>
      <c r="B182" s="228"/>
      <c r="C182" s="226"/>
      <c r="D182" s="226"/>
      <c r="E182" s="88"/>
      <c r="F182" s="227"/>
      <c r="G182" s="227"/>
      <c r="H182" s="227"/>
    </row>
    <row r="183" spans="1:9" ht="27.75" customHeight="1">
      <c r="A183" s="786" t="s">
        <v>549</v>
      </c>
      <c r="B183" s="787"/>
      <c r="C183" s="810" t="s">
        <v>760</v>
      </c>
      <c r="D183" s="811"/>
      <c r="E183" s="811"/>
      <c r="F183" s="811"/>
      <c r="G183" s="811"/>
      <c r="H183" s="812"/>
    </row>
    <row r="184" spans="1:9" ht="25.5">
      <c r="A184" s="11" t="s">
        <v>180</v>
      </c>
      <c r="B184" s="56" t="s">
        <v>279</v>
      </c>
      <c r="C184" s="813" t="s">
        <v>176</v>
      </c>
      <c r="D184" s="814"/>
      <c r="E184" s="57" t="s">
        <v>183</v>
      </c>
      <c r="F184" s="57" t="s">
        <v>184</v>
      </c>
      <c r="G184" s="55" t="s">
        <v>178</v>
      </c>
      <c r="H184" s="58" t="s">
        <v>186</v>
      </c>
    </row>
    <row r="185" spans="1:9" ht="14.25" customHeight="1">
      <c r="A185" s="378">
        <v>6111</v>
      </c>
      <c r="B185" s="80"/>
      <c r="C185" s="756" t="s">
        <v>591</v>
      </c>
      <c r="D185" s="757"/>
      <c r="E185" s="374" t="s">
        <v>196</v>
      </c>
      <c r="F185" s="22">
        <v>1</v>
      </c>
      <c r="G185" s="71">
        <v>10.6</v>
      </c>
      <c r="H185" s="61">
        <f>F185*G185</f>
        <v>10.6</v>
      </c>
    </row>
    <row r="186" spans="1:9" ht="13.5" customHeight="1">
      <c r="A186" s="379">
        <v>1214</v>
      </c>
      <c r="B186" s="59"/>
      <c r="C186" s="756" t="s">
        <v>750</v>
      </c>
      <c r="D186" s="757"/>
      <c r="E186" s="374" t="s">
        <v>196</v>
      </c>
      <c r="F186" s="22">
        <v>1</v>
      </c>
      <c r="G186" s="45">
        <v>13.9</v>
      </c>
      <c r="H186" s="61">
        <f>F186*G186</f>
        <v>13.9</v>
      </c>
    </row>
    <row r="187" spans="1:9">
      <c r="A187" s="376">
        <v>4750</v>
      </c>
      <c r="B187" s="303"/>
      <c r="C187" s="874" t="s">
        <v>596</v>
      </c>
      <c r="D187" s="874"/>
      <c r="E187" s="376" t="s">
        <v>196</v>
      </c>
      <c r="F187" s="376">
        <v>0.68</v>
      </c>
      <c r="G187" s="373">
        <v>14.11</v>
      </c>
      <c r="H187" s="61">
        <f t="shared" ref="H187:H196" si="7">F187*G187</f>
        <v>9.5948000000000011</v>
      </c>
    </row>
    <row r="188" spans="1:9" ht="42.75" customHeight="1">
      <c r="A188" s="378">
        <v>4958</v>
      </c>
      <c r="B188" s="80"/>
      <c r="C188" s="875" t="s">
        <v>772</v>
      </c>
      <c r="D188" s="876"/>
      <c r="E188" s="375" t="s">
        <v>25</v>
      </c>
      <c r="F188" s="377">
        <v>1</v>
      </c>
      <c r="G188" s="71">
        <v>127.67</v>
      </c>
      <c r="H188" s="61">
        <f t="shared" si="7"/>
        <v>127.67</v>
      </c>
    </row>
    <row r="189" spans="1:9" ht="27.75" customHeight="1">
      <c r="A189" s="68">
        <v>5067</v>
      </c>
      <c r="B189" s="80"/>
      <c r="C189" s="756" t="s">
        <v>751</v>
      </c>
      <c r="D189" s="761"/>
      <c r="E189" s="70" t="s">
        <v>210</v>
      </c>
      <c r="F189" s="76">
        <v>0.15</v>
      </c>
      <c r="G189" s="71">
        <v>8.67</v>
      </c>
      <c r="H189" s="61">
        <f t="shared" si="7"/>
        <v>1.3005</v>
      </c>
    </row>
    <row r="190" spans="1:9" ht="25.5" customHeight="1">
      <c r="A190" s="68">
        <v>6111</v>
      </c>
      <c r="B190" s="80"/>
      <c r="C190" s="877" t="s">
        <v>597</v>
      </c>
      <c r="D190" s="878"/>
      <c r="E190" s="70" t="s">
        <v>196</v>
      </c>
      <c r="F190" s="82">
        <v>0.68</v>
      </c>
      <c r="G190" s="71">
        <v>10.49</v>
      </c>
      <c r="H190" s="61">
        <f t="shared" si="7"/>
        <v>7.1332000000000004</v>
      </c>
    </row>
    <row r="191" spans="1:9" ht="31.5" customHeight="1">
      <c r="A191" s="68">
        <v>11573</v>
      </c>
      <c r="B191" s="80"/>
      <c r="C191" s="877" t="s">
        <v>753</v>
      </c>
      <c r="D191" s="878"/>
      <c r="E191" s="70" t="s">
        <v>189</v>
      </c>
      <c r="F191" s="82">
        <v>2</v>
      </c>
      <c r="G191" s="71">
        <v>5.94</v>
      </c>
      <c r="H191" s="61">
        <f t="shared" si="7"/>
        <v>11.88</v>
      </c>
    </row>
    <row r="192" spans="1:9" ht="31.5" customHeight="1">
      <c r="A192" s="68">
        <v>11580</v>
      </c>
      <c r="B192" s="80"/>
      <c r="C192" s="877" t="s">
        <v>754</v>
      </c>
      <c r="D192" s="878"/>
      <c r="E192" s="70" t="s">
        <v>25</v>
      </c>
      <c r="F192" s="82">
        <v>1.2</v>
      </c>
      <c r="G192" s="71">
        <v>10.46</v>
      </c>
      <c r="H192" s="61">
        <f t="shared" si="7"/>
        <v>12.552000000000001</v>
      </c>
    </row>
    <row r="193" spans="1:11" ht="51" customHeight="1">
      <c r="A193" s="68">
        <v>20017</v>
      </c>
      <c r="B193" s="80"/>
      <c r="C193" s="877" t="s">
        <v>530</v>
      </c>
      <c r="D193" s="878"/>
      <c r="E193" s="70" t="s">
        <v>193</v>
      </c>
      <c r="F193" s="82">
        <v>5.96</v>
      </c>
      <c r="G193" s="71">
        <v>2.69</v>
      </c>
      <c r="H193" s="61">
        <f t="shared" si="7"/>
        <v>16.032399999999999</v>
      </c>
    </row>
    <row r="194" spans="1:11" ht="51" customHeight="1">
      <c r="A194" s="68">
        <v>88627</v>
      </c>
      <c r="B194" s="80"/>
      <c r="C194" s="877" t="s">
        <v>758</v>
      </c>
      <c r="D194" s="878"/>
      <c r="E194" s="70" t="s">
        <v>759</v>
      </c>
      <c r="F194" s="381">
        <v>6.0000000000000001E-3</v>
      </c>
      <c r="G194" s="380">
        <v>395.23</v>
      </c>
      <c r="H194" s="61">
        <f t="shared" si="7"/>
        <v>2.3713800000000003</v>
      </c>
    </row>
    <row r="195" spans="1:11" ht="51" customHeight="1">
      <c r="A195" s="68">
        <v>181</v>
      </c>
      <c r="B195" s="80"/>
      <c r="C195" s="877" t="s">
        <v>755</v>
      </c>
      <c r="D195" s="878"/>
      <c r="E195" s="70" t="s">
        <v>756</v>
      </c>
      <c r="F195" s="376">
        <v>0.55000000000000004</v>
      </c>
      <c r="G195" s="380">
        <v>97.47</v>
      </c>
      <c r="H195" s="61">
        <f t="shared" si="7"/>
        <v>53.608500000000006</v>
      </c>
    </row>
    <row r="196" spans="1:11" ht="51" customHeight="1">
      <c r="A196" s="68">
        <v>35274</v>
      </c>
      <c r="B196" s="80"/>
      <c r="C196" s="877" t="s">
        <v>757</v>
      </c>
      <c r="D196" s="878"/>
      <c r="E196" s="70" t="s">
        <v>193</v>
      </c>
      <c r="F196" s="376">
        <v>0.1071</v>
      </c>
      <c r="G196" s="380">
        <v>20.27</v>
      </c>
      <c r="H196" s="61">
        <f t="shared" si="7"/>
        <v>2.1709169999999998</v>
      </c>
    </row>
    <row r="197" spans="1:11">
      <c r="A197" s="83"/>
      <c r="B197" s="51"/>
      <c r="C197" s="762"/>
      <c r="D197" s="763"/>
      <c r="E197" s="49"/>
      <c r="F197" s="767" t="s">
        <v>199</v>
      </c>
      <c r="G197" s="768"/>
      <c r="H197" s="79">
        <f>SUM(H185:H196)</f>
        <v>268.81369699999993</v>
      </c>
    </row>
    <row r="198" spans="1:11">
      <c r="A198" s="86"/>
      <c r="B198" s="228"/>
      <c r="C198" s="226"/>
      <c r="D198" s="226"/>
      <c r="E198" s="88"/>
      <c r="F198" s="227"/>
      <c r="G198" s="227"/>
      <c r="H198" s="227"/>
    </row>
    <row r="199" spans="1:11" ht="27" customHeight="1">
      <c r="A199" s="881" t="s">
        <v>550</v>
      </c>
      <c r="B199" s="787"/>
      <c r="C199" s="810" t="s">
        <v>1043</v>
      </c>
      <c r="D199" s="811"/>
      <c r="E199" s="811"/>
      <c r="F199" s="811"/>
      <c r="G199" s="811"/>
      <c r="H199" s="812"/>
    </row>
    <row r="200" spans="1:11" ht="15" customHeight="1">
      <c r="A200" s="11" t="s">
        <v>180</v>
      </c>
      <c r="B200" s="56" t="s">
        <v>279</v>
      </c>
      <c r="C200" s="813" t="s">
        <v>176</v>
      </c>
      <c r="D200" s="814"/>
      <c r="E200" s="57" t="s">
        <v>183</v>
      </c>
      <c r="F200" s="57" t="s">
        <v>184</v>
      </c>
      <c r="G200" s="55" t="s">
        <v>178</v>
      </c>
      <c r="H200" s="58" t="s">
        <v>186</v>
      </c>
    </row>
    <row r="201" spans="1:11">
      <c r="A201" s="42">
        <v>4750</v>
      </c>
      <c r="B201" s="59" t="s">
        <v>263</v>
      </c>
      <c r="C201" s="756" t="s">
        <v>280</v>
      </c>
      <c r="D201" s="757"/>
      <c r="E201" s="44" t="s">
        <v>196</v>
      </c>
      <c r="F201" s="67">
        <v>1.5</v>
      </c>
      <c r="G201" s="45">
        <v>14.11</v>
      </c>
      <c r="H201" s="61">
        <f>F201*G201</f>
        <v>21.164999999999999</v>
      </c>
    </row>
    <row r="202" spans="1:11">
      <c r="A202" s="68">
        <v>6111</v>
      </c>
      <c r="B202" s="80" t="s">
        <v>258</v>
      </c>
      <c r="C202" s="756" t="s">
        <v>237</v>
      </c>
      <c r="D202" s="757"/>
      <c r="E202" s="44" t="s">
        <v>196</v>
      </c>
      <c r="F202" s="67">
        <v>1</v>
      </c>
      <c r="G202" s="71">
        <v>10.49</v>
      </c>
      <c r="H202" s="61">
        <f>F202*G202</f>
        <v>10.49</v>
      </c>
    </row>
    <row r="203" spans="1:11">
      <c r="A203" s="68">
        <v>370</v>
      </c>
      <c r="B203" s="80" t="s">
        <v>281</v>
      </c>
      <c r="C203" s="756" t="s">
        <v>282</v>
      </c>
      <c r="D203" s="757"/>
      <c r="E203" s="70" t="s">
        <v>204</v>
      </c>
      <c r="F203" s="336">
        <v>4.8999999999999998E-3</v>
      </c>
      <c r="G203" s="71">
        <v>60</v>
      </c>
      <c r="H203" s="61">
        <f>F203*G203</f>
        <v>0.29399999999999998</v>
      </c>
    </row>
    <row r="204" spans="1:11" ht="16.5" customHeight="1">
      <c r="A204" s="68">
        <v>1379</v>
      </c>
      <c r="B204" s="80" t="s">
        <v>283</v>
      </c>
      <c r="C204" s="756" t="s">
        <v>284</v>
      </c>
      <c r="D204" s="761"/>
      <c r="E204" s="70" t="s">
        <v>264</v>
      </c>
      <c r="F204" s="76">
        <v>1.94</v>
      </c>
      <c r="G204" s="71">
        <v>0.48</v>
      </c>
      <c r="H204" s="61">
        <f>F204*G204</f>
        <v>0.93119999999999992</v>
      </c>
    </row>
    <row r="205" spans="1:11" ht="26.25" customHeight="1">
      <c r="A205" s="70">
        <v>34380</v>
      </c>
      <c r="B205" s="80" t="s">
        <v>285</v>
      </c>
      <c r="C205" s="756" t="s">
        <v>524</v>
      </c>
      <c r="D205" s="757"/>
      <c r="E205" s="70" t="s">
        <v>261</v>
      </c>
      <c r="F205" s="82">
        <v>1</v>
      </c>
      <c r="G205" s="71">
        <v>698.75</v>
      </c>
      <c r="H205" s="61">
        <f>F205*G205</f>
        <v>698.75</v>
      </c>
      <c r="K205" t="s">
        <v>685</v>
      </c>
    </row>
    <row r="206" spans="1:11">
      <c r="A206" s="83"/>
      <c r="B206" s="51"/>
      <c r="C206" s="762"/>
      <c r="D206" s="763"/>
      <c r="E206" s="49"/>
      <c r="F206" s="767" t="s">
        <v>199</v>
      </c>
      <c r="G206" s="768"/>
      <c r="H206" s="79">
        <f>SUM(H201:H205)</f>
        <v>731.63020000000006</v>
      </c>
    </row>
    <row r="207" spans="1:11">
      <c r="A207" s="86"/>
      <c r="B207" s="289"/>
      <c r="C207" s="290"/>
      <c r="D207" s="290"/>
      <c r="E207" s="88"/>
      <c r="F207" s="291"/>
      <c r="G207" s="291"/>
      <c r="H207" s="291"/>
    </row>
    <row r="208" spans="1:11" ht="30" customHeight="1">
      <c r="A208" s="786" t="s">
        <v>558</v>
      </c>
      <c r="B208" s="787"/>
      <c r="C208" s="788" t="s">
        <v>551</v>
      </c>
      <c r="D208" s="789"/>
      <c r="E208" s="789"/>
      <c r="F208" s="789"/>
      <c r="G208" s="789"/>
      <c r="H208" s="790"/>
    </row>
    <row r="209" spans="1:8" ht="25.5">
      <c r="A209" s="230" t="s">
        <v>180</v>
      </c>
      <c r="B209" s="231" t="s">
        <v>279</v>
      </c>
      <c r="C209" s="813" t="s">
        <v>176</v>
      </c>
      <c r="D209" s="814"/>
      <c r="E209" s="57" t="s">
        <v>183</v>
      </c>
      <c r="F209" s="57" t="s">
        <v>184</v>
      </c>
      <c r="G209" s="229" t="s">
        <v>178</v>
      </c>
      <c r="H209" s="58" t="s">
        <v>186</v>
      </c>
    </row>
    <row r="210" spans="1:8" ht="66.75" customHeight="1">
      <c r="A210" s="42">
        <v>3104</v>
      </c>
      <c r="B210" s="225"/>
      <c r="C210" s="756" t="s">
        <v>544</v>
      </c>
      <c r="D210" s="757"/>
      <c r="E210" s="44" t="s">
        <v>246</v>
      </c>
      <c r="F210" s="67">
        <v>1</v>
      </c>
      <c r="G210" s="45">
        <v>338.19</v>
      </c>
      <c r="H210" s="61">
        <f>F210*G210</f>
        <v>338.19</v>
      </c>
    </row>
    <row r="211" spans="1:8" ht="12.75" customHeight="1">
      <c r="A211" s="68">
        <v>10489</v>
      </c>
      <c r="B211" s="80"/>
      <c r="C211" s="756" t="s">
        <v>545</v>
      </c>
      <c r="D211" s="757"/>
      <c r="E211" s="44" t="s">
        <v>262</v>
      </c>
      <c r="F211" s="67">
        <v>0.3</v>
      </c>
      <c r="G211" s="45">
        <v>12.17</v>
      </c>
      <c r="H211" s="61">
        <f t="shared" ref="H211:H213" si="8">F211*G211</f>
        <v>3.6509999999999998</v>
      </c>
    </row>
    <row r="212" spans="1:8" ht="24" customHeight="1">
      <c r="A212" s="68">
        <v>10507</v>
      </c>
      <c r="B212" s="80"/>
      <c r="C212" s="756" t="s">
        <v>546</v>
      </c>
      <c r="D212" s="757"/>
      <c r="E212" s="70" t="s">
        <v>261</v>
      </c>
      <c r="F212" s="76">
        <v>3.36</v>
      </c>
      <c r="G212" s="71">
        <v>221.89</v>
      </c>
      <c r="H212" s="61">
        <f t="shared" si="8"/>
        <v>745.55039999999997</v>
      </c>
    </row>
    <row r="213" spans="1:8" ht="66" customHeight="1">
      <c r="A213" s="68">
        <v>11523</v>
      </c>
      <c r="B213" s="80"/>
      <c r="C213" s="756" t="s">
        <v>547</v>
      </c>
      <c r="D213" s="757"/>
      <c r="E213" s="70" t="s">
        <v>183</v>
      </c>
      <c r="F213" s="76">
        <v>2</v>
      </c>
      <c r="G213" s="71">
        <v>12.29</v>
      </c>
      <c r="H213" s="61">
        <f t="shared" si="8"/>
        <v>24.58</v>
      </c>
    </row>
    <row r="214" spans="1:8" ht="27.75" customHeight="1">
      <c r="A214" s="44">
        <v>11499</v>
      </c>
      <c r="B214" s="225"/>
      <c r="C214" s="756" t="s">
        <v>548</v>
      </c>
      <c r="D214" s="757"/>
      <c r="E214" s="44" t="s">
        <v>183</v>
      </c>
      <c r="F214" s="90">
        <v>1</v>
      </c>
      <c r="G214" s="45">
        <v>1009.21</v>
      </c>
      <c r="H214" s="61">
        <f>F214*G214</f>
        <v>1009.21</v>
      </c>
    </row>
    <row r="215" spans="1:8">
      <c r="A215" s="83"/>
      <c r="B215" s="103"/>
      <c r="C215" s="762"/>
      <c r="D215" s="763"/>
      <c r="E215" s="78"/>
      <c r="F215" s="767" t="s">
        <v>199</v>
      </c>
      <c r="G215" s="768"/>
      <c r="H215" s="79">
        <f>SUM(H210:H214)</f>
        <v>2121.1813999999999</v>
      </c>
    </row>
    <row r="216" spans="1:8">
      <c r="A216" s="84"/>
      <c r="B216" s="228"/>
      <c r="C216" s="226"/>
      <c r="D216" s="226"/>
      <c r="E216" s="88"/>
      <c r="F216" s="227"/>
      <c r="G216" s="227"/>
      <c r="H216" s="227"/>
    </row>
    <row r="217" spans="1:8" ht="27.75" customHeight="1">
      <c r="A217" s="786" t="s">
        <v>649</v>
      </c>
      <c r="B217" s="787"/>
      <c r="C217" s="788" t="s">
        <v>1045</v>
      </c>
      <c r="D217" s="789"/>
      <c r="E217" s="789"/>
      <c r="F217" s="789"/>
      <c r="G217" s="789"/>
      <c r="H217" s="790"/>
    </row>
    <row r="218" spans="1:8" ht="23.25" customHeight="1">
      <c r="A218" s="12" t="s">
        <v>180</v>
      </c>
      <c r="B218" s="72" t="s">
        <v>279</v>
      </c>
      <c r="C218" s="813" t="s">
        <v>176</v>
      </c>
      <c r="D218" s="814"/>
      <c r="E218" s="57" t="s">
        <v>183</v>
      </c>
      <c r="F218" s="57" t="s">
        <v>184</v>
      </c>
      <c r="G218" s="55" t="s">
        <v>178</v>
      </c>
      <c r="H218" s="58" t="s">
        <v>186</v>
      </c>
    </row>
    <row r="219" spans="1:8" ht="23.25" customHeight="1">
      <c r="A219" s="42">
        <v>247</v>
      </c>
      <c r="B219" s="91" t="s">
        <v>286</v>
      </c>
      <c r="C219" s="756" t="s">
        <v>287</v>
      </c>
      <c r="D219" s="757"/>
      <c r="E219" s="44" t="s">
        <v>196</v>
      </c>
      <c r="F219" s="67">
        <v>8</v>
      </c>
      <c r="G219" s="45">
        <v>10.95</v>
      </c>
      <c r="H219" s="61">
        <f t="shared" ref="H219:H228" si="9">F219*G219</f>
        <v>87.6</v>
      </c>
    </row>
    <row r="220" spans="1:8" ht="23.25" customHeight="1">
      <c r="A220" s="44">
        <v>2436</v>
      </c>
      <c r="B220" s="47" t="s">
        <v>288</v>
      </c>
      <c r="C220" s="775" t="s">
        <v>289</v>
      </c>
      <c r="D220" s="776"/>
      <c r="E220" s="44" t="s">
        <v>196</v>
      </c>
      <c r="F220" s="67">
        <v>8</v>
      </c>
      <c r="G220" s="45">
        <v>14.6</v>
      </c>
      <c r="H220" s="61">
        <f t="shared" si="9"/>
        <v>116.8</v>
      </c>
    </row>
    <row r="221" spans="1:8" ht="28.5" customHeight="1">
      <c r="A221" s="68">
        <v>1599</v>
      </c>
      <c r="B221" s="80" t="s">
        <v>290</v>
      </c>
      <c r="C221" s="756" t="s">
        <v>552</v>
      </c>
      <c r="D221" s="757"/>
      <c r="E221" s="70" t="s">
        <v>189</v>
      </c>
      <c r="F221" s="76">
        <v>1</v>
      </c>
      <c r="G221" s="71">
        <v>7.52</v>
      </c>
      <c r="H221" s="61">
        <f t="shared" si="9"/>
        <v>7.52</v>
      </c>
    </row>
    <row r="222" spans="1:8" ht="26.25" customHeight="1">
      <c r="A222" s="68">
        <v>3376</v>
      </c>
      <c r="B222" s="80" t="s">
        <v>291</v>
      </c>
      <c r="C222" s="756" t="s">
        <v>292</v>
      </c>
      <c r="D222" s="757"/>
      <c r="E222" s="70" t="s">
        <v>189</v>
      </c>
      <c r="F222" s="76">
        <v>1</v>
      </c>
      <c r="G222" s="71">
        <v>50.83</v>
      </c>
      <c r="H222" s="61">
        <f t="shared" si="9"/>
        <v>50.83</v>
      </c>
    </row>
    <row r="223" spans="1:8" ht="45" customHeight="1">
      <c r="A223" s="68">
        <v>39685</v>
      </c>
      <c r="B223" s="80" t="s">
        <v>187</v>
      </c>
      <c r="C223" s="756" t="s">
        <v>553</v>
      </c>
      <c r="D223" s="757"/>
      <c r="E223" s="70" t="s">
        <v>189</v>
      </c>
      <c r="F223" s="76">
        <v>1</v>
      </c>
      <c r="G223" s="71">
        <v>138.21</v>
      </c>
      <c r="H223" s="61">
        <f t="shared" si="9"/>
        <v>138.21</v>
      </c>
    </row>
    <row r="224" spans="1:8" ht="36.75" customHeight="1">
      <c r="A224" s="68">
        <v>12083</v>
      </c>
      <c r="B224" s="80" t="s">
        <v>293</v>
      </c>
      <c r="C224" s="756" t="s">
        <v>554</v>
      </c>
      <c r="D224" s="757"/>
      <c r="E224" s="70" t="s">
        <v>189</v>
      </c>
      <c r="F224" s="82">
        <v>1</v>
      </c>
      <c r="G224" s="71">
        <v>502.32</v>
      </c>
      <c r="H224" s="61">
        <f>F224*G224</f>
        <v>502.32</v>
      </c>
    </row>
    <row r="225" spans="1:8" ht="41.25" customHeight="1">
      <c r="A225" s="68">
        <v>979</v>
      </c>
      <c r="B225" s="80" t="s">
        <v>294</v>
      </c>
      <c r="C225" s="756" t="s">
        <v>295</v>
      </c>
      <c r="D225" s="757"/>
      <c r="E225" s="70" t="s">
        <v>193</v>
      </c>
      <c r="F225" s="82">
        <v>1</v>
      </c>
      <c r="G225" s="71">
        <v>6.7</v>
      </c>
      <c r="H225" s="61">
        <f>F225*G225</f>
        <v>6.7</v>
      </c>
    </row>
    <row r="226" spans="1:8" ht="33" customHeight="1">
      <c r="A226" s="352" t="s">
        <v>571</v>
      </c>
      <c r="B226" s="80" t="s">
        <v>296</v>
      </c>
      <c r="C226" s="756" t="s">
        <v>297</v>
      </c>
      <c r="D226" s="757"/>
      <c r="E226" s="70" t="s">
        <v>189</v>
      </c>
      <c r="F226" s="82">
        <v>1.5</v>
      </c>
      <c r="G226" s="71">
        <v>5.0199999999999996</v>
      </c>
      <c r="H226" s="61">
        <f>F226*G226</f>
        <v>7.5299999999999994</v>
      </c>
    </row>
    <row r="227" spans="1:8" ht="15.75" customHeight="1">
      <c r="A227" s="68">
        <v>868</v>
      </c>
      <c r="B227" s="80" t="s">
        <v>298</v>
      </c>
      <c r="C227" s="756" t="s">
        <v>299</v>
      </c>
      <c r="D227" s="761"/>
      <c r="E227" s="70" t="s">
        <v>193</v>
      </c>
      <c r="F227" s="76">
        <v>2</v>
      </c>
      <c r="G227" s="71">
        <v>10.59</v>
      </c>
      <c r="H227" s="61">
        <f t="shared" si="9"/>
        <v>21.18</v>
      </c>
    </row>
    <row r="228" spans="1:8" ht="25.5" customHeight="1">
      <c r="A228" s="68">
        <v>39177</v>
      </c>
      <c r="B228" s="80" t="s">
        <v>300</v>
      </c>
      <c r="C228" s="756" t="s">
        <v>555</v>
      </c>
      <c r="D228" s="757"/>
      <c r="E228" s="70" t="s">
        <v>189</v>
      </c>
      <c r="F228" s="82">
        <v>3</v>
      </c>
      <c r="G228" s="71">
        <v>1.04</v>
      </c>
      <c r="H228" s="61">
        <f t="shared" si="9"/>
        <v>3.12</v>
      </c>
    </row>
    <row r="229" spans="1:8" ht="17.25" customHeight="1">
      <c r="A229" s="68">
        <v>39211</v>
      </c>
      <c r="B229" s="80" t="s">
        <v>301</v>
      </c>
      <c r="C229" s="756" t="s">
        <v>556</v>
      </c>
      <c r="D229" s="757"/>
      <c r="E229" s="70" t="s">
        <v>189</v>
      </c>
      <c r="F229" s="82">
        <v>3</v>
      </c>
      <c r="G229" s="71">
        <v>0.91</v>
      </c>
      <c r="H229" s="61">
        <f>F229*G229</f>
        <v>2.73</v>
      </c>
    </row>
    <row r="230" spans="1:8">
      <c r="A230" s="83"/>
      <c r="B230" s="51"/>
      <c r="C230" s="762"/>
      <c r="D230" s="763"/>
      <c r="E230" s="49"/>
      <c r="F230" s="767" t="s">
        <v>199</v>
      </c>
      <c r="G230" s="768"/>
      <c r="H230" s="79">
        <f>SUM(H219:H229)</f>
        <v>944.54</v>
      </c>
    </row>
    <row r="231" spans="1:8">
      <c r="A231" s="86"/>
      <c r="B231" s="87"/>
      <c r="C231" s="85"/>
      <c r="D231" s="85"/>
      <c r="E231" s="88"/>
      <c r="F231" s="89"/>
      <c r="G231" s="89"/>
      <c r="H231" s="89"/>
    </row>
    <row r="232" spans="1:8">
      <c r="A232" s="879" t="s">
        <v>714</v>
      </c>
      <c r="B232" s="880"/>
      <c r="C232" s="864" t="s">
        <v>56</v>
      </c>
      <c r="D232" s="865"/>
      <c r="E232" s="865"/>
      <c r="F232" s="865"/>
      <c r="G232" s="865"/>
      <c r="H232" s="873"/>
    </row>
    <row r="233" spans="1:8" ht="25.5">
      <c r="A233" s="251" t="s">
        <v>180</v>
      </c>
      <c r="B233" s="252" t="s">
        <v>279</v>
      </c>
      <c r="C233" s="813" t="s">
        <v>176</v>
      </c>
      <c r="D233" s="814"/>
      <c r="E233" s="57" t="s">
        <v>183</v>
      </c>
      <c r="F233" s="57" t="s">
        <v>184</v>
      </c>
      <c r="G233" s="250" t="s">
        <v>178</v>
      </c>
      <c r="H233" s="58" t="s">
        <v>186</v>
      </c>
    </row>
    <row r="234" spans="1:8">
      <c r="A234" s="294">
        <v>247</v>
      </c>
      <c r="B234" s="303"/>
      <c r="C234" s="745" t="s">
        <v>632</v>
      </c>
      <c r="D234" s="746"/>
      <c r="E234" s="95" t="s">
        <v>196</v>
      </c>
      <c r="F234" s="95">
        <v>0.8</v>
      </c>
      <c r="G234" s="304">
        <v>10.95</v>
      </c>
      <c r="H234" s="61">
        <f>F234*G234</f>
        <v>8.76</v>
      </c>
    </row>
    <row r="235" spans="1:8">
      <c r="A235" s="294">
        <v>2436</v>
      </c>
      <c r="B235" s="303"/>
      <c r="C235" s="765" t="s">
        <v>633</v>
      </c>
      <c r="D235" s="766"/>
      <c r="E235" s="95" t="s">
        <v>196</v>
      </c>
      <c r="F235" s="95">
        <v>0.8</v>
      </c>
      <c r="G235" s="304">
        <v>14.6</v>
      </c>
      <c r="H235" s="61">
        <f t="shared" ref="H235:H237" si="10">F235*G235</f>
        <v>11.68</v>
      </c>
    </row>
    <row r="236" spans="1:8" ht="37.5" customHeight="1">
      <c r="A236" s="97">
        <v>38775</v>
      </c>
      <c r="B236" s="303"/>
      <c r="C236" s="765" t="s">
        <v>713</v>
      </c>
      <c r="D236" s="766"/>
      <c r="E236" s="95" t="s">
        <v>189</v>
      </c>
      <c r="F236" s="95">
        <v>1</v>
      </c>
      <c r="G236" s="304">
        <v>27</v>
      </c>
      <c r="H236" s="61">
        <f t="shared" si="10"/>
        <v>27</v>
      </c>
    </row>
    <row r="237" spans="1:8">
      <c r="A237" s="280">
        <v>39381</v>
      </c>
      <c r="B237" s="303"/>
      <c r="C237" s="769" t="s">
        <v>634</v>
      </c>
      <c r="D237" s="769"/>
      <c r="E237" s="95" t="s">
        <v>189</v>
      </c>
      <c r="F237" s="95">
        <v>1</v>
      </c>
      <c r="G237" s="304">
        <v>7.29</v>
      </c>
      <c r="H237" s="67">
        <f t="shared" si="10"/>
        <v>7.29</v>
      </c>
    </row>
    <row r="238" spans="1:8">
      <c r="A238" s="83"/>
      <c r="B238" s="51"/>
      <c r="C238" s="762"/>
      <c r="D238" s="763"/>
      <c r="E238" s="49"/>
      <c r="F238" s="767" t="s">
        <v>199</v>
      </c>
      <c r="G238" s="768"/>
      <c r="H238" s="79">
        <f>SUM(H234:H237)</f>
        <v>54.73</v>
      </c>
    </row>
    <row r="239" spans="1:8">
      <c r="A239" s="98"/>
      <c r="B239" s="99"/>
      <c r="C239" s="100"/>
      <c r="D239" s="101"/>
      <c r="E239" s="101"/>
      <c r="F239" s="101"/>
      <c r="G239" s="101"/>
      <c r="H239" s="102"/>
    </row>
    <row r="240" spans="1:8" ht="25.5" customHeight="1">
      <c r="A240" s="879" t="s">
        <v>877</v>
      </c>
      <c r="B240" s="880"/>
      <c r="C240" s="864" t="s">
        <v>742</v>
      </c>
      <c r="D240" s="865"/>
      <c r="E240" s="865"/>
      <c r="F240" s="865"/>
      <c r="G240" s="865"/>
      <c r="H240" s="873"/>
    </row>
    <row r="241" spans="1:8" ht="25.5">
      <c r="A241" s="288" t="s">
        <v>180</v>
      </c>
      <c r="B241" s="329" t="s">
        <v>279</v>
      </c>
      <c r="C241" s="813" t="s">
        <v>176</v>
      </c>
      <c r="D241" s="814"/>
      <c r="E241" s="57" t="s">
        <v>183</v>
      </c>
      <c r="F241" s="57" t="s">
        <v>184</v>
      </c>
      <c r="G241" s="328" t="s">
        <v>178</v>
      </c>
      <c r="H241" s="58" t="s">
        <v>186</v>
      </c>
    </row>
    <row r="242" spans="1:8">
      <c r="A242" s="294">
        <v>38774</v>
      </c>
      <c r="B242" s="303"/>
      <c r="C242" s="765" t="s">
        <v>633</v>
      </c>
      <c r="D242" s="766"/>
      <c r="E242" s="95" t="s">
        <v>196</v>
      </c>
      <c r="F242" s="95">
        <v>0.8</v>
      </c>
      <c r="G242" s="304">
        <v>14.6</v>
      </c>
      <c r="H242" s="61">
        <f t="shared" ref="H242:H243" si="11">F242*G242</f>
        <v>11.68</v>
      </c>
    </row>
    <row r="243" spans="1:8" ht="26.25" customHeight="1">
      <c r="A243" s="97"/>
      <c r="B243" s="303"/>
      <c r="C243" s="765" t="s">
        <v>742</v>
      </c>
      <c r="D243" s="766"/>
      <c r="E243" s="95" t="s">
        <v>189</v>
      </c>
      <c r="F243" s="95">
        <v>1</v>
      </c>
      <c r="G243" s="304">
        <v>22.11</v>
      </c>
      <c r="H243" s="61">
        <f t="shared" si="11"/>
        <v>22.11</v>
      </c>
    </row>
    <row r="244" spans="1:8">
      <c r="A244" s="83"/>
      <c r="B244" s="51"/>
      <c r="C244" s="762"/>
      <c r="D244" s="763"/>
      <c r="E244" s="49"/>
      <c r="F244" s="767" t="s">
        <v>199</v>
      </c>
      <c r="G244" s="768"/>
      <c r="H244" s="79">
        <f>SUM(H242:H243)</f>
        <v>33.79</v>
      </c>
    </row>
    <row r="245" spans="1:8" ht="13.5" thickBot="1">
      <c r="A245" s="98"/>
      <c r="B245" s="99"/>
      <c r="C245" s="100"/>
      <c r="D245" s="101"/>
      <c r="E245" s="101"/>
      <c r="F245" s="101"/>
      <c r="G245" s="101"/>
      <c r="H245" s="102"/>
    </row>
    <row r="246" spans="1:8" ht="33" customHeight="1" thickBot="1">
      <c r="A246" s="882" t="s">
        <v>1046</v>
      </c>
      <c r="B246" s="883"/>
      <c r="C246" s="884" t="s">
        <v>1047</v>
      </c>
      <c r="D246" s="885"/>
      <c r="E246" s="885"/>
      <c r="F246" s="885"/>
      <c r="G246" s="885"/>
      <c r="H246" s="886"/>
    </row>
    <row r="247" spans="1:8" ht="25.5">
      <c r="A247" s="321" t="s">
        <v>180</v>
      </c>
      <c r="B247" s="322" t="s">
        <v>302</v>
      </c>
      <c r="C247" s="855" t="s">
        <v>176</v>
      </c>
      <c r="D247" s="856"/>
      <c r="E247" s="321" t="s">
        <v>183</v>
      </c>
      <c r="F247" s="321" t="s">
        <v>184</v>
      </c>
      <c r="G247" s="321" t="s">
        <v>185</v>
      </c>
      <c r="H247" s="323" t="s">
        <v>186</v>
      </c>
    </row>
    <row r="248" spans="1:8">
      <c r="A248" s="42">
        <v>247</v>
      </c>
      <c r="B248" s="91" t="s">
        <v>286</v>
      </c>
      <c r="C248" s="773" t="s">
        <v>303</v>
      </c>
      <c r="D248" s="774"/>
      <c r="E248" s="44" t="s">
        <v>196</v>
      </c>
      <c r="F248" s="54">
        <v>2</v>
      </c>
      <c r="G248" s="45">
        <v>10.95</v>
      </c>
      <c r="H248" s="46">
        <f>G248*F248</f>
        <v>21.9</v>
      </c>
    </row>
    <row r="249" spans="1:8">
      <c r="A249" s="44">
        <v>2436</v>
      </c>
      <c r="B249" s="47" t="s">
        <v>288</v>
      </c>
      <c r="C249" s="775" t="s">
        <v>289</v>
      </c>
      <c r="D249" s="776"/>
      <c r="E249" s="44" t="s">
        <v>304</v>
      </c>
      <c r="F249" s="54">
        <v>2</v>
      </c>
      <c r="G249" s="45">
        <v>14.6</v>
      </c>
      <c r="H249" s="46">
        <f>G249*F249</f>
        <v>29.2</v>
      </c>
    </row>
    <row r="250" spans="1:8" ht="60" customHeight="1">
      <c r="A250" s="42">
        <v>12273</v>
      </c>
      <c r="B250" s="47" t="s">
        <v>305</v>
      </c>
      <c r="C250" s="756" t="s">
        <v>560</v>
      </c>
      <c r="D250" s="757"/>
      <c r="E250" s="44" t="s">
        <v>183</v>
      </c>
      <c r="F250" s="54">
        <v>1</v>
      </c>
      <c r="G250" s="45">
        <v>36.1</v>
      </c>
      <c r="H250" s="46">
        <f>G250*F250</f>
        <v>36.1</v>
      </c>
    </row>
    <row r="251" spans="1:8" ht="42.75" customHeight="1">
      <c r="A251" s="42">
        <v>12317</v>
      </c>
      <c r="B251" s="91" t="s">
        <v>306</v>
      </c>
      <c r="C251" s="756" t="s">
        <v>307</v>
      </c>
      <c r="D251" s="757"/>
      <c r="E251" s="44" t="s">
        <v>183</v>
      </c>
      <c r="F251" s="54">
        <v>1</v>
      </c>
      <c r="G251" s="45">
        <v>44.72</v>
      </c>
      <c r="H251" s="46">
        <f>G251*F251</f>
        <v>44.72</v>
      </c>
    </row>
    <row r="252" spans="1:8" ht="25.5" customHeight="1">
      <c r="A252" s="42">
        <v>3757</v>
      </c>
      <c r="B252" s="47" t="s">
        <v>308</v>
      </c>
      <c r="C252" s="756" t="s">
        <v>309</v>
      </c>
      <c r="D252" s="757"/>
      <c r="E252" s="44" t="s">
        <v>183</v>
      </c>
      <c r="F252" s="54">
        <v>1</v>
      </c>
      <c r="G252" s="45">
        <v>31.52</v>
      </c>
      <c r="H252" s="46">
        <f>G252*F252</f>
        <v>31.52</v>
      </c>
    </row>
    <row r="253" spans="1:8">
      <c r="A253" s="65"/>
      <c r="B253" s="92"/>
      <c r="C253" s="63"/>
      <c r="D253" s="64"/>
      <c r="E253" s="65"/>
      <c r="F253" s="807" t="s">
        <v>199</v>
      </c>
      <c r="G253" s="808"/>
      <c r="H253" s="93">
        <f>SUM(H248:H252)</f>
        <v>163.44</v>
      </c>
    </row>
    <row r="254" spans="1:8">
      <c r="A254" s="98"/>
      <c r="B254" s="99"/>
      <c r="C254" s="100"/>
      <c r="D254" s="101"/>
      <c r="E254" s="101"/>
      <c r="F254" s="101"/>
      <c r="G254" s="101"/>
      <c r="H254" s="102"/>
    </row>
    <row r="255" spans="1:8" ht="27.75" customHeight="1">
      <c r="A255" s="734" t="s">
        <v>320</v>
      </c>
      <c r="B255" s="735"/>
      <c r="C255" s="736" t="s">
        <v>1048</v>
      </c>
      <c r="D255" s="737"/>
      <c r="E255" s="737"/>
      <c r="F255" s="764"/>
      <c r="G255" s="39"/>
      <c r="H255" s="39"/>
    </row>
    <row r="256" spans="1:8" ht="25.5">
      <c r="A256" s="39" t="s">
        <v>180</v>
      </c>
      <c r="B256" s="40" t="s">
        <v>302</v>
      </c>
      <c r="C256" s="734" t="s">
        <v>176</v>
      </c>
      <c r="D256" s="735"/>
      <c r="E256" s="39" t="s">
        <v>183</v>
      </c>
      <c r="F256" s="39" t="s">
        <v>184</v>
      </c>
      <c r="G256" s="39" t="s">
        <v>185</v>
      </c>
      <c r="H256" s="41" t="s">
        <v>186</v>
      </c>
    </row>
    <row r="257" spans="1:8">
      <c r="A257" s="42">
        <v>247</v>
      </c>
      <c r="B257" s="91" t="s">
        <v>286</v>
      </c>
      <c r="C257" s="773" t="s">
        <v>303</v>
      </c>
      <c r="D257" s="774"/>
      <c r="E257" s="44" t="s">
        <v>196</v>
      </c>
      <c r="F257" s="54">
        <v>4.5</v>
      </c>
      <c r="G257" s="45">
        <v>10.95</v>
      </c>
      <c r="H257" s="46">
        <f t="shared" ref="H257:H263" si="12">G257*F257</f>
        <v>49.274999999999999</v>
      </c>
    </row>
    <row r="258" spans="1:8">
      <c r="A258" s="44">
        <v>2436</v>
      </c>
      <c r="B258" s="47" t="s">
        <v>288</v>
      </c>
      <c r="C258" s="775" t="s">
        <v>289</v>
      </c>
      <c r="D258" s="776"/>
      <c r="E258" s="44" t="s">
        <v>304</v>
      </c>
      <c r="F258" s="54">
        <v>3.5</v>
      </c>
      <c r="G258" s="45">
        <v>14.6</v>
      </c>
      <c r="H258" s="46">
        <f t="shared" si="12"/>
        <v>51.1</v>
      </c>
    </row>
    <row r="259" spans="1:8" ht="28.5" customHeight="1">
      <c r="A259" s="44">
        <v>938</v>
      </c>
      <c r="B259" s="47" t="s">
        <v>310</v>
      </c>
      <c r="C259" s="770" t="s">
        <v>311</v>
      </c>
      <c r="D259" s="771"/>
      <c r="E259" s="44" t="s">
        <v>193</v>
      </c>
      <c r="F259" s="54">
        <v>33</v>
      </c>
      <c r="G259" s="45">
        <v>0.65</v>
      </c>
      <c r="H259" s="46">
        <f t="shared" si="12"/>
        <v>21.45</v>
      </c>
    </row>
    <row r="260" spans="1:8" ht="33.75" customHeight="1">
      <c r="A260" s="44">
        <v>39272</v>
      </c>
      <c r="B260" s="47" t="s">
        <v>312</v>
      </c>
      <c r="C260" s="770" t="s">
        <v>313</v>
      </c>
      <c r="D260" s="771"/>
      <c r="E260" s="44" t="s">
        <v>189</v>
      </c>
      <c r="F260" s="54">
        <v>1</v>
      </c>
      <c r="G260" s="45">
        <v>1.66</v>
      </c>
      <c r="H260" s="46">
        <f t="shared" si="12"/>
        <v>1.66</v>
      </c>
    </row>
    <row r="261" spans="1:8" ht="25.5" customHeight="1">
      <c r="A261" s="42">
        <v>2674</v>
      </c>
      <c r="B261" s="91" t="s">
        <v>314</v>
      </c>
      <c r="C261" s="770" t="s">
        <v>315</v>
      </c>
      <c r="D261" s="771"/>
      <c r="E261" s="44" t="s">
        <v>193</v>
      </c>
      <c r="F261" s="54">
        <v>15</v>
      </c>
      <c r="G261" s="45">
        <v>2.1800000000000002</v>
      </c>
      <c r="H261" s="46">
        <f t="shared" si="12"/>
        <v>32.700000000000003</v>
      </c>
    </row>
    <row r="262" spans="1:8" ht="24.75" customHeight="1">
      <c r="A262" s="42">
        <v>1891</v>
      </c>
      <c r="B262" s="91" t="s">
        <v>316</v>
      </c>
      <c r="C262" s="770" t="s">
        <v>317</v>
      </c>
      <c r="D262" s="771"/>
      <c r="E262" s="44" t="s">
        <v>189</v>
      </c>
      <c r="F262" s="54">
        <v>1</v>
      </c>
      <c r="G262" s="45">
        <v>0.77</v>
      </c>
      <c r="H262" s="46">
        <f t="shared" si="12"/>
        <v>0.77</v>
      </c>
    </row>
    <row r="263" spans="1:8" ht="25.5" customHeight="1">
      <c r="A263" s="42">
        <v>2556</v>
      </c>
      <c r="B263" s="91" t="s">
        <v>318</v>
      </c>
      <c r="C263" s="770" t="s">
        <v>319</v>
      </c>
      <c r="D263" s="771"/>
      <c r="E263" s="44" t="s">
        <v>189</v>
      </c>
      <c r="F263" s="54">
        <v>1</v>
      </c>
      <c r="G263" s="45">
        <v>1.35</v>
      </c>
      <c r="H263" s="46">
        <f t="shared" si="12"/>
        <v>1.35</v>
      </c>
    </row>
    <row r="264" spans="1:8">
      <c r="A264" s="65"/>
      <c r="B264" s="92"/>
      <c r="C264" s="63"/>
      <c r="D264" s="64"/>
      <c r="E264" s="65"/>
      <c r="F264" s="807" t="s">
        <v>199</v>
      </c>
      <c r="G264" s="808"/>
      <c r="H264" s="93">
        <f>SUM(H257:H263)</f>
        <v>158.30500000000001</v>
      </c>
    </row>
    <row r="265" spans="1:8">
      <c r="A265" s="86"/>
      <c r="B265" s="87"/>
      <c r="C265" s="85"/>
      <c r="D265" s="85"/>
      <c r="E265" s="88"/>
      <c r="F265" s="89"/>
      <c r="G265" s="89"/>
      <c r="H265" s="89"/>
    </row>
    <row r="266" spans="1:8">
      <c r="A266" s="734" t="s">
        <v>323</v>
      </c>
      <c r="B266" s="735"/>
      <c r="C266" s="734" t="s">
        <v>704</v>
      </c>
      <c r="D266" s="772"/>
      <c r="E266" s="772"/>
      <c r="F266" s="735"/>
      <c r="G266" s="39"/>
      <c r="H266" s="39"/>
    </row>
    <row r="267" spans="1:8" ht="25.5">
      <c r="A267" s="39" t="s">
        <v>180</v>
      </c>
      <c r="B267" s="285" t="s">
        <v>302</v>
      </c>
      <c r="C267" s="734" t="s">
        <v>176</v>
      </c>
      <c r="D267" s="735"/>
      <c r="E267" s="39" t="s">
        <v>183</v>
      </c>
      <c r="F267" s="39" t="s">
        <v>184</v>
      </c>
      <c r="G267" s="39" t="s">
        <v>185</v>
      </c>
      <c r="H267" s="41" t="s">
        <v>186</v>
      </c>
    </row>
    <row r="268" spans="1:8">
      <c r="A268" s="44">
        <v>2436</v>
      </c>
      <c r="B268" s="47" t="s">
        <v>288</v>
      </c>
      <c r="C268" s="775" t="s">
        <v>289</v>
      </c>
      <c r="D268" s="776"/>
      <c r="E268" s="44" t="s">
        <v>304</v>
      </c>
      <c r="F268" s="54">
        <v>0.8</v>
      </c>
      <c r="G268" s="45">
        <v>14.6</v>
      </c>
      <c r="H268" s="46">
        <f>G268*F268</f>
        <v>11.68</v>
      </c>
    </row>
    <row r="269" spans="1:8">
      <c r="A269" s="42">
        <v>247</v>
      </c>
      <c r="B269" s="91" t="s">
        <v>286</v>
      </c>
      <c r="C269" s="773" t="s">
        <v>303</v>
      </c>
      <c r="D269" s="774"/>
      <c r="E269" s="44" t="s">
        <v>196</v>
      </c>
      <c r="F269" s="54">
        <v>0.4</v>
      </c>
      <c r="G269" s="45">
        <v>10.95</v>
      </c>
      <c r="H269" s="46">
        <f t="shared" ref="H269:H271" si="13">G269*F269</f>
        <v>4.38</v>
      </c>
    </row>
    <row r="270" spans="1:8">
      <c r="A270" s="44">
        <v>2556</v>
      </c>
      <c r="B270" s="47"/>
      <c r="C270" s="770" t="s">
        <v>705</v>
      </c>
      <c r="D270" s="771"/>
      <c r="E270" s="44" t="s">
        <v>193</v>
      </c>
      <c r="F270" s="54">
        <v>1</v>
      </c>
      <c r="G270" s="45">
        <v>1.35</v>
      </c>
      <c r="H270" s="46">
        <f t="shared" si="13"/>
        <v>1.35</v>
      </c>
    </row>
    <row r="271" spans="1:8">
      <c r="A271" s="44">
        <v>92009</v>
      </c>
      <c r="B271" s="47"/>
      <c r="C271" s="770" t="s">
        <v>706</v>
      </c>
      <c r="D271" s="771"/>
      <c r="E271" s="44" t="s">
        <v>189</v>
      </c>
      <c r="F271" s="54">
        <v>1</v>
      </c>
      <c r="G271" s="45">
        <v>33.19</v>
      </c>
      <c r="H271" s="46">
        <f t="shared" si="13"/>
        <v>33.19</v>
      </c>
    </row>
    <row r="272" spans="1:8" ht="15" customHeight="1">
      <c r="A272" s="65"/>
      <c r="B272" s="92"/>
      <c r="C272" s="63"/>
      <c r="D272" s="64"/>
      <c r="E272" s="65"/>
      <c r="F272" s="807" t="s">
        <v>199</v>
      </c>
      <c r="G272" s="808"/>
      <c r="H272" s="93">
        <f>SUM(H268:H271)</f>
        <v>50.599999999999994</v>
      </c>
    </row>
    <row r="273" spans="1:8" hidden="1">
      <c r="A273" s="353"/>
      <c r="B273" s="354"/>
      <c r="C273" s="355"/>
      <c r="D273" s="356"/>
      <c r="E273" s="356"/>
      <c r="F273" s="356"/>
      <c r="G273" s="356"/>
      <c r="H273" s="357"/>
    </row>
    <row r="274" spans="1:8">
      <c r="A274" s="98"/>
      <c r="B274" s="99"/>
      <c r="C274" s="100"/>
      <c r="D274" s="101"/>
      <c r="E274" s="101"/>
      <c r="F274" s="101"/>
      <c r="G274" s="101"/>
      <c r="H274" s="102"/>
    </row>
    <row r="275" spans="1:8">
      <c r="A275" s="734" t="s">
        <v>322</v>
      </c>
      <c r="B275" s="735"/>
      <c r="C275" s="736" t="s">
        <v>1049</v>
      </c>
      <c r="D275" s="764"/>
      <c r="E275" s="83"/>
      <c r="F275" s="39"/>
      <c r="G275" s="39"/>
      <c r="H275" s="39"/>
    </row>
    <row r="276" spans="1:8" ht="25.5">
      <c r="A276" s="39" t="s">
        <v>180</v>
      </c>
      <c r="B276" s="497" t="s">
        <v>302</v>
      </c>
      <c r="C276" s="734" t="s">
        <v>176</v>
      </c>
      <c r="D276" s="735"/>
      <c r="E276" s="39" t="s">
        <v>183</v>
      </c>
      <c r="F276" s="39" t="s">
        <v>184</v>
      </c>
      <c r="G276" s="39" t="s">
        <v>185</v>
      </c>
      <c r="H276" s="41" t="s">
        <v>186</v>
      </c>
    </row>
    <row r="277" spans="1:8" ht="17.25" customHeight="1">
      <c r="A277" s="42">
        <v>247</v>
      </c>
      <c r="B277" s="91" t="s">
        <v>286</v>
      </c>
      <c r="C277" s="773" t="s">
        <v>303</v>
      </c>
      <c r="D277" s="774"/>
      <c r="E277" s="44" t="s">
        <v>196</v>
      </c>
      <c r="F277" s="54">
        <v>2</v>
      </c>
      <c r="G277" s="45">
        <v>10.95</v>
      </c>
      <c r="H277" s="46">
        <f>G277*F277</f>
        <v>21.9</v>
      </c>
    </row>
    <row r="278" spans="1:8" ht="16.5" customHeight="1">
      <c r="A278" s="44">
        <v>2436</v>
      </c>
      <c r="B278" s="47" t="s">
        <v>288</v>
      </c>
      <c r="C278" s="775" t="s">
        <v>289</v>
      </c>
      <c r="D278" s="776"/>
      <c r="E278" s="44" t="s">
        <v>304</v>
      </c>
      <c r="F278" s="54">
        <v>2</v>
      </c>
      <c r="G278" s="45">
        <v>14.6</v>
      </c>
      <c r="H278" s="46">
        <f>G278*F278</f>
        <v>29.2</v>
      </c>
    </row>
    <row r="279" spans="1:8" ht="27" customHeight="1">
      <c r="A279" s="42">
        <v>938</v>
      </c>
      <c r="B279" s="91" t="s">
        <v>1050</v>
      </c>
      <c r="C279" s="770" t="s">
        <v>1051</v>
      </c>
      <c r="D279" s="771"/>
      <c r="E279" s="44" t="s">
        <v>193</v>
      </c>
      <c r="F279" s="54">
        <v>33</v>
      </c>
      <c r="G279" s="45">
        <v>0.65</v>
      </c>
      <c r="H279" s="46">
        <f t="shared" ref="H279:H284" si="14">G279*F279</f>
        <v>21.45</v>
      </c>
    </row>
    <row r="280" spans="1:8" ht="30" customHeight="1">
      <c r="A280" s="42">
        <v>39272</v>
      </c>
      <c r="B280" s="91" t="s">
        <v>312</v>
      </c>
      <c r="C280" s="756" t="s">
        <v>1052</v>
      </c>
      <c r="D280" s="761"/>
      <c r="E280" s="44" t="s">
        <v>183</v>
      </c>
      <c r="F280" s="54">
        <v>1</v>
      </c>
      <c r="G280" s="45">
        <v>1.66</v>
      </c>
      <c r="H280" s="46">
        <f t="shared" si="14"/>
        <v>1.66</v>
      </c>
    </row>
    <row r="281" spans="1:8" ht="19.5" customHeight="1">
      <c r="A281" s="42">
        <v>2674</v>
      </c>
      <c r="B281" s="91" t="s">
        <v>314</v>
      </c>
      <c r="C281" s="794" t="s">
        <v>1053</v>
      </c>
      <c r="D281" s="795"/>
      <c r="E281" s="44" t="s">
        <v>193</v>
      </c>
      <c r="F281" s="54">
        <v>15</v>
      </c>
      <c r="G281" s="45">
        <v>2.1800000000000002</v>
      </c>
      <c r="H281" s="46">
        <f t="shared" si="14"/>
        <v>32.700000000000003</v>
      </c>
    </row>
    <row r="282" spans="1:8" ht="29.25" customHeight="1">
      <c r="A282" s="42">
        <v>1891</v>
      </c>
      <c r="B282" s="91" t="s">
        <v>1054</v>
      </c>
      <c r="C282" s="756" t="s">
        <v>317</v>
      </c>
      <c r="D282" s="757"/>
      <c r="E282" s="44" t="s">
        <v>189</v>
      </c>
      <c r="F282" s="54">
        <v>1</v>
      </c>
      <c r="G282" s="45">
        <v>0.77</v>
      </c>
      <c r="H282" s="46">
        <f t="shared" si="14"/>
        <v>0.77</v>
      </c>
    </row>
    <row r="283" spans="1:8" ht="30.75" customHeight="1">
      <c r="A283" s="42">
        <v>2556</v>
      </c>
      <c r="B283" s="91" t="s">
        <v>1055</v>
      </c>
      <c r="C283" s="756" t="s">
        <v>1056</v>
      </c>
      <c r="D283" s="757"/>
      <c r="E283" s="44" t="s">
        <v>189</v>
      </c>
      <c r="F283" s="54">
        <v>1</v>
      </c>
      <c r="G283" s="45">
        <v>1.35</v>
      </c>
      <c r="H283" s="46">
        <f t="shared" si="14"/>
        <v>1.35</v>
      </c>
    </row>
    <row r="284" spans="1:8" ht="30" customHeight="1">
      <c r="A284" s="42">
        <v>12128</v>
      </c>
      <c r="B284" s="504" t="s">
        <v>1057</v>
      </c>
      <c r="C284" s="887" t="s">
        <v>1058</v>
      </c>
      <c r="D284" s="888"/>
      <c r="E284" s="44" t="s">
        <v>189</v>
      </c>
      <c r="F284" s="54">
        <v>1</v>
      </c>
      <c r="G284" s="45">
        <v>5.23</v>
      </c>
      <c r="H284" s="46">
        <f t="shared" si="14"/>
        <v>5.23</v>
      </c>
    </row>
    <row r="285" spans="1:8">
      <c r="A285" s="65"/>
      <c r="B285" s="498"/>
      <c r="C285" s="63"/>
      <c r="D285" s="64"/>
      <c r="E285" s="65"/>
      <c r="F285" s="807" t="s">
        <v>199</v>
      </c>
      <c r="G285" s="808"/>
      <c r="H285" s="93">
        <f>SUM(H277:H284)</f>
        <v>114.25999999999999</v>
      </c>
    </row>
    <row r="286" spans="1:8">
      <c r="A286" s="98"/>
      <c r="B286" s="99"/>
      <c r="C286" s="100"/>
      <c r="D286" s="101"/>
      <c r="E286" s="101"/>
      <c r="F286" s="101"/>
      <c r="G286" s="101"/>
      <c r="H286" s="102"/>
    </row>
    <row r="287" spans="1:8" ht="33" customHeight="1">
      <c r="A287" s="734" t="s">
        <v>573</v>
      </c>
      <c r="B287" s="735"/>
      <c r="C287" s="736" t="s">
        <v>1059</v>
      </c>
      <c r="D287" s="737"/>
      <c r="E287" s="737"/>
      <c r="F287" s="737"/>
      <c r="G287" s="764"/>
      <c r="H287" s="39"/>
    </row>
    <row r="288" spans="1:8" ht="25.5">
      <c r="A288" s="39" t="s">
        <v>180</v>
      </c>
      <c r="B288" s="388" t="s">
        <v>302</v>
      </c>
      <c r="C288" s="734" t="s">
        <v>176</v>
      </c>
      <c r="D288" s="735"/>
      <c r="E288" s="39" t="s">
        <v>183</v>
      </c>
      <c r="F288" s="39" t="s">
        <v>184</v>
      </c>
      <c r="G288" s="39" t="s">
        <v>185</v>
      </c>
      <c r="H288" s="41" t="s">
        <v>186</v>
      </c>
    </row>
    <row r="289" spans="1:8" ht="30" customHeight="1">
      <c r="A289" s="44">
        <v>39445</v>
      </c>
      <c r="B289" s="47"/>
      <c r="C289" s="773" t="s">
        <v>785</v>
      </c>
      <c r="D289" s="774"/>
      <c r="E289" s="44" t="s">
        <v>183</v>
      </c>
      <c r="F289" s="54">
        <v>1</v>
      </c>
      <c r="G289" s="45">
        <v>92.13</v>
      </c>
      <c r="H289" s="46">
        <f>G289*F289</f>
        <v>92.13</v>
      </c>
    </row>
    <row r="290" spans="1:8">
      <c r="A290" s="44">
        <v>2436</v>
      </c>
      <c r="B290" s="91"/>
      <c r="C290" s="775" t="s">
        <v>289</v>
      </c>
      <c r="D290" s="776"/>
      <c r="E290" s="44" t="s">
        <v>196</v>
      </c>
      <c r="F290" s="54">
        <v>0.6</v>
      </c>
      <c r="G290" s="45">
        <v>14.6</v>
      </c>
      <c r="H290" s="46">
        <f t="shared" ref="H290:H291" si="15">G290*F290</f>
        <v>8.76</v>
      </c>
    </row>
    <row r="291" spans="1:8">
      <c r="A291" s="42">
        <v>247</v>
      </c>
      <c r="B291" s="47"/>
      <c r="C291" s="773" t="s">
        <v>303</v>
      </c>
      <c r="D291" s="774"/>
      <c r="E291" s="44" t="s">
        <v>196</v>
      </c>
      <c r="F291" s="54">
        <v>0.6</v>
      </c>
      <c r="G291" s="45">
        <v>10.95</v>
      </c>
      <c r="H291" s="46">
        <f t="shared" si="15"/>
        <v>6.5699999999999994</v>
      </c>
    </row>
    <row r="292" spans="1:8">
      <c r="A292" s="65"/>
      <c r="B292" s="92"/>
      <c r="C292" s="63"/>
      <c r="D292" s="64"/>
      <c r="E292" s="65"/>
      <c r="F292" s="807" t="s">
        <v>199</v>
      </c>
      <c r="G292" s="808"/>
      <c r="H292" s="93">
        <f>SUM(H289:H291)</f>
        <v>107.46</v>
      </c>
    </row>
    <row r="293" spans="1:8">
      <c r="A293" s="98"/>
      <c r="B293" s="99"/>
      <c r="C293" s="100"/>
      <c r="D293" s="101"/>
      <c r="E293" s="101"/>
      <c r="F293" s="101"/>
      <c r="G293" s="101"/>
      <c r="H293" s="102"/>
    </row>
    <row r="294" spans="1:8" ht="28.5" customHeight="1">
      <c r="A294" s="734" t="s">
        <v>1074</v>
      </c>
      <c r="B294" s="735"/>
      <c r="C294" s="736" t="s">
        <v>652</v>
      </c>
      <c r="D294" s="737"/>
      <c r="E294" s="737"/>
      <c r="F294" s="737"/>
      <c r="G294" s="737"/>
      <c r="H294" s="738"/>
    </row>
    <row r="295" spans="1:8" ht="25.5">
      <c r="A295" s="39" t="s">
        <v>180</v>
      </c>
      <c r="B295" s="248" t="s">
        <v>302</v>
      </c>
      <c r="C295" s="734" t="s">
        <v>176</v>
      </c>
      <c r="D295" s="735"/>
      <c r="E295" s="39" t="s">
        <v>183</v>
      </c>
      <c r="F295" s="39" t="s">
        <v>184</v>
      </c>
      <c r="G295" s="39" t="s">
        <v>185</v>
      </c>
      <c r="H295" s="41" t="s">
        <v>186</v>
      </c>
    </row>
    <row r="296" spans="1:8">
      <c r="A296" s="42">
        <v>247</v>
      </c>
      <c r="B296" s="91" t="s">
        <v>651</v>
      </c>
      <c r="C296" s="773" t="s">
        <v>287</v>
      </c>
      <c r="D296" s="774"/>
      <c r="E296" s="44" t="s">
        <v>196</v>
      </c>
      <c r="F296" s="54">
        <v>2.5</v>
      </c>
      <c r="G296" s="45">
        <v>10.95</v>
      </c>
      <c r="H296" s="46">
        <f>G296*F296</f>
        <v>27.375</v>
      </c>
    </row>
    <row r="297" spans="1:8">
      <c r="A297" s="44">
        <v>2436</v>
      </c>
      <c r="B297" s="47" t="s">
        <v>288</v>
      </c>
      <c r="C297" s="775" t="s">
        <v>326</v>
      </c>
      <c r="D297" s="776"/>
      <c r="E297" s="44" t="s">
        <v>304</v>
      </c>
      <c r="F297" s="54">
        <v>2.5</v>
      </c>
      <c r="G297" s="45">
        <v>14.6</v>
      </c>
      <c r="H297" s="46">
        <f>G297*F297</f>
        <v>36.5</v>
      </c>
    </row>
    <row r="298" spans="1:8" ht="42" customHeight="1">
      <c r="A298" s="42">
        <v>1873</v>
      </c>
      <c r="B298" s="47" t="s">
        <v>327</v>
      </c>
      <c r="C298" s="770" t="s">
        <v>328</v>
      </c>
      <c r="D298" s="771"/>
      <c r="E298" s="44" t="s">
        <v>183</v>
      </c>
      <c r="F298" s="54">
        <v>1</v>
      </c>
      <c r="G298" s="45">
        <v>3.04</v>
      </c>
      <c r="H298" s="46">
        <f>G298*F298</f>
        <v>3.04</v>
      </c>
    </row>
    <row r="299" spans="1:8" ht="33.75" customHeight="1">
      <c r="A299" s="42">
        <v>2674</v>
      </c>
      <c r="B299" s="91" t="s">
        <v>329</v>
      </c>
      <c r="C299" s="756" t="s">
        <v>330</v>
      </c>
      <c r="D299" s="757"/>
      <c r="E299" s="44" t="s">
        <v>193</v>
      </c>
      <c r="F299" s="54">
        <v>10</v>
      </c>
      <c r="G299" s="45">
        <v>2.1800000000000002</v>
      </c>
      <c r="H299" s="46">
        <f>G299*F299</f>
        <v>21.8</v>
      </c>
    </row>
    <row r="300" spans="1:8" ht="28.5" customHeight="1">
      <c r="A300" s="42">
        <v>38097</v>
      </c>
      <c r="B300" s="47" t="s">
        <v>331</v>
      </c>
      <c r="C300" s="756" t="s">
        <v>567</v>
      </c>
      <c r="D300" s="757"/>
      <c r="E300" s="44" t="s">
        <v>183</v>
      </c>
      <c r="F300" s="54">
        <v>1</v>
      </c>
      <c r="G300" s="45">
        <v>3.28</v>
      </c>
      <c r="H300" s="46">
        <f>G300*F300</f>
        <v>3.28</v>
      </c>
    </row>
    <row r="301" spans="1:8" ht="12" customHeight="1">
      <c r="A301" s="65"/>
      <c r="B301" s="92"/>
      <c r="C301" s="63"/>
      <c r="D301" s="64"/>
      <c r="E301" s="65"/>
      <c r="F301" s="807" t="s">
        <v>199</v>
      </c>
      <c r="G301" s="808"/>
      <c r="H301" s="93">
        <f>SUM(H296:H300)</f>
        <v>91.995000000000005</v>
      </c>
    </row>
    <row r="302" spans="1:8">
      <c r="A302" s="98"/>
      <c r="B302" s="99"/>
      <c r="C302" s="100"/>
      <c r="D302" s="101"/>
      <c r="E302" s="101"/>
      <c r="F302" s="101"/>
      <c r="G302" s="101"/>
      <c r="H302" s="102"/>
    </row>
    <row r="303" spans="1:8">
      <c r="A303" s="734" t="s">
        <v>574</v>
      </c>
      <c r="B303" s="735"/>
      <c r="C303" s="736" t="s">
        <v>1062</v>
      </c>
      <c r="D303" s="737"/>
      <c r="E303" s="737"/>
      <c r="F303" s="737"/>
      <c r="G303" s="737"/>
      <c r="H303" s="764"/>
    </row>
    <row r="304" spans="1:8" ht="25.5">
      <c r="A304" s="39" t="s">
        <v>180</v>
      </c>
      <c r="B304" s="234" t="s">
        <v>302</v>
      </c>
      <c r="C304" s="734" t="s">
        <v>176</v>
      </c>
      <c r="D304" s="735"/>
      <c r="E304" s="39" t="s">
        <v>183</v>
      </c>
      <c r="F304" s="39" t="s">
        <v>184</v>
      </c>
      <c r="G304" s="39" t="s">
        <v>185</v>
      </c>
      <c r="H304" s="41" t="s">
        <v>186</v>
      </c>
    </row>
    <row r="305" spans="1:8">
      <c r="A305" s="68">
        <v>6111</v>
      </c>
      <c r="B305" s="80"/>
      <c r="C305" s="232" t="s">
        <v>237</v>
      </c>
      <c r="D305" s="233"/>
      <c r="E305" s="44" t="s">
        <v>196</v>
      </c>
      <c r="F305" s="67">
        <v>0.3</v>
      </c>
      <c r="G305" s="71">
        <v>10.49</v>
      </c>
      <c r="H305" s="46">
        <f>G305*F305</f>
        <v>3.1469999999999998</v>
      </c>
    </row>
    <row r="306" spans="1:8">
      <c r="A306" s="42">
        <v>37400</v>
      </c>
      <c r="B306" s="232"/>
      <c r="C306" s="770" t="s">
        <v>569</v>
      </c>
      <c r="D306" s="771"/>
      <c r="E306" s="44" t="s">
        <v>183</v>
      </c>
      <c r="F306" s="54">
        <v>1</v>
      </c>
      <c r="G306" s="45">
        <v>30.67</v>
      </c>
      <c r="H306" s="46">
        <f>G306*F306</f>
        <v>30.67</v>
      </c>
    </row>
    <row r="307" spans="1:8">
      <c r="A307" s="65"/>
      <c r="B307" s="92"/>
      <c r="C307" s="92"/>
      <c r="D307" s="64"/>
      <c r="E307" s="65"/>
      <c r="F307" s="807" t="s">
        <v>199</v>
      </c>
      <c r="G307" s="808"/>
      <c r="H307" s="93">
        <f>SUM(H305:H306)</f>
        <v>33.817</v>
      </c>
    </row>
    <row r="308" spans="1:8" ht="15" customHeight="1">
      <c r="A308" s="98"/>
      <c r="B308" s="99"/>
      <c r="C308" s="100"/>
      <c r="D308" s="101"/>
      <c r="E308" s="101"/>
      <c r="F308" s="101"/>
      <c r="G308" s="101"/>
      <c r="H308" s="102"/>
    </row>
    <row r="309" spans="1:8" ht="24.75" customHeight="1">
      <c r="A309" s="734" t="s">
        <v>579</v>
      </c>
      <c r="B309" s="735"/>
      <c r="C309" s="736" t="s">
        <v>1063</v>
      </c>
      <c r="D309" s="737"/>
      <c r="E309" s="737"/>
      <c r="F309" s="737"/>
      <c r="G309" s="737"/>
      <c r="H309" s="738"/>
    </row>
    <row r="310" spans="1:8" ht="25.5">
      <c r="A310" s="39" t="s">
        <v>180</v>
      </c>
      <c r="B310" s="248" t="s">
        <v>302</v>
      </c>
      <c r="C310" s="734" t="s">
        <v>176</v>
      </c>
      <c r="D310" s="735"/>
      <c r="E310" s="39" t="s">
        <v>183</v>
      </c>
      <c r="F310" s="39" t="s">
        <v>184</v>
      </c>
      <c r="G310" s="39" t="s">
        <v>185</v>
      </c>
      <c r="H310" s="41" t="s">
        <v>186</v>
      </c>
    </row>
    <row r="311" spans="1:8" ht="28.5" customHeight="1">
      <c r="A311" s="42">
        <v>2696</v>
      </c>
      <c r="B311" s="249"/>
      <c r="C311" s="756" t="s">
        <v>636</v>
      </c>
      <c r="D311" s="757"/>
      <c r="E311" s="44" t="s">
        <v>196</v>
      </c>
      <c r="F311" s="67">
        <v>1</v>
      </c>
      <c r="G311" s="45">
        <v>14.6</v>
      </c>
      <c r="H311" s="46">
        <f>G311*F311</f>
        <v>14.6</v>
      </c>
    </row>
    <row r="312" spans="1:8" ht="30" customHeight="1">
      <c r="A312" s="68">
        <v>246</v>
      </c>
      <c r="B312" s="80"/>
      <c r="C312" s="756" t="s">
        <v>637</v>
      </c>
      <c r="D312" s="757"/>
      <c r="E312" s="44" t="s">
        <v>196</v>
      </c>
      <c r="F312" s="67">
        <v>2</v>
      </c>
      <c r="G312" s="71">
        <v>10.95</v>
      </c>
      <c r="H312" s="46">
        <f t="shared" ref="H312:H315" si="16">G312*F312</f>
        <v>21.9</v>
      </c>
    </row>
    <row r="313" spans="1:8" ht="44.25" customHeight="1">
      <c r="A313" s="295">
        <v>4358</v>
      </c>
      <c r="B313" s="296"/>
      <c r="C313" s="756" t="s">
        <v>639</v>
      </c>
      <c r="D313" s="757"/>
      <c r="E313" s="44" t="s">
        <v>189</v>
      </c>
      <c r="F313" s="67">
        <v>4</v>
      </c>
      <c r="G313" s="297">
        <v>0.89</v>
      </c>
      <c r="H313" s="46">
        <f t="shared" si="16"/>
        <v>3.56</v>
      </c>
    </row>
    <row r="314" spans="1:8" ht="30" customHeight="1">
      <c r="A314" s="295">
        <v>11698</v>
      </c>
      <c r="B314" s="296"/>
      <c r="C314" s="756" t="s">
        <v>638</v>
      </c>
      <c r="D314" s="757"/>
      <c r="E314" s="44" t="s">
        <v>189</v>
      </c>
      <c r="F314" s="67">
        <v>1</v>
      </c>
      <c r="G314" s="297">
        <v>498.03</v>
      </c>
      <c r="H314" s="46">
        <f t="shared" si="16"/>
        <v>498.03</v>
      </c>
    </row>
    <row r="315" spans="1:8" ht="21.75" customHeight="1">
      <c r="A315" s="295">
        <v>3146</v>
      </c>
      <c r="B315" s="296"/>
      <c r="C315" s="756" t="s">
        <v>640</v>
      </c>
      <c r="D315" s="757"/>
      <c r="E315" s="44" t="s">
        <v>189</v>
      </c>
      <c r="F315" s="67">
        <v>1</v>
      </c>
      <c r="G315" s="297">
        <v>2.79</v>
      </c>
      <c r="H315" s="46">
        <f t="shared" si="16"/>
        <v>2.79</v>
      </c>
    </row>
    <row r="316" spans="1:8" ht="26.25" customHeight="1">
      <c r="A316" s="42">
        <v>6157</v>
      </c>
      <c r="B316" s="247"/>
      <c r="C316" s="770" t="s">
        <v>641</v>
      </c>
      <c r="D316" s="771"/>
      <c r="E316" s="44" t="s">
        <v>189</v>
      </c>
      <c r="F316" s="67">
        <v>1</v>
      </c>
      <c r="G316" s="45">
        <v>28.38</v>
      </c>
      <c r="H316" s="46">
        <f t="shared" ref="H316:H317" si="17">G316*F316</f>
        <v>28.38</v>
      </c>
    </row>
    <row r="317" spans="1:8" ht="26.25" customHeight="1" thickBot="1">
      <c r="A317" s="298">
        <v>6149</v>
      </c>
      <c r="B317" s="299"/>
      <c r="C317" s="889" t="s">
        <v>642</v>
      </c>
      <c r="D317" s="890"/>
      <c r="E317" s="300" t="s">
        <v>189</v>
      </c>
      <c r="F317" s="314">
        <v>1</v>
      </c>
      <c r="G317" s="301">
        <v>11.82</v>
      </c>
      <c r="H317" s="315">
        <f t="shared" si="17"/>
        <v>11.82</v>
      </c>
    </row>
    <row r="318" spans="1:8" ht="13.5" thickBot="1">
      <c r="A318" s="316"/>
      <c r="B318" s="317"/>
      <c r="C318" s="317"/>
      <c r="D318" s="318"/>
      <c r="E318" s="319"/>
      <c r="F318" s="871" t="s">
        <v>199</v>
      </c>
      <c r="G318" s="872"/>
      <c r="H318" s="320">
        <f>SUM(H311:H317)</f>
        <v>581.07999999999993</v>
      </c>
    </row>
    <row r="319" spans="1:8" ht="15" customHeight="1">
      <c r="A319" s="98"/>
      <c r="B319" s="99"/>
      <c r="C319" s="100"/>
      <c r="D319" s="101"/>
      <c r="E319" s="101"/>
      <c r="F319" s="101"/>
      <c r="G319" s="101"/>
      <c r="H319" s="102"/>
    </row>
    <row r="320" spans="1:8" ht="15" customHeight="1">
      <c r="A320" s="734" t="s">
        <v>343</v>
      </c>
      <c r="B320" s="735"/>
      <c r="C320" s="736" t="s">
        <v>1064</v>
      </c>
      <c r="D320" s="737"/>
      <c r="E320" s="737"/>
      <c r="F320" s="737"/>
      <c r="G320" s="737"/>
      <c r="H320" s="738"/>
    </row>
    <row r="321" spans="1:8" ht="15" customHeight="1">
      <c r="A321" s="39" t="s">
        <v>180</v>
      </c>
      <c r="B321" s="234" t="s">
        <v>302</v>
      </c>
      <c r="C321" s="734" t="s">
        <v>176</v>
      </c>
      <c r="D321" s="735"/>
      <c r="E321" s="39" t="s">
        <v>183</v>
      </c>
      <c r="F321" s="39" t="s">
        <v>184</v>
      </c>
      <c r="G321" s="39" t="s">
        <v>185</v>
      </c>
      <c r="H321" s="41" t="s">
        <v>186</v>
      </c>
    </row>
    <row r="322" spans="1:8" ht="15" customHeight="1">
      <c r="A322" s="68">
        <v>6111</v>
      </c>
      <c r="B322" s="80"/>
      <c r="C322" s="232" t="s">
        <v>237</v>
      </c>
      <c r="D322" s="233"/>
      <c r="E322" s="44" t="s">
        <v>196</v>
      </c>
      <c r="F322" s="67">
        <v>0.3</v>
      </c>
      <c r="G322" s="71">
        <v>10.49</v>
      </c>
      <c r="H322" s="46">
        <f>G322*F322</f>
        <v>3.1469999999999998</v>
      </c>
    </row>
    <row r="323" spans="1:8" ht="15" customHeight="1">
      <c r="A323" s="42">
        <v>11758</v>
      </c>
      <c r="B323" s="232"/>
      <c r="C323" s="770" t="s">
        <v>570</v>
      </c>
      <c r="D323" s="771"/>
      <c r="E323" s="44" t="s">
        <v>183</v>
      </c>
      <c r="F323" s="54">
        <v>1</v>
      </c>
      <c r="G323" s="45">
        <v>29.46</v>
      </c>
      <c r="H323" s="46">
        <f>G323*F323</f>
        <v>29.46</v>
      </c>
    </row>
    <row r="324" spans="1:8" ht="15" customHeight="1">
      <c r="A324" s="65"/>
      <c r="B324" s="92"/>
      <c r="C324" s="92"/>
      <c r="D324" s="64"/>
      <c r="E324" s="65"/>
      <c r="F324" s="807" t="s">
        <v>199</v>
      </c>
      <c r="G324" s="808"/>
      <c r="H324" s="93">
        <f>SUM(H322:H323)</f>
        <v>32.606999999999999</v>
      </c>
    </row>
    <row r="325" spans="1:8" ht="15" customHeight="1">
      <c r="A325" s="118"/>
      <c r="B325" s="118"/>
      <c r="C325" s="118"/>
      <c r="D325" s="305"/>
      <c r="E325" s="118"/>
      <c r="F325" s="119"/>
      <c r="G325" s="119"/>
      <c r="H325" s="306"/>
    </row>
    <row r="326" spans="1:8" ht="15" customHeight="1">
      <c r="A326" s="734" t="s">
        <v>357</v>
      </c>
      <c r="B326" s="735"/>
      <c r="C326" s="736" t="s">
        <v>1065</v>
      </c>
      <c r="D326" s="737"/>
      <c r="E326" s="737"/>
      <c r="F326" s="737"/>
      <c r="G326" s="737"/>
      <c r="H326" s="738"/>
    </row>
    <row r="327" spans="1:8" ht="15" customHeight="1">
      <c r="A327" s="39" t="s">
        <v>180</v>
      </c>
      <c r="B327" s="452" t="s">
        <v>302</v>
      </c>
      <c r="C327" s="734" t="s">
        <v>176</v>
      </c>
      <c r="D327" s="735"/>
      <c r="E327" s="39" t="s">
        <v>183</v>
      </c>
      <c r="F327" s="39" t="s">
        <v>184</v>
      </c>
      <c r="G327" s="39" t="s">
        <v>185</v>
      </c>
      <c r="H327" s="41" t="s">
        <v>186</v>
      </c>
    </row>
    <row r="328" spans="1:8" ht="15" customHeight="1">
      <c r="A328" s="68">
        <v>6111</v>
      </c>
      <c r="B328" s="80"/>
      <c r="C328" s="450" t="s">
        <v>237</v>
      </c>
      <c r="D328" s="451"/>
      <c r="E328" s="44" t="s">
        <v>196</v>
      </c>
      <c r="F328" s="67">
        <v>0.3</v>
      </c>
      <c r="G328" s="71">
        <v>10.49</v>
      </c>
      <c r="H328" s="46">
        <f>G328*F328</f>
        <v>3.1469999999999998</v>
      </c>
    </row>
    <row r="329" spans="1:8" ht="28.5" customHeight="1">
      <c r="A329" s="42">
        <v>37401</v>
      </c>
      <c r="B329" s="450"/>
      <c r="C329" s="770" t="s">
        <v>839</v>
      </c>
      <c r="D329" s="771"/>
      <c r="E329" s="44" t="s">
        <v>183</v>
      </c>
      <c r="F329" s="54">
        <v>1</v>
      </c>
      <c r="G329" s="45">
        <v>30.67</v>
      </c>
      <c r="H329" s="46">
        <f>G329*F329</f>
        <v>30.67</v>
      </c>
    </row>
    <row r="330" spans="1:8" ht="15" customHeight="1">
      <c r="A330" s="65"/>
      <c r="B330" s="92"/>
      <c r="C330" s="869"/>
      <c r="D330" s="870"/>
      <c r="E330" s="65"/>
      <c r="F330" s="807" t="s">
        <v>199</v>
      </c>
      <c r="G330" s="808"/>
      <c r="H330" s="93">
        <f>SUM(H328:H329)</f>
        <v>33.817</v>
      </c>
    </row>
    <row r="331" spans="1:8" ht="15" customHeight="1">
      <c r="A331" s="98"/>
      <c r="B331" s="99"/>
      <c r="C331" s="100"/>
      <c r="D331" s="101"/>
      <c r="E331" s="101"/>
      <c r="F331" s="101"/>
      <c r="G331" s="101"/>
      <c r="H331" s="102"/>
    </row>
    <row r="332" spans="1:8" ht="27.75" customHeight="1">
      <c r="A332" s="734" t="s">
        <v>646</v>
      </c>
      <c r="B332" s="735"/>
      <c r="C332" s="736" t="s">
        <v>1066</v>
      </c>
      <c r="D332" s="737"/>
      <c r="E332" s="737"/>
      <c r="F332" s="737"/>
      <c r="G332" s="764"/>
      <c r="H332" s="39"/>
    </row>
    <row r="333" spans="1:8" ht="25.5">
      <c r="A333" s="39" t="s">
        <v>180</v>
      </c>
      <c r="B333" s="382" t="s">
        <v>302</v>
      </c>
      <c r="C333" s="734" t="s">
        <v>176</v>
      </c>
      <c r="D333" s="735"/>
      <c r="E333" s="39" t="s">
        <v>183</v>
      </c>
      <c r="F333" s="39" t="s">
        <v>184</v>
      </c>
      <c r="G333" s="39" t="s">
        <v>185</v>
      </c>
      <c r="H333" s="41" t="s">
        <v>186</v>
      </c>
    </row>
    <row r="334" spans="1:8">
      <c r="A334" s="42">
        <v>6111</v>
      </c>
      <c r="B334" s="91"/>
      <c r="C334" s="773" t="s">
        <v>774</v>
      </c>
      <c r="D334" s="774"/>
      <c r="E334" s="44" t="s">
        <v>196</v>
      </c>
      <c r="F334" s="54">
        <v>2.9</v>
      </c>
      <c r="G334" s="45">
        <v>10.49</v>
      </c>
      <c r="H334" s="46">
        <f t="shared" ref="H334:H340" si="18">G334*F334</f>
        <v>30.420999999999999</v>
      </c>
    </row>
    <row r="335" spans="1:8">
      <c r="A335" s="44">
        <v>2696</v>
      </c>
      <c r="B335" s="47"/>
      <c r="C335" s="775" t="s">
        <v>776</v>
      </c>
      <c r="D335" s="776"/>
      <c r="E335" s="44" t="s">
        <v>304</v>
      </c>
      <c r="F335" s="54">
        <v>1.5</v>
      </c>
      <c r="G335" s="45">
        <v>14.6</v>
      </c>
      <c r="H335" s="46">
        <f t="shared" si="18"/>
        <v>21.9</v>
      </c>
    </row>
    <row r="336" spans="1:8" ht="20.25" customHeight="1">
      <c r="A336" s="44">
        <v>4750</v>
      </c>
      <c r="B336" s="47"/>
      <c r="C336" s="770" t="s">
        <v>775</v>
      </c>
      <c r="D336" s="771"/>
      <c r="E336" s="44" t="s">
        <v>304</v>
      </c>
      <c r="F336" s="54">
        <v>1.4</v>
      </c>
      <c r="G336" s="45">
        <v>14.11</v>
      </c>
      <c r="H336" s="46">
        <f t="shared" si="18"/>
        <v>19.753999999999998</v>
      </c>
    </row>
    <row r="337" spans="1:8" ht="45" customHeight="1">
      <c r="A337" s="44">
        <v>11795</v>
      </c>
      <c r="B337" s="47"/>
      <c r="C337" s="770" t="s">
        <v>779</v>
      </c>
      <c r="D337" s="771"/>
      <c r="E337" s="44" t="s">
        <v>261</v>
      </c>
      <c r="F337" s="54">
        <v>1.32</v>
      </c>
      <c r="G337" s="45">
        <v>400</v>
      </c>
      <c r="H337" s="46">
        <f t="shared" si="18"/>
        <v>528</v>
      </c>
    </row>
    <row r="338" spans="1:8" ht="36" customHeight="1">
      <c r="A338" s="42">
        <v>6149</v>
      </c>
      <c r="B338" s="91"/>
      <c r="C338" s="770" t="s">
        <v>642</v>
      </c>
      <c r="D338" s="771"/>
      <c r="E338" s="44" t="s">
        <v>183</v>
      </c>
      <c r="F338" s="54">
        <v>1</v>
      </c>
      <c r="G338" s="45">
        <v>11.82</v>
      </c>
      <c r="H338" s="46">
        <f t="shared" si="18"/>
        <v>11.82</v>
      </c>
    </row>
    <row r="339" spans="1:8" ht="33" customHeight="1">
      <c r="A339" s="42">
        <v>1743</v>
      </c>
      <c r="B339" s="91"/>
      <c r="C339" s="770" t="s">
        <v>778</v>
      </c>
      <c r="D339" s="771"/>
      <c r="E339" s="44" t="s">
        <v>183</v>
      </c>
      <c r="F339" s="54">
        <v>1</v>
      </c>
      <c r="G339" s="45">
        <v>108.68</v>
      </c>
      <c r="H339" s="46">
        <f t="shared" si="18"/>
        <v>108.68</v>
      </c>
    </row>
    <row r="340" spans="1:8" ht="21" customHeight="1">
      <c r="A340" s="42">
        <v>87295</v>
      </c>
      <c r="B340" s="91"/>
      <c r="C340" s="770" t="s">
        <v>777</v>
      </c>
      <c r="D340" s="771"/>
      <c r="E340" s="44" t="s">
        <v>771</v>
      </c>
      <c r="F340" s="387">
        <v>2.3E-3</v>
      </c>
      <c r="G340" s="45">
        <v>344.12</v>
      </c>
      <c r="H340" s="386">
        <f t="shared" si="18"/>
        <v>0.79147599999999996</v>
      </c>
    </row>
    <row r="341" spans="1:8">
      <c r="A341" s="65"/>
      <c r="B341" s="92"/>
      <c r="C341" s="63"/>
      <c r="D341" s="64"/>
      <c r="E341" s="65"/>
      <c r="F341" s="807" t="s">
        <v>199</v>
      </c>
      <c r="G341" s="808"/>
      <c r="H341" s="93">
        <f>SUM(H334:H340)</f>
        <v>721.36647600000003</v>
      </c>
    </row>
    <row r="342" spans="1:8">
      <c r="A342" s="86"/>
      <c r="B342" s="385"/>
      <c r="C342" s="383"/>
      <c r="D342" s="383"/>
      <c r="E342" s="88"/>
      <c r="F342" s="384"/>
      <c r="G342" s="384"/>
      <c r="H342" s="384"/>
    </row>
    <row r="343" spans="1:8" ht="29.25" customHeight="1">
      <c r="A343" s="734" t="s">
        <v>664</v>
      </c>
      <c r="B343" s="735"/>
      <c r="C343" s="736" t="s">
        <v>782</v>
      </c>
      <c r="D343" s="737"/>
      <c r="E343" s="737"/>
      <c r="F343" s="737"/>
      <c r="G343" s="764"/>
      <c r="H343" s="39"/>
    </row>
    <row r="344" spans="1:8" ht="25.5">
      <c r="A344" s="39" t="s">
        <v>180</v>
      </c>
      <c r="B344" s="497" t="s">
        <v>302</v>
      </c>
      <c r="C344" s="734" t="s">
        <v>176</v>
      </c>
      <c r="D344" s="735"/>
      <c r="E344" s="39" t="s">
        <v>183</v>
      </c>
      <c r="F344" s="39" t="s">
        <v>184</v>
      </c>
      <c r="G344" s="39" t="s">
        <v>185</v>
      </c>
      <c r="H344" s="41" t="s">
        <v>186</v>
      </c>
    </row>
    <row r="345" spans="1:8">
      <c r="A345" s="42">
        <v>6111</v>
      </c>
      <c r="B345" s="91"/>
      <c r="C345" s="773" t="s">
        <v>774</v>
      </c>
      <c r="D345" s="774"/>
      <c r="E345" s="44" t="s">
        <v>196</v>
      </c>
      <c r="F345" s="54">
        <v>2.9</v>
      </c>
      <c r="G345" s="45">
        <v>10.49</v>
      </c>
      <c r="H345" s="46">
        <f t="shared" ref="H345:H351" si="19">G345*F345</f>
        <v>30.420999999999999</v>
      </c>
    </row>
    <row r="346" spans="1:8" ht="16.5" customHeight="1">
      <c r="A346" s="44">
        <v>2696</v>
      </c>
      <c r="B346" s="47"/>
      <c r="C346" s="775" t="s">
        <v>776</v>
      </c>
      <c r="D346" s="776"/>
      <c r="E346" s="44" t="s">
        <v>304</v>
      </c>
      <c r="F346" s="54">
        <v>1.5</v>
      </c>
      <c r="G346" s="45">
        <v>14.6</v>
      </c>
      <c r="H346" s="46">
        <f t="shared" si="19"/>
        <v>21.9</v>
      </c>
    </row>
    <row r="347" spans="1:8" ht="17.25" customHeight="1">
      <c r="A347" s="44">
        <v>4750</v>
      </c>
      <c r="B347" s="47"/>
      <c r="C347" s="770" t="s">
        <v>775</v>
      </c>
      <c r="D347" s="771"/>
      <c r="E347" s="44" t="s">
        <v>304</v>
      </c>
      <c r="F347" s="54">
        <v>1.4</v>
      </c>
      <c r="G347" s="45">
        <v>14.11</v>
      </c>
      <c r="H347" s="46">
        <f t="shared" si="19"/>
        <v>19.753999999999998</v>
      </c>
    </row>
    <row r="348" spans="1:8" ht="39.75" customHeight="1">
      <c r="A348" s="44">
        <v>11795</v>
      </c>
      <c r="B348" s="47"/>
      <c r="C348" s="770" t="s">
        <v>779</v>
      </c>
      <c r="D348" s="771"/>
      <c r="E348" s="44" t="s">
        <v>261</v>
      </c>
      <c r="F348" s="54">
        <v>1.62</v>
      </c>
      <c r="G348" s="45">
        <v>400</v>
      </c>
      <c r="H348" s="46">
        <f t="shared" si="19"/>
        <v>648</v>
      </c>
    </row>
    <row r="349" spans="1:8" ht="30" customHeight="1">
      <c r="A349" s="42">
        <v>6149</v>
      </c>
      <c r="B349" s="91"/>
      <c r="C349" s="770" t="s">
        <v>642</v>
      </c>
      <c r="D349" s="771"/>
      <c r="E349" s="44" t="s">
        <v>183</v>
      </c>
      <c r="F349" s="54">
        <v>1</v>
      </c>
      <c r="G349" s="45">
        <v>11.82</v>
      </c>
      <c r="H349" s="46">
        <f t="shared" si="19"/>
        <v>11.82</v>
      </c>
    </row>
    <row r="350" spans="1:8" ht="29.25" customHeight="1">
      <c r="A350" s="42">
        <v>1743</v>
      </c>
      <c r="B350" s="91"/>
      <c r="C350" s="770" t="s">
        <v>778</v>
      </c>
      <c r="D350" s="771"/>
      <c r="E350" s="44" t="s">
        <v>183</v>
      </c>
      <c r="F350" s="54">
        <v>1</v>
      </c>
      <c r="G350" s="45">
        <v>108.68</v>
      </c>
      <c r="H350" s="46">
        <f t="shared" si="19"/>
        <v>108.68</v>
      </c>
    </row>
    <row r="351" spans="1:8" ht="20.25" customHeight="1">
      <c r="A351" s="42">
        <v>87295</v>
      </c>
      <c r="B351" s="91"/>
      <c r="C351" s="770" t="s">
        <v>777</v>
      </c>
      <c r="D351" s="771"/>
      <c r="E351" s="44" t="s">
        <v>771</v>
      </c>
      <c r="F351" s="387">
        <v>2.3E-3</v>
      </c>
      <c r="G351" s="45">
        <v>344.12</v>
      </c>
      <c r="H351" s="386">
        <f t="shared" si="19"/>
        <v>0.79147599999999996</v>
      </c>
    </row>
    <row r="352" spans="1:8">
      <c r="A352" s="65"/>
      <c r="B352" s="498"/>
      <c r="C352" s="63"/>
      <c r="D352" s="64"/>
      <c r="E352" s="65"/>
      <c r="F352" s="807" t="s">
        <v>199</v>
      </c>
      <c r="G352" s="808"/>
      <c r="H352" s="93">
        <f>SUM(H345:H351)</f>
        <v>841.36647600000003</v>
      </c>
    </row>
    <row r="353" spans="1:8">
      <c r="A353" s="86"/>
      <c r="B353" s="499"/>
      <c r="C353" s="383"/>
      <c r="D353" s="383"/>
      <c r="E353" s="88"/>
      <c r="F353" s="500"/>
      <c r="G353" s="500"/>
      <c r="H353" s="500"/>
    </row>
    <row r="354" spans="1:8">
      <c r="A354" s="734" t="s">
        <v>717</v>
      </c>
      <c r="B354" s="735"/>
      <c r="C354" s="734" t="s">
        <v>1106</v>
      </c>
      <c r="D354" s="772"/>
      <c r="E354" s="772"/>
      <c r="F354" s="735"/>
      <c r="G354" s="39"/>
      <c r="H354" s="39"/>
    </row>
    <row r="355" spans="1:8" ht="25.5">
      <c r="A355" s="39" t="s">
        <v>180</v>
      </c>
      <c r="B355" s="506" t="s">
        <v>302</v>
      </c>
      <c r="C355" s="734" t="s">
        <v>176</v>
      </c>
      <c r="D355" s="735"/>
      <c r="E355" s="39" t="s">
        <v>183</v>
      </c>
      <c r="F355" s="39" t="s">
        <v>184</v>
      </c>
      <c r="G355" s="39" t="s">
        <v>185</v>
      </c>
      <c r="H355" s="41" t="s">
        <v>186</v>
      </c>
    </row>
    <row r="356" spans="1:8">
      <c r="A356" s="42">
        <v>6111</v>
      </c>
      <c r="B356" s="91"/>
      <c r="C356" s="773" t="s">
        <v>774</v>
      </c>
      <c r="D356" s="774"/>
      <c r="E356" s="44" t="s">
        <v>196</v>
      </c>
      <c r="F356" s="54">
        <v>2.9</v>
      </c>
      <c r="G356" s="45">
        <v>10.49</v>
      </c>
      <c r="H356" s="46">
        <f t="shared" ref="H356:H358" si="20">G356*F356</f>
        <v>30.420999999999999</v>
      </c>
    </row>
    <row r="357" spans="1:8">
      <c r="A357" s="44">
        <v>11795</v>
      </c>
      <c r="B357" s="47"/>
      <c r="C357" s="770" t="s">
        <v>779</v>
      </c>
      <c r="D357" s="771"/>
      <c r="E357" s="44" t="s">
        <v>261</v>
      </c>
      <c r="F357" s="54">
        <v>1</v>
      </c>
      <c r="G357" s="45">
        <v>400</v>
      </c>
      <c r="H357" s="46">
        <f>G357*F357</f>
        <v>400</v>
      </c>
    </row>
    <row r="358" spans="1:8">
      <c r="A358" s="42">
        <v>87295</v>
      </c>
      <c r="B358" s="91"/>
      <c r="C358" s="770" t="s">
        <v>777</v>
      </c>
      <c r="D358" s="771"/>
      <c r="E358" s="44" t="s">
        <v>771</v>
      </c>
      <c r="F358" s="387">
        <v>2.3E-3</v>
      </c>
      <c r="G358" s="45">
        <v>344.12</v>
      </c>
      <c r="H358" s="519">
        <f t="shared" si="20"/>
        <v>0.79147599999999996</v>
      </c>
    </row>
    <row r="359" spans="1:8">
      <c r="A359" s="65"/>
      <c r="B359" s="507"/>
      <c r="C359" s="63"/>
      <c r="D359" s="64"/>
      <c r="E359" s="65"/>
      <c r="F359" s="807" t="s">
        <v>199</v>
      </c>
      <c r="G359" s="808"/>
      <c r="H359" s="93">
        <f>SUM(H356:H358)</f>
        <v>431.21247599999998</v>
      </c>
    </row>
    <row r="360" spans="1:8">
      <c r="A360" s="86"/>
      <c r="B360" s="509"/>
      <c r="C360" s="383"/>
      <c r="D360" s="383"/>
      <c r="E360" s="88"/>
      <c r="F360" s="508"/>
      <c r="G360" s="508"/>
      <c r="H360" s="508"/>
    </row>
    <row r="361" spans="1:8" ht="30.75" customHeight="1">
      <c r="A361" s="734" t="s">
        <v>718</v>
      </c>
      <c r="B361" s="735"/>
      <c r="C361" s="864" t="s">
        <v>334</v>
      </c>
      <c r="D361" s="865"/>
      <c r="E361" s="865"/>
      <c r="F361" s="865"/>
      <c r="G361" s="865"/>
      <c r="H361" s="873"/>
    </row>
    <row r="362" spans="1:8" ht="25.5">
      <c r="A362" s="321" t="s">
        <v>180</v>
      </c>
      <c r="B362" s="322" t="s">
        <v>302</v>
      </c>
      <c r="C362" s="855" t="s">
        <v>176</v>
      </c>
      <c r="D362" s="856"/>
      <c r="E362" s="321" t="s">
        <v>183</v>
      </c>
      <c r="F362" s="321" t="s">
        <v>184</v>
      </c>
      <c r="G362" s="321" t="s">
        <v>185</v>
      </c>
      <c r="H362" s="323" t="s">
        <v>186</v>
      </c>
    </row>
    <row r="363" spans="1:8">
      <c r="A363" s="42">
        <v>4750</v>
      </c>
      <c r="B363" s="59" t="s">
        <v>263</v>
      </c>
      <c r="C363" s="756" t="s">
        <v>280</v>
      </c>
      <c r="D363" s="757"/>
      <c r="E363" s="44" t="s">
        <v>196</v>
      </c>
      <c r="F363" s="22">
        <v>1</v>
      </c>
      <c r="G363" s="45">
        <v>14.11</v>
      </c>
      <c r="H363" s="46">
        <f>G363*F363</f>
        <v>14.11</v>
      </c>
    </row>
    <row r="364" spans="1:8">
      <c r="A364" s="68">
        <v>6111</v>
      </c>
      <c r="B364" s="80" t="s">
        <v>258</v>
      </c>
      <c r="C364" s="756" t="s">
        <v>237</v>
      </c>
      <c r="D364" s="757"/>
      <c r="E364" s="44" t="s">
        <v>196</v>
      </c>
      <c r="F364" s="22">
        <v>1</v>
      </c>
      <c r="G364" s="71">
        <v>10.49</v>
      </c>
      <c r="H364" s="46">
        <f>G364*F364</f>
        <v>10.49</v>
      </c>
    </row>
    <row r="365" spans="1:8">
      <c r="A365" s="42">
        <v>7583</v>
      </c>
      <c r="B365" s="81" t="s">
        <v>335</v>
      </c>
      <c r="C365" s="770" t="s">
        <v>336</v>
      </c>
      <c r="D365" s="771"/>
      <c r="E365" s="44" t="s">
        <v>183</v>
      </c>
      <c r="F365" s="244">
        <v>6</v>
      </c>
      <c r="G365" s="45">
        <v>0.41</v>
      </c>
      <c r="H365" s="46">
        <f>G365*F365</f>
        <v>2.46</v>
      </c>
    </row>
    <row r="366" spans="1:8">
      <c r="A366" s="42">
        <v>36081</v>
      </c>
      <c r="B366" s="91" t="s">
        <v>337</v>
      </c>
      <c r="C366" s="756" t="s">
        <v>643</v>
      </c>
      <c r="D366" s="757"/>
      <c r="E366" s="44" t="s">
        <v>183</v>
      </c>
      <c r="F366" s="243">
        <v>1</v>
      </c>
      <c r="G366" s="45">
        <v>207.92</v>
      </c>
      <c r="H366" s="46">
        <f>G366*F366</f>
        <v>207.92</v>
      </c>
    </row>
    <row r="367" spans="1:8">
      <c r="A367" s="65"/>
      <c r="B367" s="92"/>
      <c r="C367" s="92"/>
      <c r="D367" s="64"/>
      <c r="E367" s="65"/>
      <c r="F367" s="807" t="s">
        <v>199</v>
      </c>
      <c r="G367" s="808"/>
      <c r="H367" s="93">
        <f>SUM(H363:H366)</f>
        <v>234.98</v>
      </c>
    </row>
    <row r="368" spans="1:8">
      <c r="A368" s="114"/>
      <c r="B368" s="114"/>
      <c r="C368" s="114"/>
      <c r="D368" s="115"/>
      <c r="E368" s="114"/>
      <c r="F368" s="116"/>
      <c r="G368" s="116"/>
      <c r="H368" s="117"/>
    </row>
    <row r="369" spans="1:8" ht="21" customHeight="1">
      <c r="A369" s="749" t="s">
        <v>719</v>
      </c>
      <c r="B369" s="750"/>
      <c r="C369" s="864" t="s">
        <v>338</v>
      </c>
      <c r="D369" s="865"/>
      <c r="E369" s="865"/>
      <c r="F369" s="865"/>
      <c r="G369" s="865"/>
      <c r="H369" s="866"/>
    </row>
    <row r="370" spans="1:8" ht="25.5">
      <c r="A370" s="39" t="s">
        <v>180</v>
      </c>
      <c r="B370" s="40" t="s">
        <v>302</v>
      </c>
      <c r="C370" s="734" t="s">
        <v>176</v>
      </c>
      <c r="D370" s="735"/>
      <c r="E370" s="39" t="s">
        <v>183</v>
      </c>
      <c r="F370" s="39" t="s">
        <v>184</v>
      </c>
      <c r="G370" s="39" t="s">
        <v>185</v>
      </c>
      <c r="H370" s="41" t="s">
        <v>186</v>
      </c>
    </row>
    <row r="371" spans="1:8">
      <c r="A371" s="42">
        <v>246</v>
      </c>
      <c r="B371" s="91" t="s">
        <v>324</v>
      </c>
      <c r="C371" s="773" t="s">
        <v>325</v>
      </c>
      <c r="D371" s="774"/>
      <c r="E371" s="44" t="s">
        <v>196</v>
      </c>
      <c r="F371" s="54">
        <v>0.5</v>
      </c>
      <c r="G371" s="45">
        <v>10.95</v>
      </c>
      <c r="H371" s="46">
        <f>G371*F371</f>
        <v>5.4749999999999996</v>
      </c>
    </row>
    <row r="372" spans="1:8">
      <c r="A372" s="68">
        <v>2696</v>
      </c>
      <c r="B372" s="80" t="s">
        <v>339</v>
      </c>
      <c r="C372" s="756" t="s">
        <v>340</v>
      </c>
      <c r="D372" s="757"/>
      <c r="E372" s="44" t="s">
        <v>196</v>
      </c>
      <c r="F372" s="54">
        <v>0.5</v>
      </c>
      <c r="G372" s="71">
        <v>14.6</v>
      </c>
      <c r="H372" s="46">
        <f>G372*F372</f>
        <v>7.3</v>
      </c>
    </row>
    <row r="373" spans="1:8" ht="26.25" customHeight="1">
      <c r="A373" s="42">
        <v>11777</v>
      </c>
      <c r="B373" s="81" t="s">
        <v>341</v>
      </c>
      <c r="C373" s="770" t="s">
        <v>342</v>
      </c>
      <c r="D373" s="771"/>
      <c r="E373" s="44" t="s">
        <v>189</v>
      </c>
      <c r="F373" s="54">
        <v>1</v>
      </c>
      <c r="G373" s="45">
        <v>115.14</v>
      </c>
      <c r="H373" s="46">
        <f>G373*F373</f>
        <v>115.14</v>
      </c>
    </row>
    <row r="374" spans="1:8">
      <c r="A374" s="65"/>
      <c r="B374" s="92"/>
      <c r="C374" s="92"/>
      <c r="D374" s="64"/>
      <c r="E374" s="65"/>
      <c r="F374" s="807" t="s">
        <v>199</v>
      </c>
      <c r="G374" s="808"/>
      <c r="H374" s="93">
        <f>SUM(H371:H373)</f>
        <v>127.91499999999999</v>
      </c>
    </row>
    <row r="375" spans="1:8">
      <c r="A375" s="857"/>
      <c r="B375" s="857"/>
      <c r="C375" s="863"/>
      <c r="D375" s="863"/>
      <c r="E375" s="86"/>
      <c r="F375" s="108"/>
      <c r="G375" s="108"/>
      <c r="H375" s="108"/>
    </row>
    <row r="376" spans="1:8" ht="18" customHeight="1">
      <c r="A376" s="734" t="s">
        <v>744</v>
      </c>
      <c r="B376" s="735"/>
      <c r="C376" s="736" t="s">
        <v>360</v>
      </c>
      <c r="D376" s="737"/>
      <c r="E376" s="737"/>
      <c r="F376" s="737"/>
      <c r="G376" s="737"/>
      <c r="H376" s="764"/>
    </row>
    <row r="377" spans="1:8" ht="25.5">
      <c r="A377" s="39" t="s">
        <v>180</v>
      </c>
      <c r="B377" s="245" t="s">
        <v>302</v>
      </c>
      <c r="C377" s="734" t="s">
        <v>176</v>
      </c>
      <c r="D377" s="735"/>
      <c r="E377" s="39" t="s">
        <v>183</v>
      </c>
      <c r="F377" s="39" t="s">
        <v>184</v>
      </c>
      <c r="G377" s="39" t="s">
        <v>185</v>
      </c>
      <c r="H377" s="41" t="s">
        <v>186</v>
      </c>
    </row>
    <row r="378" spans="1:8">
      <c r="A378" s="42">
        <v>246</v>
      </c>
      <c r="B378" s="91" t="s">
        <v>324</v>
      </c>
      <c r="C378" s="773" t="s">
        <v>325</v>
      </c>
      <c r="D378" s="774"/>
      <c r="E378" s="44" t="s">
        <v>196</v>
      </c>
      <c r="F378" s="54">
        <v>7.7</v>
      </c>
      <c r="G378" s="45">
        <v>10.95</v>
      </c>
      <c r="H378" s="46">
        <f>G378*F378</f>
        <v>84.314999999999998</v>
      </c>
    </row>
    <row r="379" spans="1:8">
      <c r="A379" s="68">
        <v>2696</v>
      </c>
      <c r="B379" s="80" t="s">
        <v>339</v>
      </c>
      <c r="C379" s="756" t="s">
        <v>340</v>
      </c>
      <c r="D379" s="757"/>
      <c r="E379" s="44" t="s">
        <v>196</v>
      </c>
      <c r="F379" s="54">
        <v>7.7</v>
      </c>
      <c r="G379" s="71">
        <v>14.6</v>
      </c>
      <c r="H379" s="46">
        <f>G379*F379</f>
        <v>112.42</v>
      </c>
    </row>
    <row r="380" spans="1:8">
      <c r="A380" s="68">
        <v>20211</v>
      </c>
      <c r="B380" s="80" t="s">
        <v>344</v>
      </c>
      <c r="C380" s="756" t="s">
        <v>345</v>
      </c>
      <c r="D380" s="757"/>
      <c r="E380" s="44" t="s">
        <v>193</v>
      </c>
      <c r="F380" s="54">
        <v>5</v>
      </c>
      <c r="G380" s="71">
        <v>10.119999999999999</v>
      </c>
      <c r="H380" s="46">
        <f t="shared" ref="H380:H386" si="21">G380*F380</f>
        <v>50.599999999999994</v>
      </c>
    </row>
    <row r="381" spans="1:8">
      <c r="A381" s="68">
        <v>10498</v>
      </c>
      <c r="B381" s="80" t="s">
        <v>346</v>
      </c>
      <c r="C381" s="756" t="s">
        <v>347</v>
      </c>
      <c r="D381" s="757"/>
      <c r="E381" s="44" t="s">
        <v>210</v>
      </c>
      <c r="F381" s="54">
        <v>0.1</v>
      </c>
      <c r="G381" s="71">
        <v>6.57</v>
      </c>
      <c r="H381" s="46">
        <f t="shared" si="21"/>
        <v>0.65700000000000003</v>
      </c>
    </row>
    <row r="382" spans="1:8" ht="24.75" customHeight="1">
      <c r="A382" s="68">
        <v>3263</v>
      </c>
      <c r="B382" s="80" t="s">
        <v>348</v>
      </c>
      <c r="C382" s="756" t="s">
        <v>349</v>
      </c>
      <c r="D382" s="757"/>
      <c r="E382" s="44" t="s">
        <v>189</v>
      </c>
      <c r="F382" s="54">
        <v>2</v>
      </c>
      <c r="G382" s="71">
        <v>15.49</v>
      </c>
      <c r="H382" s="46">
        <f t="shared" si="21"/>
        <v>30.98</v>
      </c>
    </row>
    <row r="383" spans="1:8" ht="33" customHeight="1">
      <c r="A383" s="68">
        <v>3264</v>
      </c>
      <c r="B383" s="80" t="s">
        <v>350</v>
      </c>
      <c r="C383" s="756" t="s">
        <v>351</v>
      </c>
      <c r="D383" s="757"/>
      <c r="E383" s="44" t="s">
        <v>189</v>
      </c>
      <c r="F383" s="54">
        <v>2</v>
      </c>
      <c r="G383" s="71">
        <v>18.62</v>
      </c>
      <c r="H383" s="46">
        <f t="shared" si="21"/>
        <v>37.24</v>
      </c>
    </row>
    <row r="384" spans="1:8" ht="24.75" customHeight="1">
      <c r="A384" s="68">
        <v>3266</v>
      </c>
      <c r="B384" s="80" t="s">
        <v>352</v>
      </c>
      <c r="C384" s="756" t="s">
        <v>353</v>
      </c>
      <c r="D384" s="757"/>
      <c r="E384" s="44" t="s">
        <v>189</v>
      </c>
      <c r="F384" s="54">
        <v>4</v>
      </c>
      <c r="G384" s="71">
        <v>38.700000000000003</v>
      </c>
      <c r="H384" s="46">
        <f t="shared" si="21"/>
        <v>154.80000000000001</v>
      </c>
    </row>
    <row r="385" spans="1:8" ht="23.25" customHeight="1">
      <c r="A385" s="68">
        <v>3148</v>
      </c>
      <c r="B385" s="80" t="s">
        <v>354</v>
      </c>
      <c r="C385" s="756" t="s">
        <v>355</v>
      </c>
      <c r="D385" s="757"/>
      <c r="E385" s="44" t="s">
        <v>193</v>
      </c>
      <c r="F385" s="54">
        <v>3.03</v>
      </c>
      <c r="G385" s="71">
        <v>10.29</v>
      </c>
      <c r="H385" s="46">
        <f t="shared" si="21"/>
        <v>31.178699999999996</v>
      </c>
    </row>
    <row r="386" spans="1:8" ht="20.25" customHeight="1">
      <c r="A386" s="68">
        <v>37105</v>
      </c>
      <c r="B386" s="80" t="s">
        <v>356</v>
      </c>
      <c r="C386" s="756" t="s">
        <v>361</v>
      </c>
      <c r="D386" s="757"/>
      <c r="E386" s="44" t="s">
        <v>189</v>
      </c>
      <c r="F386" s="54">
        <v>1</v>
      </c>
      <c r="G386" s="71">
        <v>1351.75</v>
      </c>
      <c r="H386" s="46">
        <f t="shared" si="21"/>
        <v>1351.75</v>
      </c>
    </row>
    <row r="387" spans="1:8">
      <c r="A387" s="65"/>
      <c r="B387" s="92"/>
      <c r="C387" s="92"/>
      <c r="D387" s="64"/>
      <c r="E387" s="65"/>
      <c r="F387" s="807" t="s">
        <v>199</v>
      </c>
      <c r="G387" s="808"/>
      <c r="H387" s="93">
        <f>SUM(H378:H386)</f>
        <v>1853.9407000000001</v>
      </c>
    </row>
    <row r="388" spans="1:8">
      <c r="A388" s="246"/>
      <c r="B388" s="246"/>
      <c r="C388" s="246"/>
      <c r="D388" s="246"/>
      <c r="E388" s="246"/>
      <c r="F388" s="246"/>
      <c r="G388" s="246"/>
      <c r="H388" s="102"/>
    </row>
    <row r="389" spans="1:8" ht="28.5" customHeight="1">
      <c r="A389" s="734" t="s">
        <v>787</v>
      </c>
      <c r="B389" s="735"/>
      <c r="C389" s="736" t="s">
        <v>365</v>
      </c>
      <c r="D389" s="764"/>
      <c r="E389" s="83"/>
      <c r="F389" s="39"/>
      <c r="G389" s="39"/>
      <c r="H389" s="39"/>
    </row>
    <row r="390" spans="1:8" ht="25.5">
      <c r="A390" s="39" t="s">
        <v>180</v>
      </c>
      <c r="B390" s="40" t="s">
        <v>302</v>
      </c>
      <c r="C390" s="734" t="s">
        <v>176</v>
      </c>
      <c r="D390" s="735"/>
      <c r="E390" s="39" t="s">
        <v>183</v>
      </c>
      <c r="F390" s="39" t="s">
        <v>184</v>
      </c>
      <c r="G390" s="39" t="s">
        <v>185</v>
      </c>
      <c r="H390" s="41" t="s">
        <v>186</v>
      </c>
    </row>
    <row r="391" spans="1:8">
      <c r="A391" s="42">
        <v>246</v>
      </c>
      <c r="B391" s="91" t="s">
        <v>324</v>
      </c>
      <c r="C391" s="773" t="s">
        <v>325</v>
      </c>
      <c r="D391" s="774"/>
      <c r="E391" s="44" t="s">
        <v>196</v>
      </c>
      <c r="F391" s="54">
        <v>3</v>
      </c>
      <c r="G391" s="45">
        <v>10.95</v>
      </c>
      <c r="H391" s="46">
        <f t="shared" ref="H391:H396" si="22">G391*F391</f>
        <v>32.849999999999994</v>
      </c>
    </row>
    <row r="392" spans="1:8">
      <c r="A392" s="68">
        <v>2696</v>
      </c>
      <c r="B392" s="80" t="s">
        <v>339</v>
      </c>
      <c r="C392" s="756" t="s">
        <v>340</v>
      </c>
      <c r="D392" s="757"/>
      <c r="E392" s="44" t="s">
        <v>196</v>
      </c>
      <c r="F392" s="54">
        <v>3</v>
      </c>
      <c r="G392" s="71">
        <v>14.6</v>
      </c>
      <c r="H392" s="46">
        <f t="shared" si="22"/>
        <v>43.8</v>
      </c>
    </row>
    <row r="393" spans="1:8" ht="32.25" customHeight="1">
      <c r="A393" s="68">
        <v>350</v>
      </c>
      <c r="B393" s="80" t="s">
        <v>366</v>
      </c>
      <c r="C393" s="756" t="s">
        <v>1070</v>
      </c>
      <c r="D393" s="757"/>
      <c r="E393" s="44" t="s">
        <v>189</v>
      </c>
      <c r="F393" s="54">
        <v>1</v>
      </c>
      <c r="G393" s="71">
        <v>1.96</v>
      </c>
      <c r="H393" s="46">
        <f t="shared" si="22"/>
        <v>1.96</v>
      </c>
    </row>
    <row r="394" spans="1:8" ht="43.5" customHeight="1">
      <c r="A394" s="68">
        <v>3522</v>
      </c>
      <c r="B394" s="120" t="s">
        <v>367</v>
      </c>
      <c r="C394" s="756" t="s">
        <v>1068</v>
      </c>
      <c r="D394" s="757"/>
      <c r="E394" s="44" t="s">
        <v>189</v>
      </c>
      <c r="F394" s="54">
        <v>3</v>
      </c>
      <c r="G394" s="71">
        <v>2.12</v>
      </c>
      <c r="H394" s="46">
        <f t="shared" si="22"/>
        <v>6.36</v>
      </c>
    </row>
    <row r="395" spans="1:8" ht="43.5" customHeight="1">
      <c r="A395" s="68">
        <v>7139</v>
      </c>
      <c r="B395" s="80" t="s">
        <v>368</v>
      </c>
      <c r="C395" s="756" t="s">
        <v>576</v>
      </c>
      <c r="D395" s="757"/>
      <c r="E395" s="44" t="s">
        <v>189</v>
      </c>
      <c r="F395" s="54">
        <v>1</v>
      </c>
      <c r="G395" s="71">
        <v>0.92</v>
      </c>
      <c r="H395" s="46">
        <f>G395*F395</f>
        <v>0.92</v>
      </c>
    </row>
    <row r="396" spans="1:8" ht="33.75" customHeight="1">
      <c r="A396" s="68">
        <v>9868</v>
      </c>
      <c r="B396" s="80" t="s">
        <v>369</v>
      </c>
      <c r="C396" s="756" t="s">
        <v>370</v>
      </c>
      <c r="D396" s="757"/>
      <c r="E396" s="44" t="s">
        <v>193</v>
      </c>
      <c r="F396" s="54">
        <v>8</v>
      </c>
      <c r="G396" s="71">
        <v>3.04</v>
      </c>
      <c r="H396" s="46">
        <f t="shared" si="22"/>
        <v>24.32</v>
      </c>
    </row>
    <row r="397" spans="1:8" ht="15" customHeight="1">
      <c r="A397" s="104"/>
      <c r="B397" s="105"/>
      <c r="C397" s="105"/>
      <c r="D397" s="106"/>
      <c r="E397" s="104"/>
      <c r="F397" s="867" t="s">
        <v>199</v>
      </c>
      <c r="G397" s="868"/>
      <c r="H397" s="107">
        <f>SUM(H391:H396)</f>
        <v>110.20999999999998</v>
      </c>
    </row>
    <row r="398" spans="1:8">
      <c r="A398" s="121"/>
      <c r="B398" s="121"/>
      <c r="C398" s="121"/>
      <c r="D398" s="122"/>
      <c r="E398" s="121"/>
      <c r="F398" s="123"/>
      <c r="G398" s="123"/>
      <c r="H398" s="124"/>
    </row>
    <row r="399" spans="1:8" ht="30" customHeight="1">
      <c r="A399" s="734" t="s">
        <v>841</v>
      </c>
      <c r="B399" s="735"/>
      <c r="C399" s="736" t="s">
        <v>578</v>
      </c>
      <c r="D399" s="764"/>
      <c r="E399" s="83"/>
      <c r="F399" s="39"/>
      <c r="G399" s="39"/>
      <c r="H399" s="39"/>
    </row>
    <row r="400" spans="1:8" ht="25.5">
      <c r="A400" s="39" t="s">
        <v>180</v>
      </c>
      <c r="B400" s="245" t="s">
        <v>302</v>
      </c>
      <c r="C400" s="734" t="s">
        <v>176</v>
      </c>
      <c r="D400" s="735"/>
      <c r="E400" s="39" t="s">
        <v>183</v>
      </c>
      <c r="F400" s="39" t="s">
        <v>184</v>
      </c>
      <c r="G400" s="39" t="s">
        <v>185</v>
      </c>
      <c r="H400" s="41" t="s">
        <v>186</v>
      </c>
    </row>
    <row r="401" spans="1:8">
      <c r="A401" s="42">
        <v>246</v>
      </c>
      <c r="B401" s="91" t="s">
        <v>324</v>
      </c>
      <c r="C401" s="773" t="s">
        <v>325</v>
      </c>
      <c r="D401" s="774"/>
      <c r="E401" s="44" t="s">
        <v>196</v>
      </c>
      <c r="F401" s="54">
        <v>3</v>
      </c>
      <c r="G401" s="45">
        <v>10.95</v>
      </c>
      <c r="H401" s="46">
        <f t="shared" ref="H401:H406" si="23">G401*F401</f>
        <v>32.849999999999994</v>
      </c>
    </row>
    <row r="402" spans="1:8" ht="16.5" customHeight="1">
      <c r="A402" s="68">
        <v>2696</v>
      </c>
      <c r="B402" s="80" t="s">
        <v>339</v>
      </c>
      <c r="C402" s="756" t="s">
        <v>340</v>
      </c>
      <c r="D402" s="757"/>
      <c r="E402" s="44" t="s">
        <v>196</v>
      </c>
      <c r="F402" s="54">
        <v>3</v>
      </c>
      <c r="G402" s="71">
        <v>14.6</v>
      </c>
      <c r="H402" s="46">
        <f t="shared" si="23"/>
        <v>43.8</v>
      </c>
    </row>
    <row r="403" spans="1:8" ht="35.25" customHeight="1">
      <c r="A403" s="68">
        <v>20147</v>
      </c>
      <c r="B403" s="80" t="s">
        <v>366</v>
      </c>
      <c r="C403" s="756" t="s">
        <v>580</v>
      </c>
      <c r="D403" s="757"/>
      <c r="E403" s="44" t="s">
        <v>189</v>
      </c>
      <c r="F403" s="54">
        <v>1</v>
      </c>
      <c r="G403" s="71">
        <v>4.2</v>
      </c>
      <c r="H403" s="46">
        <f t="shared" si="23"/>
        <v>4.2</v>
      </c>
    </row>
    <row r="404" spans="1:8" ht="35.25" customHeight="1">
      <c r="A404" s="68">
        <v>3481</v>
      </c>
      <c r="B404" s="120" t="s">
        <v>367</v>
      </c>
      <c r="C404" s="756" t="s">
        <v>1069</v>
      </c>
      <c r="D404" s="757"/>
      <c r="E404" s="44" t="s">
        <v>189</v>
      </c>
      <c r="F404" s="54">
        <v>3</v>
      </c>
      <c r="G404" s="71">
        <v>9.2100000000000009</v>
      </c>
      <c r="H404" s="46">
        <f t="shared" si="23"/>
        <v>27.630000000000003</v>
      </c>
    </row>
    <row r="405" spans="1:8" ht="34.5" customHeight="1">
      <c r="A405" s="68">
        <v>7135</v>
      </c>
      <c r="B405" s="80" t="s">
        <v>368</v>
      </c>
      <c r="C405" s="756" t="s">
        <v>1067</v>
      </c>
      <c r="D405" s="757"/>
      <c r="E405" s="44" t="s">
        <v>189</v>
      </c>
      <c r="F405" s="54">
        <v>1</v>
      </c>
      <c r="G405" s="71">
        <v>2.69</v>
      </c>
      <c r="H405" s="46">
        <f>G405*F405</f>
        <v>2.69</v>
      </c>
    </row>
    <row r="406" spans="1:8" ht="30.75" customHeight="1">
      <c r="A406" s="324">
        <v>9868</v>
      </c>
      <c r="B406" s="325" t="s">
        <v>369</v>
      </c>
      <c r="C406" s="861" t="s">
        <v>370</v>
      </c>
      <c r="D406" s="862"/>
      <c r="E406" s="300" t="s">
        <v>193</v>
      </c>
      <c r="F406" s="326">
        <v>8</v>
      </c>
      <c r="G406" s="327">
        <v>3.04</v>
      </c>
      <c r="H406" s="315">
        <f t="shared" si="23"/>
        <v>24.32</v>
      </c>
    </row>
    <row r="407" spans="1:8">
      <c r="A407" s="65"/>
      <c r="B407" s="514"/>
      <c r="C407" s="514"/>
      <c r="D407" s="64"/>
      <c r="E407" s="65"/>
      <c r="F407" s="807" t="s">
        <v>199</v>
      </c>
      <c r="G407" s="808"/>
      <c r="H407" s="93">
        <f>SUM(H401:H406)</f>
        <v>135.48999999999998</v>
      </c>
    </row>
    <row r="408" spans="1:8">
      <c r="A408" s="253"/>
      <c r="B408" s="253"/>
      <c r="C408" s="253"/>
      <c r="D408" s="254"/>
      <c r="E408" s="253"/>
      <c r="F408" s="255"/>
      <c r="G408" s="255"/>
      <c r="H408" s="256"/>
    </row>
    <row r="409" spans="1:8" ht="32.25" customHeight="1">
      <c r="A409" s="749" t="s">
        <v>878</v>
      </c>
      <c r="B409" s="750"/>
      <c r="C409" s="858" t="s">
        <v>371</v>
      </c>
      <c r="D409" s="859"/>
      <c r="E409" s="859"/>
      <c r="F409" s="860"/>
      <c r="G409" s="37"/>
      <c r="H409" s="38"/>
    </row>
    <row r="410" spans="1:8" ht="25.5">
      <c r="A410" s="39" t="s">
        <v>180</v>
      </c>
      <c r="B410" s="40" t="s">
        <v>302</v>
      </c>
      <c r="C410" s="734" t="s">
        <v>176</v>
      </c>
      <c r="D410" s="735"/>
      <c r="E410" s="39" t="s">
        <v>183</v>
      </c>
      <c r="F410" s="39" t="s">
        <v>184</v>
      </c>
      <c r="G410" s="39" t="s">
        <v>185</v>
      </c>
      <c r="H410" s="41" t="s">
        <v>186</v>
      </c>
    </row>
    <row r="411" spans="1:8">
      <c r="A411" s="42">
        <v>246</v>
      </c>
      <c r="B411" s="91" t="s">
        <v>324</v>
      </c>
      <c r="C411" s="773" t="s">
        <v>325</v>
      </c>
      <c r="D411" s="774"/>
      <c r="E411" s="44" t="s">
        <v>196</v>
      </c>
      <c r="F411" s="54">
        <v>3.5</v>
      </c>
      <c r="G411" s="45">
        <v>10.95</v>
      </c>
      <c r="H411" s="46">
        <f t="shared" ref="H411:H416" si="24">G411*F411</f>
        <v>38.324999999999996</v>
      </c>
    </row>
    <row r="412" spans="1:8" ht="13.5" customHeight="1">
      <c r="A412" s="68">
        <v>2696</v>
      </c>
      <c r="B412" s="80" t="s">
        <v>339</v>
      </c>
      <c r="C412" s="756" t="s">
        <v>340</v>
      </c>
      <c r="D412" s="757"/>
      <c r="E412" s="44" t="s">
        <v>196</v>
      </c>
      <c r="F412" s="54">
        <v>3.5</v>
      </c>
      <c r="G412" s="71">
        <v>14.6</v>
      </c>
      <c r="H412" s="46">
        <f t="shared" si="24"/>
        <v>51.1</v>
      </c>
    </row>
    <row r="413" spans="1:8" ht="27" customHeight="1">
      <c r="A413" s="68">
        <v>3526</v>
      </c>
      <c r="B413" s="120">
        <v>151523133</v>
      </c>
      <c r="C413" s="756" t="s">
        <v>372</v>
      </c>
      <c r="D413" s="757"/>
      <c r="E413" s="44" t="s">
        <v>189</v>
      </c>
      <c r="F413" s="54">
        <v>1</v>
      </c>
      <c r="G413" s="71">
        <v>1.69</v>
      </c>
      <c r="H413" s="46">
        <f t="shared" si="24"/>
        <v>1.69</v>
      </c>
    </row>
    <row r="414" spans="1:8" ht="34.5" customHeight="1">
      <c r="A414" s="68">
        <v>3661</v>
      </c>
      <c r="B414" s="120" t="s">
        <v>373</v>
      </c>
      <c r="C414" s="756" t="s">
        <v>582</v>
      </c>
      <c r="D414" s="757"/>
      <c r="E414" s="44" t="s">
        <v>189</v>
      </c>
      <c r="F414" s="54">
        <v>2</v>
      </c>
      <c r="G414" s="71">
        <v>8.25</v>
      </c>
      <c r="H414" s="46">
        <f t="shared" si="24"/>
        <v>16.5</v>
      </c>
    </row>
    <row r="415" spans="1:8" ht="30" customHeight="1">
      <c r="A415" s="68">
        <v>7097</v>
      </c>
      <c r="B415" s="120">
        <v>151573773</v>
      </c>
      <c r="C415" s="756" t="s">
        <v>708</v>
      </c>
      <c r="D415" s="757"/>
      <c r="E415" s="44" t="s">
        <v>189</v>
      </c>
      <c r="F415" s="54">
        <v>1</v>
      </c>
      <c r="G415" s="71">
        <v>4.7699999999999996</v>
      </c>
      <c r="H415" s="46">
        <f t="shared" si="24"/>
        <v>4.7699999999999996</v>
      </c>
    </row>
    <row r="416" spans="1:8" ht="30.75" customHeight="1">
      <c r="A416" s="68">
        <v>20070</v>
      </c>
      <c r="B416" s="80" t="s">
        <v>374</v>
      </c>
      <c r="C416" s="756" t="s">
        <v>375</v>
      </c>
      <c r="D416" s="757"/>
      <c r="E416" s="44" t="s">
        <v>193</v>
      </c>
      <c r="F416" s="54">
        <v>6</v>
      </c>
      <c r="G416" s="71">
        <v>6.68</v>
      </c>
      <c r="H416" s="46">
        <f t="shared" si="24"/>
        <v>40.08</v>
      </c>
    </row>
    <row r="417" spans="1:8">
      <c r="A417" s="65"/>
      <c r="B417" s="92"/>
      <c r="C417" s="92"/>
      <c r="D417" s="64"/>
      <c r="E417" s="65"/>
      <c r="F417" s="807" t="s">
        <v>199</v>
      </c>
      <c r="G417" s="808"/>
      <c r="H417" s="93">
        <f>SUM(H411:H416)</f>
        <v>152.46499999999997</v>
      </c>
    </row>
    <row r="418" spans="1:8">
      <c r="A418" s="125"/>
      <c r="B418" s="125"/>
      <c r="C418" s="126"/>
      <c r="D418" s="126"/>
      <c r="E418" s="114"/>
      <c r="F418" s="114"/>
      <c r="G418" s="127"/>
      <c r="H418" s="128"/>
    </row>
    <row r="419" spans="1:8" ht="33" customHeight="1">
      <c r="A419" s="749" t="s">
        <v>879</v>
      </c>
      <c r="B419" s="750"/>
      <c r="C419" s="736" t="s">
        <v>376</v>
      </c>
      <c r="D419" s="737"/>
      <c r="E419" s="737"/>
      <c r="F419" s="764"/>
      <c r="G419" s="37"/>
      <c r="H419" s="38"/>
    </row>
    <row r="420" spans="1:8" ht="25.5">
      <c r="A420" s="39" t="s">
        <v>180</v>
      </c>
      <c r="B420" s="40" t="s">
        <v>302</v>
      </c>
      <c r="C420" s="734" t="s">
        <v>176</v>
      </c>
      <c r="D420" s="735"/>
      <c r="E420" s="39" t="s">
        <v>183</v>
      </c>
      <c r="F420" s="39" t="s">
        <v>184</v>
      </c>
      <c r="G420" s="39" t="s">
        <v>185</v>
      </c>
      <c r="H420" s="41" t="s">
        <v>186</v>
      </c>
    </row>
    <row r="421" spans="1:8">
      <c r="A421" s="42">
        <v>246</v>
      </c>
      <c r="B421" s="91" t="s">
        <v>324</v>
      </c>
      <c r="C421" s="773" t="s">
        <v>325</v>
      </c>
      <c r="D421" s="774"/>
      <c r="E421" s="44" t="s">
        <v>196</v>
      </c>
      <c r="F421" s="54">
        <v>3.5</v>
      </c>
      <c r="G421" s="45">
        <v>10.95</v>
      </c>
      <c r="H421" s="46">
        <f t="shared" ref="H421:H426" si="25">G421*F421</f>
        <v>38.324999999999996</v>
      </c>
    </row>
    <row r="422" spans="1:8">
      <c r="A422" s="68">
        <v>2696</v>
      </c>
      <c r="B422" s="80" t="s">
        <v>339</v>
      </c>
      <c r="C422" s="756" t="s">
        <v>377</v>
      </c>
      <c r="D422" s="757"/>
      <c r="E422" s="44" t="s">
        <v>196</v>
      </c>
      <c r="F422" s="54">
        <v>3.5</v>
      </c>
      <c r="G422" s="71">
        <v>14.6</v>
      </c>
      <c r="H422" s="46">
        <f t="shared" si="25"/>
        <v>51.1</v>
      </c>
    </row>
    <row r="423" spans="1:8" ht="38.25" customHeight="1">
      <c r="A423" s="68">
        <v>37415</v>
      </c>
      <c r="B423" s="120">
        <v>151523133</v>
      </c>
      <c r="C423" s="756" t="s">
        <v>710</v>
      </c>
      <c r="D423" s="757"/>
      <c r="E423" s="44" t="s">
        <v>189</v>
      </c>
      <c r="F423" s="54">
        <v>1</v>
      </c>
      <c r="G423" s="71">
        <v>5.53</v>
      </c>
      <c r="H423" s="46">
        <f t="shared" si="25"/>
        <v>5.53</v>
      </c>
    </row>
    <row r="424" spans="1:8" ht="38.25" customHeight="1">
      <c r="A424" s="68">
        <v>10909</v>
      </c>
      <c r="B424" s="120" t="s">
        <v>373</v>
      </c>
      <c r="C424" s="756" t="s">
        <v>378</v>
      </c>
      <c r="D424" s="757"/>
      <c r="E424" s="44" t="s">
        <v>189</v>
      </c>
      <c r="F424" s="54">
        <v>2</v>
      </c>
      <c r="G424" s="71">
        <v>12.78</v>
      </c>
      <c r="H424" s="46">
        <f t="shared" si="25"/>
        <v>25.56</v>
      </c>
    </row>
    <row r="425" spans="1:8" ht="32.25" customHeight="1">
      <c r="A425" s="68">
        <v>20172</v>
      </c>
      <c r="B425" s="120">
        <v>151573773</v>
      </c>
      <c r="C425" s="756" t="s">
        <v>709</v>
      </c>
      <c r="D425" s="757"/>
      <c r="E425" s="44" t="s">
        <v>189</v>
      </c>
      <c r="F425" s="54">
        <v>1</v>
      </c>
      <c r="G425" s="71">
        <v>25.79</v>
      </c>
      <c r="H425" s="46">
        <f t="shared" si="25"/>
        <v>25.79</v>
      </c>
    </row>
    <row r="426" spans="1:8" ht="27" customHeight="1">
      <c r="A426" s="68">
        <v>9836</v>
      </c>
      <c r="B426" s="80" t="s">
        <v>374</v>
      </c>
      <c r="C426" s="756" t="s">
        <v>379</v>
      </c>
      <c r="D426" s="757"/>
      <c r="E426" s="44" t="s">
        <v>193</v>
      </c>
      <c r="F426" s="54">
        <v>6</v>
      </c>
      <c r="G426" s="71">
        <v>7.16</v>
      </c>
      <c r="H426" s="46">
        <f t="shared" si="25"/>
        <v>42.96</v>
      </c>
    </row>
    <row r="427" spans="1:8">
      <c r="A427" s="65"/>
      <c r="B427" s="92"/>
      <c r="C427" s="92"/>
      <c r="D427" s="64"/>
      <c r="E427" s="65"/>
      <c r="F427" s="807" t="s">
        <v>199</v>
      </c>
      <c r="G427" s="808"/>
      <c r="H427" s="93">
        <f>SUM(H421:H426)</f>
        <v>189.26500000000001</v>
      </c>
    </row>
    <row r="428" spans="1:8">
      <c r="A428" s="86"/>
      <c r="B428" s="85"/>
      <c r="C428" s="850"/>
      <c r="D428" s="850"/>
      <c r="E428" s="88"/>
      <c r="F428" s="109"/>
      <c r="G428" s="110"/>
      <c r="H428" s="111"/>
    </row>
    <row r="429" spans="1:8" ht="31.5" customHeight="1">
      <c r="A429" s="734" t="s">
        <v>1107</v>
      </c>
      <c r="B429" s="735"/>
      <c r="C429" s="852" t="s">
        <v>662</v>
      </c>
      <c r="D429" s="853"/>
      <c r="E429" s="853"/>
      <c r="F429" s="853"/>
      <c r="G429" s="853"/>
      <c r="H429" s="854"/>
    </row>
    <row r="430" spans="1:8" ht="30" customHeight="1">
      <c r="A430" s="321" t="s">
        <v>180</v>
      </c>
      <c r="B430" s="322" t="s">
        <v>302</v>
      </c>
      <c r="C430" s="855" t="s">
        <v>176</v>
      </c>
      <c r="D430" s="856"/>
      <c r="E430" s="321" t="s">
        <v>183</v>
      </c>
      <c r="F430" s="321" t="s">
        <v>184</v>
      </c>
      <c r="G430" s="321" t="s">
        <v>185</v>
      </c>
      <c r="H430" s="323" t="s">
        <v>186</v>
      </c>
    </row>
    <row r="431" spans="1:8" ht="18" customHeight="1">
      <c r="A431" s="42">
        <v>246</v>
      </c>
      <c r="B431" s="310" t="s">
        <v>661</v>
      </c>
      <c r="C431" s="773" t="s">
        <v>654</v>
      </c>
      <c r="D431" s="774"/>
      <c r="E431" s="44" t="s">
        <v>262</v>
      </c>
      <c r="F431" s="54">
        <v>0.33</v>
      </c>
      <c r="G431" s="45">
        <v>10.95</v>
      </c>
      <c r="H431" s="46">
        <f>G431*F431</f>
        <v>3.6135000000000002</v>
      </c>
    </row>
    <row r="432" spans="1:8" ht="21" customHeight="1">
      <c r="A432" s="68">
        <v>2696</v>
      </c>
      <c r="B432" s="80" t="s">
        <v>660</v>
      </c>
      <c r="C432" s="756" t="s">
        <v>377</v>
      </c>
      <c r="D432" s="757"/>
      <c r="E432" s="44" t="s">
        <v>262</v>
      </c>
      <c r="F432" s="54">
        <v>0.33</v>
      </c>
      <c r="G432" s="71">
        <v>14.6</v>
      </c>
      <c r="H432" s="46">
        <f>G432*F432</f>
        <v>4.8180000000000005</v>
      </c>
    </row>
    <row r="433" spans="1:8" ht="18.75" customHeight="1">
      <c r="A433" s="68">
        <v>12732</v>
      </c>
      <c r="B433" s="120" t="s">
        <v>659</v>
      </c>
      <c r="C433" s="756" t="s">
        <v>655</v>
      </c>
      <c r="D433" s="757"/>
      <c r="E433" s="44" t="s">
        <v>29</v>
      </c>
      <c r="F433" s="311">
        <v>2.0999999999999999E-3</v>
      </c>
      <c r="G433" s="71">
        <v>248.28</v>
      </c>
      <c r="H433" s="46">
        <f>G433*F433</f>
        <v>0.52138799999999996</v>
      </c>
    </row>
    <row r="434" spans="1:8" ht="22.5" customHeight="1">
      <c r="A434" s="68">
        <v>39897</v>
      </c>
      <c r="B434" s="120" t="s">
        <v>658</v>
      </c>
      <c r="C434" s="756" t="s">
        <v>656</v>
      </c>
      <c r="D434" s="757"/>
      <c r="E434" s="44" t="s">
        <v>29</v>
      </c>
      <c r="F434" s="312">
        <v>2.9999999999999997E-4</v>
      </c>
      <c r="G434" s="71">
        <v>91</v>
      </c>
      <c r="H434" s="46">
        <f>G434*F434</f>
        <v>2.7299999999999998E-2</v>
      </c>
    </row>
    <row r="435" spans="1:8" ht="37.5" customHeight="1">
      <c r="A435" s="68">
        <v>39747</v>
      </c>
      <c r="B435" s="309">
        <v>15144124</v>
      </c>
      <c r="C435" s="756" t="s">
        <v>657</v>
      </c>
      <c r="D435" s="757"/>
      <c r="E435" s="44" t="s">
        <v>28</v>
      </c>
      <c r="F435" s="54">
        <v>1.8</v>
      </c>
      <c r="G435" s="307">
        <v>20.329999999999998</v>
      </c>
      <c r="H435" s="308">
        <f>G435*F435</f>
        <v>36.594000000000001</v>
      </c>
    </row>
    <row r="436" spans="1:8" ht="24" customHeight="1">
      <c r="A436" s="65"/>
      <c r="B436" s="92"/>
      <c r="C436" s="92"/>
      <c r="D436" s="64"/>
      <c r="E436" s="65"/>
      <c r="F436" s="807" t="s">
        <v>199</v>
      </c>
      <c r="G436" s="808"/>
      <c r="H436" s="93">
        <f>SUM(H431:H435)</f>
        <v>45.574187999999999</v>
      </c>
    </row>
    <row r="437" spans="1:8" ht="24" customHeight="1">
      <c r="A437" s="118"/>
      <c r="B437" s="118"/>
      <c r="C437" s="118"/>
      <c r="D437" s="305"/>
      <c r="E437" s="118"/>
      <c r="F437" s="119"/>
      <c r="G437" s="119"/>
      <c r="H437" s="306"/>
    </row>
    <row r="438" spans="1:8" ht="24" customHeight="1">
      <c r="A438" s="94" t="s">
        <v>829</v>
      </c>
      <c r="B438" s="753" t="s">
        <v>722</v>
      </c>
      <c r="C438" s="754"/>
      <c r="D438" s="754"/>
      <c r="E438" s="754"/>
      <c r="F438" s="754"/>
      <c r="G438" s="754"/>
      <c r="H438" s="755"/>
    </row>
    <row r="439" spans="1:8" ht="25.5">
      <c r="A439" s="739" t="s">
        <v>723</v>
      </c>
      <c r="B439" s="740"/>
      <c r="C439" s="741" t="s">
        <v>724</v>
      </c>
      <c r="D439" s="742"/>
      <c r="E439" s="359" t="s">
        <v>725</v>
      </c>
      <c r="F439" s="358" t="s">
        <v>728</v>
      </c>
      <c r="G439" s="359" t="s">
        <v>726</v>
      </c>
      <c r="H439" s="357" t="s">
        <v>727</v>
      </c>
    </row>
    <row r="440" spans="1:8" ht="17.25" customHeight="1">
      <c r="A440" s="743">
        <v>43063</v>
      </c>
      <c r="B440" s="744"/>
      <c r="C440" s="745" t="s">
        <v>729</v>
      </c>
      <c r="D440" s="746"/>
      <c r="E440" s="95">
        <v>427.21</v>
      </c>
      <c r="F440" s="95" t="s">
        <v>730</v>
      </c>
      <c r="G440" s="95" t="s">
        <v>739</v>
      </c>
      <c r="H440" s="96" t="s">
        <v>731</v>
      </c>
    </row>
    <row r="441" spans="1:8">
      <c r="A441" s="743">
        <v>43064</v>
      </c>
      <c r="B441" s="744"/>
      <c r="C441" s="756" t="s">
        <v>732</v>
      </c>
      <c r="D441" s="757"/>
      <c r="E441" s="361">
        <v>477</v>
      </c>
      <c r="F441" s="361" t="s">
        <v>736</v>
      </c>
      <c r="G441" s="362" t="s">
        <v>738</v>
      </c>
      <c r="H441" s="360" t="s">
        <v>734</v>
      </c>
    </row>
    <row r="442" spans="1:8" ht="17.25" customHeight="1">
      <c r="A442" s="743">
        <v>43065</v>
      </c>
      <c r="B442" s="744"/>
      <c r="C442" s="756" t="s">
        <v>733</v>
      </c>
      <c r="D442" s="757"/>
      <c r="E442" s="361">
        <v>599</v>
      </c>
      <c r="F442" s="361" t="s">
        <v>740</v>
      </c>
      <c r="G442" s="362" t="s">
        <v>737</v>
      </c>
      <c r="H442" s="360" t="s">
        <v>735</v>
      </c>
    </row>
    <row r="443" spans="1:8" ht="15">
      <c r="A443" s="747"/>
      <c r="B443" s="748"/>
      <c r="C443" s="751" t="s">
        <v>321</v>
      </c>
      <c r="D443" s="752"/>
      <c r="E443" s="366">
        <v>477</v>
      </c>
      <c r="F443" s="363"/>
      <c r="G443" s="364"/>
      <c r="H443" s="365"/>
    </row>
    <row r="444" spans="1:8">
      <c r="A444" s="88"/>
      <c r="B444" s="88"/>
      <c r="C444" s="88"/>
      <c r="D444" s="112"/>
      <c r="E444" s="88"/>
      <c r="F444" s="851"/>
      <c r="G444" s="851"/>
      <c r="H444" s="113"/>
    </row>
    <row r="445" spans="1:8" ht="15">
      <c r="A445" s="94" t="s">
        <v>830</v>
      </c>
      <c r="B445" s="753" t="s">
        <v>831</v>
      </c>
      <c r="C445" s="754"/>
      <c r="D445" s="754"/>
      <c r="E445" s="754"/>
      <c r="F445" s="754"/>
      <c r="G445" s="754"/>
      <c r="H445" s="755"/>
    </row>
    <row r="446" spans="1:8" ht="25.5">
      <c r="A446" s="739" t="s">
        <v>723</v>
      </c>
      <c r="B446" s="740"/>
      <c r="C446" s="741" t="s">
        <v>724</v>
      </c>
      <c r="D446" s="742"/>
      <c r="E446" s="359" t="s">
        <v>725</v>
      </c>
      <c r="F446" s="358" t="s">
        <v>728</v>
      </c>
      <c r="G446" s="359" t="s">
        <v>726</v>
      </c>
      <c r="H446" s="357" t="s">
        <v>727</v>
      </c>
    </row>
    <row r="447" spans="1:8" ht="15.75" customHeight="1">
      <c r="A447" s="743">
        <v>43070</v>
      </c>
      <c r="B447" s="744"/>
      <c r="C447" s="745"/>
      <c r="D447" s="746"/>
      <c r="E447" s="95"/>
      <c r="F447" s="95"/>
      <c r="G447" s="95"/>
      <c r="H447" s="96"/>
    </row>
    <row r="448" spans="1:8">
      <c r="A448" s="743">
        <v>43070</v>
      </c>
      <c r="B448" s="744"/>
      <c r="C448" s="756"/>
      <c r="D448" s="757"/>
      <c r="E448" s="361"/>
      <c r="F448" s="361"/>
      <c r="G448" s="362"/>
      <c r="H448" s="360"/>
    </row>
    <row r="449" spans="1:8">
      <c r="A449" s="743">
        <v>43070</v>
      </c>
      <c r="B449" s="744"/>
      <c r="C449" s="756"/>
      <c r="D449" s="757"/>
      <c r="E449" s="361"/>
      <c r="F449" s="361"/>
      <c r="G449" s="362"/>
      <c r="H449" s="360"/>
    </row>
    <row r="450" spans="1:8" ht="15">
      <c r="A450" s="747"/>
      <c r="B450" s="748"/>
      <c r="C450" s="751" t="s">
        <v>321</v>
      </c>
      <c r="D450" s="752"/>
      <c r="E450" s="366"/>
      <c r="F450" s="363"/>
      <c r="G450" s="364"/>
      <c r="H450" s="365"/>
    </row>
    <row r="451" spans="1:8">
      <c r="A451" s="86"/>
      <c r="B451" s="87"/>
      <c r="C451" s="85"/>
      <c r="D451" s="85"/>
      <c r="E451" s="88"/>
      <c r="F451" s="89"/>
      <c r="G451" s="89"/>
      <c r="H451" s="89"/>
    </row>
    <row r="452" spans="1:8" ht="15">
      <c r="A452" s="94" t="s">
        <v>832</v>
      </c>
      <c r="B452" s="753" t="s">
        <v>834</v>
      </c>
      <c r="C452" s="754"/>
      <c r="D452" s="754"/>
      <c r="E452" s="754"/>
      <c r="F452" s="754"/>
      <c r="G452" s="754"/>
      <c r="H452" s="755"/>
    </row>
    <row r="453" spans="1:8" ht="25.5">
      <c r="A453" s="739" t="s">
        <v>723</v>
      </c>
      <c r="B453" s="740"/>
      <c r="C453" s="741" t="s">
        <v>724</v>
      </c>
      <c r="D453" s="742"/>
      <c r="E453" s="359" t="s">
        <v>725</v>
      </c>
      <c r="F453" s="358" t="s">
        <v>728</v>
      </c>
      <c r="G453" s="359" t="s">
        <v>726</v>
      </c>
      <c r="H453" s="357" t="s">
        <v>727</v>
      </c>
    </row>
    <row r="454" spans="1:8">
      <c r="A454" s="743">
        <v>43070</v>
      </c>
      <c r="B454" s="744"/>
      <c r="C454" s="745"/>
      <c r="D454" s="746"/>
      <c r="E454" s="95"/>
      <c r="F454" s="95"/>
      <c r="G454" s="95"/>
      <c r="H454" s="96"/>
    </row>
    <row r="455" spans="1:8">
      <c r="A455" s="743">
        <v>43070</v>
      </c>
      <c r="B455" s="744"/>
      <c r="C455" s="756"/>
      <c r="D455" s="757"/>
      <c r="E455" s="361"/>
      <c r="F455" s="361"/>
      <c r="G455" s="362"/>
      <c r="H455" s="360"/>
    </row>
    <row r="456" spans="1:8">
      <c r="A456" s="743">
        <v>43070</v>
      </c>
      <c r="B456" s="744"/>
      <c r="C456" s="756"/>
      <c r="D456" s="757"/>
      <c r="E456" s="361"/>
      <c r="F456" s="361"/>
      <c r="G456" s="362"/>
      <c r="H456" s="360"/>
    </row>
    <row r="457" spans="1:8" ht="15">
      <c r="A457" s="747"/>
      <c r="B457" s="748"/>
      <c r="C457" s="751" t="s">
        <v>321</v>
      </c>
      <c r="D457" s="752"/>
      <c r="E457" s="366"/>
      <c r="F457" s="363"/>
      <c r="G457" s="364"/>
      <c r="H457" s="365"/>
    </row>
    <row r="458" spans="1:8">
      <c r="A458" s="86"/>
      <c r="B458" s="87"/>
      <c r="C458" s="85"/>
      <c r="D458" s="85"/>
      <c r="E458" s="88"/>
      <c r="F458" s="89"/>
      <c r="G458" s="89"/>
      <c r="H458" s="89"/>
    </row>
    <row r="459" spans="1:8" ht="36" customHeight="1">
      <c r="A459" s="94" t="s">
        <v>833</v>
      </c>
      <c r="B459" s="758" t="s">
        <v>835</v>
      </c>
      <c r="C459" s="759"/>
      <c r="D459" s="759"/>
      <c r="E459" s="759"/>
      <c r="F459" s="759"/>
      <c r="G459" s="759"/>
      <c r="H459" s="760"/>
    </row>
    <row r="460" spans="1:8" ht="33.75" customHeight="1">
      <c r="A460" s="739" t="s">
        <v>723</v>
      </c>
      <c r="B460" s="740"/>
      <c r="C460" s="741" t="s">
        <v>724</v>
      </c>
      <c r="D460" s="742"/>
      <c r="E460" s="359" t="s">
        <v>725</v>
      </c>
      <c r="F460" s="358" t="s">
        <v>728</v>
      </c>
      <c r="G460" s="359" t="s">
        <v>726</v>
      </c>
      <c r="H460" s="357" t="s">
        <v>727</v>
      </c>
    </row>
    <row r="461" spans="1:8">
      <c r="A461" s="743">
        <v>43070</v>
      </c>
      <c r="B461" s="744"/>
      <c r="C461" s="745"/>
      <c r="D461" s="746"/>
      <c r="E461" s="95"/>
      <c r="F461" s="95"/>
      <c r="G461" s="95"/>
      <c r="H461" s="96"/>
    </row>
    <row r="462" spans="1:8">
      <c r="A462" s="743">
        <v>43070</v>
      </c>
      <c r="B462" s="744"/>
      <c r="C462" s="756"/>
      <c r="D462" s="757"/>
      <c r="E462" s="361"/>
      <c r="F462" s="361"/>
      <c r="G462" s="362"/>
      <c r="H462" s="360"/>
    </row>
    <row r="463" spans="1:8">
      <c r="A463" s="743">
        <v>43070</v>
      </c>
      <c r="B463" s="744"/>
      <c r="C463" s="756"/>
      <c r="D463" s="757"/>
      <c r="E463" s="361"/>
      <c r="F463" s="361"/>
      <c r="G463" s="362"/>
      <c r="H463" s="360"/>
    </row>
    <row r="464" spans="1:8" ht="15">
      <c r="A464" s="747"/>
      <c r="B464" s="748"/>
      <c r="C464" s="751" t="s">
        <v>321</v>
      </c>
      <c r="D464" s="752"/>
      <c r="E464" s="366"/>
      <c r="F464" s="363"/>
      <c r="G464" s="364"/>
      <c r="H464" s="365"/>
    </row>
    <row r="467" spans="1:8" ht="15">
      <c r="A467" s="94" t="s">
        <v>721</v>
      </c>
      <c r="B467" s="758" t="s">
        <v>836</v>
      </c>
      <c r="C467" s="759"/>
      <c r="D467" s="759"/>
      <c r="E467" s="759"/>
      <c r="F467" s="759"/>
      <c r="G467" s="759"/>
      <c r="H467" s="760"/>
    </row>
    <row r="468" spans="1:8" ht="25.5">
      <c r="A468" s="739" t="s">
        <v>723</v>
      </c>
      <c r="B468" s="740"/>
      <c r="C468" s="741" t="s">
        <v>724</v>
      </c>
      <c r="D468" s="742"/>
      <c r="E468" s="359" t="s">
        <v>725</v>
      </c>
      <c r="F468" s="358" t="s">
        <v>728</v>
      </c>
      <c r="G468" s="359" t="s">
        <v>726</v>
      </c>
      <c r="H468" s="357" t="s">
        <v>727</v>
      </c>
    </row>
    <row r="469" spans="1:8">
      <c r="A469" s="743">
        <v>43070</v>
      </c>
      <c r="B469" s="744"/>
      <c r="C469" s="745"/>
      <c r="D469" s="746"/>
      <c r="E469" s="95"/>
      <c r="F469" s="95"/>
      <c r="G469" s="95"/>
      <c r="H469" s="96"/>
    </row>
    <row r="470" spans="1:8">
      <c r="A470" s="743">
        <v>43070</v>
      </c>
      <c r="B470" s="744"/>
      <c r="C470" s="756"/>
      <c r="D470" s="757"/>
      <c r="E470" s="361"/>
      <c r="F470" s="361"/>
      <c r="G470" s="362"/>
      <c r="H470" s="360"/>
    </row>
    <row r="471" spans="1:8">
      <c r="A471" s="743">
        <v>43070</v>
      </c>
      <c r="B471" s="744"/>
      <c r="C471" s="756"/>
      <c r="D471" s="757"/>
      <c r="E471" s="361"/>
      <c r="F471" s="361"/>
      <c r="G471" s="362"/>
      <c r="H471" s="360"/>
    </row>
    <row r="472" spans="1:8" ht="15">
      <c r="A472" s="747"/>
      <c r="B472" s="748"/>
      <c r="C472" s="751" t="s">
        <v>321</v>
      </c>
      <c r="D472" s="752"/>
      <c r="E472" s="366"/>
      <c r="F472" s="363"/>
      <c r="G472" s="364"/>
      <c r="H472" s="365"/>
    </row>
  </sheetData>
  <mergeCells count="502">
    <mergeCell ref="C357:D357"/>
    <mergeCell ref="C358:D358"/>
    <mergeCell ref="F359:G359"/>
    <mergeCell ref="C345:D345"/>
    <mergeCell ref="C346:D346"/>
    <mergeCell ref="C347:D347"/>
    <mergeCell ref="C348:D348"/>
    <mergeCell ref="C349:D349"/>
    <mergeCell ref="C350:D350"/>
    <mergeCell ref="C351:D351"/>
    <mergeCell ref="F352:G352"/>
    <mergeCell ref="C315:D315"/>
    <mergeCell ref="A343:B343"/>
    <mergeCell ref="C250:D250"/>
    <mergeCell ref="C304:D304"/>
    <mergeCell ref="C306:D306"/>
    <mergeCell ref="A309:B309"/>
    <mergeCell ref="C309:H309"/>
    <mergeCell ref="C310:D310"/>
    <mergeCell ref="C281:D281"/>
    <mergeCell ref="C282:D282"/>
    <mergeCell ref="C283:D283"/>
    <mergeCell ref="C284:D284"/>
    <mergeCell ref="F285:G285"/>
    <mergeCell ref="C332:G332"/>
    <mergeCell ref="F301:G301"/>
    <mergeCell ref="F341:G341"/>
    <mergeCell ref="C336:D336"/>
    <mergeCell ref="C317:D317"/>
    <mergeCell ref="C311:D311"/>
    <mergeCell ref="C312:D312"/>
    <mergeCell ref="C313:D313"/>
    <mergeCell ref="C296:D296"/>
    <mergeCell ref="C297:D297"/>
    <mergeCell ref="A255:B255"/>
    <mergeCell ref="F244:G244"/>
    <mergeCell ref="C251:D251"/>
    <mergeCell ref="C247:D247"/>
    <mergeCell ref="A246:B246"/>
    <mergeCell ref="C260:D260"/>
    <mergeCell ref="C243:D243"/>
    <mergeCell ref="C294:H294"/>
    <mergeCell ref="A287:B287"/>
    <mergeCell ref="C288:D288"/>
    <mergeCell ref="C263:D263"/>
    <mergeCell ref="F264:G264"/>
    <mergeCell ref="C289:D289"/>
    <mergeCell ref="C252:D252"/>
    <mergeCell ref="C256:D256"/>
    <mergeCell ref="C257:D257"/>
    <mergeCell ref="C246:H246"/>
    <mergeCell ref="C258:D258"/>
    <mergeCell ref="C259:D259"/>
    <mergeCell ref="F253:G253"/>
    <mergeCell ref="C248:D248"/>
    <mergeCell ref="C249:D249"/>
    <mergeCell ref="C208:H208"/>
    <mergeCell ref="C209:D209"/>
    <mergeCell ref="C210:D210"/>
    <mergeCell ref="C220:D220"/>
    <mergeCell ref="C221:D221"/>
    <mergeCell ref="F230:G230"/>
    <mergeCell ref="C236:D236"/>
    <mergeCell ref="C238:D238"/>
    <mergeCell ref="F238:G238"/>
    <mergeCell ref="C230:D230"/>
    <mergeCell ref="C227:D227"/>
    <mergeCell ref="C232:H232"/>
    <mergeCell ref="C235:D235"/>
    <mergeCell ref="C225:D225"/>
    <mergeCell ref="F215:G215"/>
    <mergeCell ref="C193:D193"/>
    <mergeCell ref="C195:D195"/>
    <mergeCell ref="C196:D196"/>
    <mergeCell ref="C194:D194"/>
    <mergeCell ref="A266:B266"/>
    <mergeCell ref="A232:B232"/>
    <mergeCell ref="A294:B294"/>
    <mergeCell ref="C218:D218"/>
    <mergeCell ref="C219:D219"/>
    <mergeCell ref="A199:B199"/>
    <mergeCell ref="A208:B208"/>
    <mergeCell ref="A240:B240"/>
    <mergeCell ref="C240:H240"/>
    <mergeCell ref="C241:D241"/>
    <mergeCell ref="C217:H217"/>
    <mergeCell ref="A217:B217"/>
    <mergeCell ref="C214:D214"/>
    <mergeCell ref="C215:D215"/>
    <mergeCell ref="C197:D197"/>
    <mergeCell ref="F197:G197"/>
    <mergeCell ref="A275:B275"/>
    <mergeCell ref="C275:D275"/>
    <mergeCell ref="C276:D276"/>
    <mergeCell ref="C229:D229"/>
    <mergeCell ref="C175:D175"/>
    <mergeCell ref="C183:H183"/>
    <mergeCell ref="C185:D185"/>
    <mergeCell ref="C187:D187"/>
    <mergeCell ref="C184:D184"/>
    <mergeCell ref="C186:D186"/>
    <mergeCell ref="C298:D298"/>
    <mergeCell ref="C299:D299"/>
    <mergeCell ref="C199:H199"/>
    <mergeCell ref="C200:D200"/>
    <mergeCell ref="C201:D201"/>
    <mergeCell ref="C277:D277"/>
    <mergeCell ref="C278:D278"/>
    <mergeCell ref="C279:D279"/>
    <mergeCell ref="C280:D280"/>
    <mergeCell ref="C188:D188"/>
    <mergeCell ref="C189:D189"/>
    <mergeCell ref="C190:D190"/>
    <mergeCell ref="C191:D191"/>
    <mergeCell ref="C192:D192"/>
    <mergeCell ref="C271:D271"/>
    <mergeCell ref="C233:D233"/>
    <mergeCell ref="C226:D226"/>
    <mergeCell ref="C228:D228"/>
    <mergeCell ref="C316:D316"/>
    <mergeCell ref="C378:D378"/>
    <mergeCell ref="C295:D295"/>
    <mergeCell ref="C244:D244"/>
    <mergeCell ref="C339:D339"/>
    <mergeCell ref="C370:D370"/>
    <mergeCell ref="C326:H326"/>
    <mergeCell ref="C327:D327"/>
    <mergeCell ref="C329:D329"/>
    <mergeCell ref="F330:G330"/>
    <mergeCell ref="C330:D330"/>
    <mergeCell ref="F272:G272"/>
    <mergeCell ref="C290:D290"/>
    <mergeCell ref="C291:D291"/>
    <mergeCell ref="F292:G292"/>
    <mergeCell ref="C287:G287"/>
    <mergeCell ref="C255:F255"/>
    <mergeCell ref="C314:D314"/>
    <mergeCell ref="F318:G318"/>
    <mergeCell ref="F307:G307"/>
    <mergeCell ref="C300:D300"/>
    <mergeCell ref="C361:H361"/>
    <mergeCell ref="C343:G343"/>
    <mergeCell ref="C344:D344"/>
    <mergeCell ref="F427:G427"/>
    <mergeCell ref="F374:G374"/>
    <mergeCell ref="C372:D372"/>
    <mergeCell ref="C373:D373"/>
    <mergeCell ref="C410:D410"/>
    <mergeCell ref="C411:D411"/>
    <mergeCell ref="C412:D412"/>
    <mergeCell ref="C413:D413"/>
    <mergeCell ref="C414:D414"/>
    <mergeCell ref="C403:D403"/>
    <mergeCell ref="C404:D404"/>
    <mergeCell ref="C384:D384"/>
    <mergeCell ref="C385:D385"/>
    <mergeCell ref="C386:D386"/>
    <mergeCell ref="F387:G387"/>
    <mergeCell ref="C379:D379"/>
    <mergeCell ref="C395:D395"/>
    <mergeCell ref="C396:D396"/>
    <mergeCell ref="C376:H376"/>
    <mergeCell ref="C377:D377"/>
    <mergeCell ref="F397:G397"/>
    <mergeCell ref="C392:D392"/>
    <mergeCell ref="C415:D415"/>
    <mergeCell ref="A361:B361"/>
    <mergeCell ref="C383:D383"/>
    <mergeCell ref="C380:D380"/>
    <mergeCell ref="C381:D381"/>
    <mergeCell ref="C382:D382"/>
    <mergeCell ref="C321:D321"/>
    <mergeCell ref="C323:D323"/>
    <mergeCell ref="C364:D364"/>
    <mergeCell ref="C333:D333"/>
    <mergeCell ref="C334:D334"/>
    <mergeCell ref="C335:D335"/>
    <mergeCell ref="C337:D337"/>
    <mergeCell ref="C371:D371"/>
    <mergeCell ref="C338:D338"/>
    <mergeCell ref="C340:D340"/>
    <mergeCell ref="C362:D362"/>
    <mergeCell ref="C363:D363"/>
    <mergeCell ref="C365:D365"/>
    <mergeCell ref="C366:D366"/>
    <mergeCell ref="C369:H369"/>
    <mergeCell ref="A354:B354"/>
    <mergeCell ref="C354:F354"/>
    <mergeCell ref="C355:D355"/>
    <mergeCell ref="C356:D356"/>
    <mergeCell ref="F367:G367"/>
    <mergeCell ref="F324:G324"/>
    <mergeCell ref="A375:B375"/>
    <mergeCell ref="A419:B419"/>
    <mergeCell ref="C419:F419"/>
    <mergeCell ref="C402:D402"/>
    <mergeCell ref="A409:B409"/>
    <mergeCell ref="C409:F409"/>
    <mergeCell ref="C399:D399"/>
    <mergeCell ref="C400:D400"/>
    <mergeCell ref="A399:B399"/>
    <mergeCell ref="C401:D401"/>
    <mergeCell ref="C406:D406"/>
    <mergeCell ref="F407:G407"/>
    <mergeCell ref="C405:D405"/>
    <mergeCell ref="C393:D393"/>
    <mergeCell ref="C394:D394"/>
    <mergeCell ref="A376:B376"/>
    <mergeCell ref="C389:D389"/>
    <mergeCell ref="C390:D390"/>
    <mergeCell ref="C391:D391"/>
    <mergeCell ref="C416:D416"/>
    <mergeCell ref="F417:G417"/>
    <mergeCell ref="C375:D375"/>
    <mergeCell ref="A449:B449"/>
    <mergeCell ref="C448:D448"/>
    <mergeCell ref="F444:G444"/>
    <mergeCell ref="C429:H429"/>
    <mergeCell ref="A429:B429"/>
    <mergeCell ref="C449:D449"/>
    <mergeCell ref="C446:D446"/>
    <mergeCell ref="C447:D447"/>
    <mergeCell ref="F436:G436"/>
    <mergeCell ref="B438:H438"/>
    <mergeCell ref="A439:B439"/>
    <mergeCell ref="C439:D439"/>
    <mergeCell ref="A441:B441"/>
    <mergeCell ref="B445:H445"/>
    <mergeCell ref="A446:B446"/>
    <mergeCell ref="A440:B440"/>
    <mergeCell ref="C440:D440"/>
    <mergeCell ref="A443:B443"/>
    <mergeCell ref="C443:D443"/>
    <mergeCell ref="C441:D441"/>
    <mergeCell ref="A442:B442"/>
    <mergeCell ref="C442:D442"/>
    <mergeCell ref="C430:D430"/>
    <mergeCell ref="C431:D431"/>
    <mergeCell ref="A447:B447"/>
    <mergeCell ref="A448:B448"/>
    <mergeCell ref="C420:D420"/>
    <mergeCell ref="C421:D421"/>
    <mergeCell ref="C422:D422"/>
    <mergeCell ref="C423:D423"/>
    <mergeCell ref="C424:D424"/>
    <mergeCell ref="C425:D425"/>
    <mergeCell ref="C426:D426"/>
    <mergeCell ref="C432:D432"/>
    <mergeCell ref="C433:D433"/>
    <mergeCell ref="C434:D434"/>
    <mergeCell ref="C435:D435"/>
    <mergeCell ref="C428:D428"/>
    <mergeCell ref="E1:H4"/>
    <mergeCell ref="A8:H8"/>
    <mergeCell ref="C10:H10"/>
    <mergeCell ref="C23:D23"/>
    <mergeCell ref="C24:D24"/>
    <mergeCell ref="C13:D13"/>
    <mergeCell ref="C12:D12"/>
    <mergeCell ref="C14:D14"/>
    <mergeCell ref="C15:D15"/>
    <mergeCell ref="C11:D11"/>
    <mergeCell ref="C16:D16"/>
    <mergeCell ref="A4:D4"/>
    <mergeCell ref="C17:D17"/>
    <mergeCell ref="A10:B10"/>
    <mergeCell ref="F17:G17"/>
    <mergeCell ref="A19:B19"/>
    <mergeCell ref="C19:H19"/>
    <mergeCell ref="A1:D1"/>
    <mergeCell ref="A2:D2"/>
    <mergeCell ref="A3:D3"/>
    <mergeCell ref="F33:G33"/>
    <mergeCell ref="C37:D37"/>
    <mergeCell ref="C38:D38"/>
    <mergeCell ref="C18:D18"/>
    <mergeCell ref="C20:D20"/>
    <mergeCell ref="C21:D21"/>
    <mergeCell ref="C22:D22"/>
    <mergeCell ref="C31:D31"/>
    <mergeCell ref="C32:D32"/>
    <mergeCell ref="C33:D33"/>
    <mergeCell ref="C34:D34"/>
    <mergeCell ref="C36:D36"/>
    <mergeCell ref="C25:D25"/>
    <mergeCell ref="C26:D26"/>
    <mergeCell ref="C27:D27"/>
    <mergeCell ref="C28:D28"/>
    <mergeCell ref="C29:D29"/>
    <mergeCell ref="C30:D30"/>
    <mergeCell ref="C55:D55"/>
    <mergeCell ref="C56:D56"/>
    <mergeCell ref="C57:D57"/>
    <mergeCell ref="C58:D58"/>
    <mergeCell ref="C59:D59"/>
    <mergeCell ref="C60:D60"/>
    <mergeCell ref="C81:D81"/>
    <mergeCell ref="C82:D82"/>
    <mergeCell ref="C144:D144"/>
    <mergeCell ref="C123:D123"/>
    <mergeCell ref="C127:D127"/>
    <mergeCell ref="C129:D129"/>
    <mergeCell ref="C88:D88"/>
    <mergeCell ref="C89:D89"/>
    <mergeCell ref="C114:D114"/>
    <mergeCell ref="C115:D115"/>
    <mergeCell ref="C117:D117"/>
    <mergeCell ref="C108:D108"/>
    <mergeCell ref="C125:D125"/>
    <mergeCell ref="C126:D126"/>
    <mergeCell ref="C131:D131"/>
    <mergeCell ref="C128:D128"/>
    <mergeCell ref="C133:D133"/>
    <mergeCell ref="C130:D130"/>
    <mergeCell ref="C49:D49"/>
    <mergeCell ref="C50:D50"/>
    <mergeCell ref="C51:D51"/>
    <mergeCell ref="C52:D52"/>
    <mergeCell ref="C53:D53"/>
    <mergeCell ref="C54:D54"/>
    <mergeCell ref="A35:B35"/>
    <mergeCell ref="C35:H35"/>
    <mergeCell ref="C45:D45"/>
    <mergeCell ref="C46:D46"/>
    <mergeCell ref="C47:D47"/>
    <mergeCell ref="C48:D48"/>
    <mergeCell ref="C43:D43"/>
    <mergeCell ref="C44:D44"/>
    <mergeCell ref="C40:D40"/>
    <mergeCell ref="C41:D41"/>
    <mergeCell ref="C42:D42"/>
    <mergeCell ref="C39:D39"/>
    <mergeCell ref="F82:G82"/>
    <mergeCell ref="C61:D61"/>
    <mergeCell ref="C62:D62"/>
    <mergeCell ref="C63:D63"/>
    <mergeCell ref="C64:D64"/>
    <mergeCell ref="C65:D65"/>
    <mergeCell ref="C66:D66"/>
    <mergeCell ref="A143:B143"/>
    <mergeCell ref="C143:H143"/>
    <mergeCell ref="C67:D67"/>
    <mergeCell ref="C68:D68"/>
    <mergeCell ref="C69:D69"/>
    <mergeCell ref="C70:D70"/>
    <mergeCell ref="C71:D71"/>
    <mergeCell ref="C72:D72"/>
    <mergeCell ref="C73:D73"/>
    <mergeCell ref="F73:G73"/>
    <mergeCell ref="C134:D134"/>
    <mergeCell ref="C116:D116"/>
    <mergeCell ref="C118:D118"/>
    <mergeCell ref="C119:D119"/>
    <mergeCell ref="C120:D120"/>
    <mergeCell ref="C121:D121"/>
    <mergeCell ref="C122:D122"/>
    <mergeCell ref="F89:G89"/>
    <mergeCell ref="A169:B169"/>
    <mergeCell ref="C169:H169"/>
    <mergeCell ref="C170:D170"/>
    <mergeCell ref="C173:D173"/>
    <mergeCell ref="C174:D174"/>
    <mergeCell ref="C153:D153"/>
    <mergeCell ref="C154:D154"/>
    <mergeCell ref="C171:D171"/>
    <mergeCell ref="A161:B161"/>
    <mergeCell ref="C162:D162"/>
    <mergeCell ref="C165:D165"/>
    <mergeCell ref="C166:D166"/>
    <mergeCell ref="C167:D167"/>
    <mergeCell ref="C163:D163"/>
    <mergeCell ref="C156:D156"/>
    <mergeCell ref="C157:D157"/>
    <mergeCell ref="C158:D158"/>
    <mergeCell ref="F167:G167"/>
    <mergeCell ref="C161:H161"/>
    <mergeCell ref="C95:D95"/>
    <mergeCell ref="C96:D96"/>
    <mergeCell ref="C97:D97"/>
    <mergeCell ref="F135:G135"/>
    <mergeCell ref="F109:G109"/>
    <mergeCell ref="C98:D98"/>
    <mergeCell ref="F99:G99"/>
    <mergeCell ref="C102:D102"/>
    <mergeCell ref="C103:D103"/>
    <mergeCell ref="C104:D104"/>
    <mergeCell ref="C105:D105"/>
    <mergeCell ref="C106:D106"/>
    <mergeCell ref="C124:D124"/>
    <mergeCell ref="A75:B75"/>
    <mergeCell ref="C75:H75"/>
    <mergeCell ref="C76:D76"/>
    <mergeCell ref="C77:D77"/>
    <mergeCell ref="C78:D78"/>
    <mergeCell ref="C79:D79"/>
    <mergeCell ref="C80:D80"/>
    <mergeCell ref="C132:D132"/>
    <mergeCell ref="C112:D112"/>
    <mergeCell ref="C113:D113"/>
    <mergeCell ref="B111:H111"/>
    <mergeCell ref="A84:B84"/>
    <mergeCell ref="C84:H84"/>
    <mergeCell ref="C85:D85"/>
    <mergeCell ref="C86:D86"/>
    <mergeCell ref="C87:D87"/>
    <mergeCell ref="A91:B91"/>
    <mergeCell ref="C91:F91"/>
    <mergeCell ref="C107:D107"/>
    <mergeCell ref="C92:D92"/>
    <mergeCell ref="C93:D93"/>
    <mergeCell ref="C94:D94"/>
    <mergeCell ref="A101:B101"/>
    <mergeCell ref="C101:F101"/>
    <mergeCell ref="C138:D138"/>
    <mergeCell ref="C139:D139"/>
    <mergeCell ref="C140:D140"/>
    <mergeCell ref="C180:D180"/>
    <mergeCell ref="C141:D141"/>
    <mergeCell ref="B137:H137"/>
    <mergeCell ref="F159:G159"/>
    <mergeCell ref="A183:B183"/>
    <mergeCell ref="A152:B152"/>
    <mergeCell ref="C152:H152"/>
    <mergeCell ref="C176:D176"/>
    <mergeCell ref="C178:D178"/>
    <mergeCell ref="C179:D179"/>
    <mergeCell ref="C145:D145"/>
    <mergeCell ref="C146:D146"/>
    <mergeCell ref="C147:D147"/>
    <mergeCell ref="C148:D148"/>
    <mergeCell ref="C149:D149"/>
    <mergeCell ref="F150:G150"/>
    <mergeCell ref="C155:D155"/>
    <mergeCell ref="C177:D177"/>
    <mergeCell ref="C181:D181"/>
    <mergeCell ref="F181:G181"/>
    <mergeCell ref="C172:D172"/>
    <mergeCell ref="C203:D203"/>
    <mergeCell ref="C204:D204"/>
    <mergeCell ref="C205:D205"/>
    <mergeCell ref="C206:D206"/>
    <mergeCell ref="A303:B303"/>
    <mergeCell ref="C303:H303"/>
    <mergeCell ref="C202:D202"/>
    <mergeCell ref="C222:D222"/>
    <mergeCell ref="C242:D242"/>
    <mergeCell ref="C211:D211"/>
    <mergeCell ref="C213:D213"/>
    <mergeCell ref="C224:D224"/>
    <mergeCell ref="F206:G206"/>
    <mergeCell ref="C234:D234"/>
    <mergeCell ref="C237:D237"/>
    <mergeCell ref="C223:D223"/>
    <mergeCell ref="C261:D261"/>
    <mergeCell ref="C262:D262"/>
    <mergeCell ref="C266:F266"/>
    <mergeCell ref="C267:D267"/>
    <mergeCell ref="C269:D269"/>
    <mergeCell ref="C268:D268"/>
    <mergeCell ref="C270:D270"/>
    <mergeCell ref="C212:D212"/>
    <mergeCell ref="A471:B471"/>
    <mergeCell ref="C471:D471"/>
    <mergeCell ref="A472:B472"/>
    <mergeCell ref="C472:D472"/>
    <mergeCell ref="A462:B462"/>
    <mergeCell ref="C462:D462"/>
    <mergeCell ref="A463:B463"/>
    <mergeCell ref="C463:D463"/>
    <mergeCell ref="A464:B464"/>
    <mergeCell ref="C464:D464"/>
    <mergeCell ref="B467:H467"/>
    <mergeCell ref="A468:B468"/>
    <mergeCell ref="C468:D468"/>
    <mergeCell ref="A470:B470"/>
    <mergeCell ref="C470:D470"/>
    <mergeCell ref="A469:B469"/>
    <mergeCell ref="C469:D469"/>
    <mergeCell ref="A320:B320"/>
    <mergeCell ref="C320:H320"/>
    <mergeCell ref="A460:B460"/>
    <mergeCell ref="C460:D460"/>
    <mergeCell ref="A461:B461"/>
    <mergeCell ref="C461:D461"/>
    <mergeCell ref="A450:B450"/>
    <mergeCell ref="A332:B332"/>
    <mergeCell ref="A369:B369"/>
    <mergeCell ref="A326:B326"/>
    <mergeCell ref="C450:D450"/>
    <mergeCell ref="B452:H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B459:H459"/>
    <mergeCell ref="A389:B389"/>
  </mergeCells>
  <pageMargins left="0.511811024" right="0.511811024" top="0.56000000000000005" bottom="0.78740157499999996" header="0.31496062000000002" footer="0.31496062000000002"/>
  <pageSetup paperSize="9" scale="65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2"/>
  <sheetViews>
    <sheetView view="pageBreakPreview" zoomScale="60" workbookViewId="0">
      <selection activeCell="H14" sqref="H14"/>
    </sheetView>
  </sheetViews>
  <sheetFormatPr defaultRowHeight="12.75"/>
  <cols>
    <col min="1" max="1" width="15.28515625" customWidth="1"/>
    <col min="2" max="2" width="38.85546875" customWidth="1"/>
    <col min="3" max="3" width="31.28515625" customWidth="1"/>
  </cols>
  <sheetData>
    <row r="1" spans="1:6" ht="15.75" customHeight="1">
      <c r="A1" s="891" t="s">
        <v>819</v>
      </c>
      <c r="B1" s="891"/>
      <c r="C1" s="527"/>
      <c r="D1" s="527"/>
      <c r="E1" s="527"/>
      <c r="F1" s="527"/>
    </row>
    <row r="2" spans="1:6" ht="15" customHeight="1">
      <c r="A2" s="892" t="s">
        <v>820</v>
      </c>
      <c r="B2" s="892"/>
      <c r="C2" s="528"/>
      <c r="D2" s="528"/>
      <c r="E2" s="528"/>
      <c r="F2" s="526"/>
    </row>
    <row r="3" spans="1:6" ht="15" customHeight="1">
      <c r="A3" s="892" t="s">
        <v>821</v>
      </c>
      <c r="B3" s="892"/>
      <c r="C3" s="528"/>
      <c r="D3" s="528"/>
      <c r="E3" s="528"/>
      <c r="F3" s="528"/>
    </row>
    <row r="4" spans="1:6" ht="15">
      <c r="A4" s="219"/>
      <c r="B4" s="219"/>
      <c r="C4" s="219"/>
    </row>
    <row r="5" spans="1:6" ht="15">
      <c r="A5" s="220"/>
      <c r="B5" s="220"/>
      <c r="C5" s="220"/>
    </row>
    <row r="6" spans="1:6" ht="15.75">
      <c r="A6" s="898" t="s">
        <v>463</v>
      </c>
      <c r="B6" s="898"/>
      <c r="C6" s="898"/>
    </row>
    <row r="7" spans="1:6" ht="15">
      <c r="A7" s="221"/>
      <c r="B7" s="221"/>
      <c r="C7" s="221"/>
    </row>
    <row r="8" spans="1:6" ht="15.75" thickBot="1">
      <c r="A8" s="221"/>
      <c r="B8" s="221"/>
      <c r="C8" s="221"/>
    </row>
    <row r="9" spans="1:6" ht="15.75">
      <c r="A9" s="529" t="s">
        <v>464</v>
      </c>
      <c r="B9" s="530" t="s">
        <v>465</v>
      </c>
      <c r="C9" s="531"/>
    </row>
    <row r="10" spans="1:6" ht="15.75">
      <c r="A10" s="532"/>
      <c r="B10" s="533"/>
      <c r="C10" s="534"/>
    </row>
    <row r="11" spans="1:6" ht="15.75">
      <c r="A11" s="532" t="s">
        <v>466</v>
      </c>
      <c r="B11" s="535" t="s">
        <v>467</v>
      </c>
      <c r="C11" s="536">
        <v>4</v>
      </c>
    </row>
    <row r="12" spans="1:6" ht="15.75">
      <c r="A12" s="532"/>
      <c r="B12" s="535"/>
      <c r="C12" s="536"/>
    </row>
    <row r="13" spans="1:6" ht="15.75">
      <c r="A13" s="532" t="s">
        <v>468</v>
      </c>
      <c r="B13" s="535" t="s">
        <v>469</v>
      </c>
      <c r="C13" s="536">
        <v>0.8</v>
      </c>
    </row>
    <row r="14" spans="1:6" ht="15.75">
      <c r="A14" s="532"/>
      <c r="B14" s="535"/>
      <c r="C14" s="536"/>
    </row>
    <row r="15" spans="1:6" ht="15.75">
      <c r="A15" s="532" t="s">
        <v>470</v>
      </c>
      <c r="B15" s="535" t="s">
        <v>471</v>
      </c>
      <c r="C15" s="536">
        <v>1.2</v>
      </c>
    </row>
    <row r="16" spans="1:6" ht="15.75">
      <c r="A16" s="532"/>
      <c r="B16" s="535"/>
      <c r="C16" s="536"/>
    </row>
    <row r="17" spans="1:3" ht="15.75">
      <c r="A17" s="532"/>
      <c r="B17" s="535"/>
      <c r="C17" s="536"/>
    </row>
    <row r="18" spans="1:3" ht="15.75">
      <c r="A18" s="899" t="s">
        <v>472</v>
      </c>
      <c r="B18" s="900"/>
      <c r="C18" s="537">
        <f>SUM(C10:C17)</f>
        <v>6</v>
      </c>
    </row>
    <row r="19" spans="1:3" ht="15">
      <c r="A19" s="538"/>
      <c r="B19" s="221"/>
      <c r="C19" s="539"/>
    </row>
    <row r="20" spans="1:3" ht="15.75">
      <c r="A20" s="540" t="s">
        <v>473</v>
      </c>
      <c r="B20" s="222" t="s">
        <v>474</v>
      </c>
      <c r="C20" s="541"/>
    </row>
    <row r="21" spans="1:3" ht="15.75">
      <c r="A21" s="542"/>
      <c r="B21" s="533"/>
      <c r="C21" s="543"/>
    </row>
    <row r="22" spans="1:3" ht="15.75">
      <c r="A22" s="532" t="s">
        <v>475</v>
      </c>
      <c r="B22" s="535" t="s">
        <v>476</v>
      </c>
      <c r="C22" s="536">
        <v>1.21</v>
      </c>
    </row>
    <row r="23" spans="1:3" ht="15.75">
      <c r="A23" s="899" t="s">
        <v>477</v>
      </c>
      <c r="B23" s="900"/>
      <c r="C23" s="537">
        <v>1.21</v>
      </c>
    </row>
    <row r="24" spans="1:3" ht="15.75">
      <c r="A24" s="540" t="s">
        <v>478</v>
      </c>
      <c r="B24" s="222" t="s">
        <v>474</v>
      </c>
      <c r="C24" s="541"/>
    </row>
    <row r="25" spans="1:3" ht="15.75">
      <c r="A25" s="542"/>
      <c r="B25" s="533"/>
      <c r="C25" s="543"/>
    </row>
    <row r="26" spans="1:3" ht="15.75">
      <c r="A26" s="532" t="s">
        <v>278</v>
      </c>
      <c r="B26" s="535" t="s">
        <v>479</v>
      </c>
      <c r="C26" s="536">
        <v>7.4</v>
      </c>
    </row>
    <row r="27" spans="1:3" ht="15.75">
      <c r="A27" s="899" t="s">
        <v>480</v>
      </c>
      <c r="B27" s="900"/>
      <c r="C27" s="537">
        <f>SUM(C25:C26)</f>
        <v>7.4</v>
      </c>
    </row>
    <row r="28" spans="1:3" ht="15">
      <c r="A28" s="538"/>
      <c r="B28" s="221"/>
      <c r="C28" s="544"/>
    </row>
    <row r="29" spans="1:3" ht="15.75">
      <c r="A29" s="540" t="s">
        <v>481</v>
      </c>
      <c r="B29" s="222" t="s">
        <v>482</v>
      </c>
      <c r="C29" s="541"/>
    </row>
    <row r="30" spans="1:3" ht="15.75">
      <c r="A30" s="542"/>
      <c r="B30" s="535"/>
      <c r="C30" s="543"/>
    </row>
    <row r="31" spans="1:3" ht="15.75">
      <c r="A31" s="532" t="s">
        <v>483</v>
      </c>
      <c r="B31" s="535" t="s">
        <v>484</v>
      </c>
      <c r="C31" s="536">
        <v>0.65</v>
      </c>
    </row>
    <row r="32" spans="1:3" ht="15.75">
      <c r="A32" s="532"/>
      <c r="B32" s="535"/>
      <c r="C32" s="536"/>
    </row>
    <row r="33" spans="1:3" ht="15.75">
      <c r="A33" s="532" t="s">
        <v>485</v>
      </c>
      <c r="B33" s="535" t="s">
        <v>486</v>
      </c>
      <c r="C33" s="536">
        <v>3</v>
      </c>
    </row>
    <row r="34" spans="1:3" ht="15.75">
      <c r="A34" s="532"/>
      <c r="B34" s="535"/>
      <c r="C34" s="536"/>
    </row>
    <row r="35" spans="1:3" ht="15.75">
      <c r="A35" s="532" t="s">
        <v>487</v>
      </c>
      <c r="B35" s="535" t="s">
        <v>488</v>
      </c>
      <c r="C35" s="536">
        <v>2</v>
      </c>
    </row>
    <row r="36" spans="1:3" ht="15.75">
      <c r="A36" s="532"/>
      <c r="B36" s="535"/>
      <c r="C36" s="536"/>
    </row>
    <row r="37" spans="1:3" ht="15.75">
      <c r="A37" s="532" t="s">
        <v>489</v>
      </c>
      <c r="B37" s="545" t="s">
        <v>490</v>
      </c>
      <c r="C37" s="536">
        <v>4.5</v>
      </c>
    </row>
    <row r="38" spans="1:3" ht="15.75">
      <c r="A38" s="899" t="s">
        <v>491</v>
      </c>
      <c r="B38" s="900"/>
      <c r="C38" s="546">
        <f>SUM(C31:C37)</f>
        <v>10.15</v>
      </c>
    </row>
    <row r="39" spans="1:3" ht="15">
      <c r="A39" s="538"/>
      <c r="B39" s="221"/>
      <c r="C39" s="539"/>
    </row>
    <row r="40" spans="1:3">
      <c r="A40" s="893" t="s">
        <v>492</v>
      </c>
      <c r="B40" s="894"/>
      <c r="C40" s="895"/>
    </row>
    <row r="41" spans="1:3">
      <c r="A41" s="893"/>
      <c r="B41" s="894"/>
      <c r="C41" s="895"/>
    </row>
    <row r="42" spans="1:3" ht="16.5" thickBot="1">
      <c r="A42" s="896" t="s">
        <v>493</v>
      </c>
      <c r="B42" s="897"/>
      <c r="C42" s="547">
        <f>((((1+C18/100)*(1+C23/100)*(1+C27/100))/(1-C38/100))-1)</f>
        <v>0.28237632053422379</v>
      </c>
    </row>
  </sheetData>
  <mergeCells count="11">
    <mergeCell ref="A42:B42"/>
    <mergeCell ref="A6:C6"/>
    <mergeCell ref="A18:B18"/>
    <mergeCell ref="A23:B23"/>
    <mergeCell ref="A27:B27"/>
    <mergeCell ref="A38:B38"/>
    <mergeCell ref="A1:B1"/>
    <mergeCell ref="A2:B2"/>
    <mergeCell ref="A3:B3"/>
    <mergeCell ref="A40:C40"/>
    <mergeCell ref="A41:C41"/>
  </mergeCells>
  <printOptions horizontalCentered="1"/>
  <pageMargins left="0.70866141732283472" right="0.39370078740157483" top="0.78740157480314965" bottom="0.78740157480314965" header="0.31496062992125984" footer="0.31496062992125984"/>
  <pageSetup orientation="portrait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G52" sqref="G52"/>
    </sheetView>
  </sheetViews>
  <sheetFormatPr defaultRowHeight="12.75"/>
  <cols>
    <col min="1" max="1" width="7.28515625" customWidth="1"/>
    <col min="2" max="2" width="32.140625" customWidth="1"/>
    <col min="3" max="3" width="38.5703125" customWidth="1"/>
    <col min="4" max="4" width="8.28515625" customWidth="1"/>
    <col min="5" max="5" width="7.42578125" customWidth="1"/>
  </cols>
  <sheetData>
    <row r="1" spans="1:5">
      <c r="B1" s="849" t="s">
        <v>819</v>
      </c>
      <c r="C1" s="849"/>
      <c r="D1" s="849"/>
      <c r="E1" s="849"/>
    </row>
    <row r="2" spans="1:5">
      <c r="B2" s="849" t="s">
        <v>820</v>
      </c>
      <c r="C2" s="849"/>
      <c r="D2" s="849"/>
      <c r="E2" s="849"/>
    </row>
    <row r="3" spans="1:5">
      <c r="B3" s="849" t="s">
        <v>821</v>
      </c>
      <c r="C3" s="849"/>
      <c r="D3" s="849"/>
      <c r="E3" s="849"/>
    </row>
    <row r="4" spans="1:5">
      <c r="B4" s="513"/>
      <c r="C4" s="513"/>
      <c r="D4" s="513"/>
      <c r="E4" s="513"/>
    </row>
    <row r="5" spans="1:5" ht="15.75">
      <c r="A5" s="904" t="s">
        <v>822</v>
      </c>
      <c r="B5" s="904"/>
      <c r="C5" s="904"/>
      <c r="D5" s="904"/>
    </row>
    <row r="6" spans="1:5" ht="15.75">
      <c r="A6" s="733" t="s">
        <v>838</v>
      </c>
      <c r="B6" s="733"/>
      <c r="C6" s="733"/>
      <c r="D6" s="733"/>
    </row>
    <row r="7" spans="1:5" ht="16.5" thickBot="1">
      <c r="A7" s="510"/>
      <c r="B7" s="510"/>
      <c r="C7" s="510"/>
      <c r="D7" s="510"/>
    </row>
    <row r="8" spans="1:5" ht="16.5" customHeight="1" thickBot="1">
      <c r="A8" s="901" t="s">
        <v>1110</v>
      </c>
      <c r="B8" s="902"/>
      <c r="C8" s="902"/>
      <c r="D8" s="902"/>
      <c r="E8" s="903"/>
    </row>
    <row r="10" spans="1:5" ht="16.5" customHeight="1">
      <c r="A10" s="567" t="s">
        <v>397</v>
      </c>
      <c r="B10" s="57" t="s">
        <v>398</v>
      </c>
      <c r="C10" s="567" t="s">
        <v>399</v>
      </c>
      <c r="D10" s="567" t="s">
        <v>400</v>
      </c>
      <c r="E10" s="567" t="s">
        <v>183</v>
      </c>
    </row>
    <row r="11" spans="1:5">
      <c r="A11" s="568" t="s">
        <v>1081</v>
      </c>
      <c r="B11" s="569" t="s">
        <v>401</v>
      </c>
      <c r="C11" s="570"/>
      <c r="D11" s="571"/>
      <c r="E11" s="572"/>
    </row>
    <row r="12" spans="1:5" ht="33" customHeight="1">
      <c r="A12" s="551" t="s">
        <v>8</v>
      </c>
      <c r="B12" s="552" t="s">
        <v>402</v>
      </c>
      <c r="C12" s="553" t="s">
        <v>856</v>
      </c>
      <c r="D12" s="554">
        <f>1655.17-445.75</f>
        <v>1209.42</v>
      </c>
      <c r="E12" s="551" t="s">
        <v>25</v>
      </c>
    </row>
    <row r="13" spans="1:5" ht="23.25" customHeight="1">
      <c r="A13" s="551" t="s">
        <v>849</v>
      </c>
      <c r="B13" s="552" t="s">
        <v>403</v>
      </c>
      <c r="C13" s="553" t="s">
        <v>857</v>
      </c>
      <c r="D13" s="554">
        <f>46.6*2+36.7*2</f>
        <v>166.60000000000002</v>
      </c>
      <c r="E13" s="209" t="s">
        <v>25</v>
      </c>
    </row>
    <row r="14" spans="1:5">
      <c r="A14" s="551" t="s">
        <v>9</v>
      </c>
      <c r="B14" s="208" t="s">
        <v>404</v>
      </c>
      <c r="C14" s="218" t="s">
        <v>405</v>
      </c>
      <c r="D14" s="554">
        <f>4*3.5</f>
        <v>14</v>
      </c>
      <c r="E14" s="209" t="s">
        <v>25</v>
      </c>
    </row>
    <row r="15" spans="1:5">
      <c r="A15" s="551" t="s">
        <v>10</v>
      </c>
      <c r="B15" s="208" t="s">
        <v>406</v>
      </c>
      <c r="C15" s="218" t="s">
        <v>407</v>
      </c>
      <c r="D15" s="554">
        <v>445.75</v>
      </c>
      <c r="E15" s="209" t="s">
        <v>25</v>
      </c>
    </row>
    <row r="16" spans="1:5">
      <c r="A16" s="551" t="s">
        <v>11</v>
      </c>
      <c r="B16" s="208" t="s">
        <v>408</v>
      </c>
      <c r="C16" s="218" t="s">
        <v>666</v>
      </c>
      <c r="D16" s="210">
        <f>1.5*3</f>
        <v>4.5</v>
      </c>
      <c r="E16" s="209" t="s">
        <v>25</v>
      </c>
    </row>
    <row r="17" spans="1:5">
      <c r="A17" s="555" t="s">
        <v>850</v>
      </c>
      <c r="B17" s="517" t="s">
        <v>409</v>
      </c>
      <c r="C17" s="521" t="s">
        <v>858</v>
      </c>
      <c r="D17" s="211">
        <f>46.6*2*1.8+36.7*2*1.8</f>
        <v>299.88</v>
      </c>
      <c r="E17" s="212" t="s">
        <v>25</v>
      </c>
    </row>
    <row r="18" spans="1:5">
      <c r="A18" s="568" t="s">
        <v>1080</v>
      </c>
      <c r="B18" s="569" t="s">
        <v>19</v>
      </c>
      <c r="C18" s="570"/>
      <c r="D18" s="571"/>
      <c r="E18" s="572"/>
    </row>
    <row r="19" spans="1:5" ht="22.5">
      <c r="A19" s="551" t="s">
        <v>1078</v>
      </c>
      <c r="B19" s="552" t="s">
        <v>859</v>
      </c>
      <c r="C19" s="565" t="s">
        <v>412</v>
      </c>
      <c r="D19" s="573">
        <v>485.5</v>
      </c>
      <c r="E19" s="551" t="s">
        <v>25</v>
      </c>
    </row>
    <row r="20" spans="1:5">
      <c r="A20" s="555" t="s">
        <v>380</v>
      </c>
      <c r="B20" s="574" t="s">
        <v>413</v>
      </c>
      <c r="C20" s="575" t="s">
        <v>412</v>
      </c>
      <c r="D20" s="576">
        <v>485.5</v>
      </c>
      <c r="E20" s="212" t="s">
        <v>25</v>
      </c>
    </row>
    <row r="21" spans="1:5">
      <c r="A21" s="568" t="s">
        <v>1079</v>
      </c>
      <c r="B21" s="569" t="s">
        <v>414</v>
      </c>
      <c r="C21" s="570"/>
      <c r="D21" s="571"/>
      <c r="E21" s="572"/>
    </row>
    <row r="22" spans="1:5" ht="18.75" customHeight="1">
      <c r="A22" s="515" t="s">
        <v>919</v>
      </c>
      <c r="B22" s="558" t="s">
        <v>1090</v>
      </c>
      <c r="C22" s="565" t="s">
        <v>415</v>
      </c>
      <c r="D22" s="516">
        <v>8.8000000000000007</v>
      </c>
      <c r="E22" s="551" t="s">
        <v>25</v>
      </c>
    </row>
    <row r="23" spans="1:5" ht="16.5" customHeight="1">
      <c r="A23" s="218" t="s">
        <v>920</v>
      </c>
      <c r="B23" s="216" t="s">
        <v>1091</v>
      </c>
      <c r="C23" s="213" t="s">
        <v>415</v>
      </c>
      <c r="D23" s="215">
        <v>28.8</v>
      </c>
      <c r="E23" s="209" t="s">
        <v>25</v>
      </c>
    </row>
    <row r="24" spans="1:5" ht="16.5" customHeight="1">
      <c r="A24" s="218" t="s">
        <v>921</v>
      </c>
      <c r="B24" s="216" t="s">
        <v>1092</v>
      </c>
      <c r="C24" s="213" t="s">
        <v>415</v>
      </c>
      <c r="D24" s="215">
        <v>4.4000000000000004</v>
      </c>
      <c r="E24" s="209" t="s">
        <v>25</v>
      </c>
    </row>
    <row r="25" spans="1:5" ht="18" customHeight="1">
      <c r="A25" s="218" t="s">
        <v>922</v>
      </c>
      <c r="B25" s="216" t="s">
        <v>1093</v>
      </c>
      <c r="C25" s="213" t="s">
        <v>415</v>
      </c>
      <c r="D25" s="215">
        <v>1.2</v>
      </c>
      <c r="E25" s="209" t="s">
        <v>25</v>
      </c>
    </row>
    <row r="26" spans="1:5" ht="18" customHeight="1">
      <c r="A26" s="218" t="s">
        <v>1082</v>
      </c>
      <c r="B26" s="216" t="s">
        <v>1094</v>
      </c>
      <c r="C26" s="213" t="s">
        <v>415</v>
      </c>
      <c r="D26" s="215">
        <v>0.8</v>
      </c>
      <c r="E26" s="209" t="s">
        <v>183</v>
      </c>
    </row>
    <row r="27" spans="1:5">
      <c r="A27" s="218" t="s">
        <v>1083</v>
      </c>
      <c r="B27" s="214" t="s">
        <v>1095</v>
      </c>
      <c r="C27" s="213" t="s">
        <v>415</v>
      </c>
      <c r="D27" s="215">
        <v>3.78</v>
      </c>
      <c r="E27" s="209" t="s">
        <v>25</v>
      </c>
    </row>
    <row r="28" spans="1:5">
      <c r="A28" s="218" t="s">
        <v>1084</v>
      </c>
      <c r="B28" s="214" t="s">
        <v>1096</v>
      </c>
      <c r="C28" s="213" t="s">
        <v>415</v>
      </c>
      <c r="D28" s="215">
        <v>3.36</v>
      </c>
      <c r="E28" s="209" t="s">
        <v>25</v>
      </c>
    </row>
    <row r="29" spans="1:5">
      <c r="A29" s="218" t="s">
        <v>1085</v>
      </c>
      <c r="B29" s="216" t="s">
        <v>416</v>
      </c>
      <c r="C29" s="213" t="s">
        <v>415</v>
      </c>
      <c r="D29" s="215">
        <v>9</v>
      </c>
      <c r="E29" s="209" t="s">
        <v>183</v>
      </c>
    </row>
    <row r="30" spans="1:5">
      <c r="A30" s="218" t="s">
        <v>1086</v>
      </c>
      <c r="B30" s="216" t="s">
        <v>1097</v>
      </c>
      <c r="C30" s="213" t="s">
        <v>415</v>
      </c>
      <c r="D30" s="215">
        <v>17</v>
      </c>
      <c r="E30" s="209" t="s">
        <v>183</v>
      </c>
    </row>
    <row r="31" spans="1:5">
      <c r="A31" s="218" t="s">
        <v>1087</v>
      </c>
      <c r="B31" s="216" t="s">
        <v>417</v>
      </c>
      <c r="C31" s="213" t="s">
        <v>415</v>
      </c>
      <c r="D31" s="215">
        <v>2</v>
      </c>
      <c r="E31" s="209" t="s">
        <v>183</v>
      </c>
    </row>
    <row r="32" spans="1:5">
      <c r="A32" s="218" t="s">
        <v>1088</v>
      </c>
      <c r="B32" s="216" t="s">
        <v>1098</v>
      </c>
      <c r="C32" s="213" t="s">
        <v>415</v>
      </c>
      <c r="D32" s="215">
        <v>3</v>
      </c>
      <c r="E32" s="209" t="s">
        <v>59</v>
      </c>
    </row>
    <row r="33" spans="1:5">
      <c r="A33" s="218" t="s">
        <v>1101</v>
      </c>
      <c r="B33" s="214" t="s">
        <v>1099</v>
      </c>
      <c r="C33" s="213" t="s">
        <v>415</v>
      </c>
      <c r="D33" s="217">
        <v>13.47</v>
      </c>
      <c r="E33" s="209" t="s">
        <v>25</v>
      </c>
    </row>
    <row r="34" spans="1:5">
      <c r="A34" s="577" t="s">
        <v>1102</v>
      </c>
      <c r="B34" s="214" t="s">
        <v>1100</v>
      </c>
      <c r="C34" s="575" t="s">
        <v>415</v>
      </c>
      <c r="D34" s="217">
        <v>20.67</v>
      </c>
      <c r="E34" s="212" t="s">
        <v>25</v>
      </c>
    </row>
    <row r="35" spans="1:5">
      <c r="A35" s="568" t="s">
        <v>45</v>
      </c>
      <c r="B35" s="569" t="s">
        <v>418</v>
      </c>
      <c r="C35" s="570"/>
      <c r="D35" s="571"/>
      <c r="E35" s="572"/>
    </row>
    <row r="36" spans="1:5">
      <c r="A36" s="551"/>
      <c r="B36" s="518" t="s">
        <v>419</v>
      </c>
      <c r="C36" s="565" t="s">
        <v>1103</v>
      </c>
      <c r="D36" s="516">
        <v>2837.61</v>
      </c>
      <c r="E36" s="551" t="s">
        <v>25</v>
      </c>
    </row>
    <row r="37" spans="1:5">
      <c r="A37" s="551"/>
      <c r="B37" s="518" t="s">
        <v>420</v>
      </c>
      <c r="C37" s="213" t="s">
        <v>1103</v>
      </c>
      <c r="D37" s="516">
        <f>D36</f>
        <v>2837.61</v>
      </c>
      <c r="E37" s="209" t="s">
        <v>25</v>
      </c>
    </row>
    <row r="38" spans="1:5" ht="132.75" customHeight="1">
      <c r="A38" s="551" t="s">
        <v>421</v>
      </c>
      <c r="B38" s="518" t="s">
        <v>422</v>
      </c>
      <c r="C38" s="213" t="s">
        <v>1109</v>
      </c>
      <c r="D38" s="516">
        <f>((2.2*2+1.15*2)*2.8+(3.6*2.8)+(3.25*2+1.2*2)*2.8+(3.6*2+1.2*2)*2.8+(2.2*2+2.15*2)*2.8+(1.7*2+1.5*2)*2.8+(1.65*2+1.5*2)*2.8+(1.5*2+1.7*2)*2.8+(1.5*2+1.7*2)*2.8+(1.5*2+1.7*2)*2.8)</f>
        <v>194.31999999999994</v>
      </c>
      <c r="E38" s="209" t="s">
        <v>25</v>
      </c>
    </row>
    <row r="39" spans="1:5">
      <c r="A39" s="555" t="s">
        <v>423</v>
      </c>
      <c r="B39" s="578" t="s">
        <v>424</v>
      </c>
      <c r="C39" s="575" t="s">
        <v>425</v>
      </c>
      <c r="D39" s="217">
        <f>D38</f>
        <v>194.31999999999994</v>
      </c>
      <c r="E39" s="212" t="s">
        <v>25</v>
      </c>
    </row>
    <row r="40" spans="1:5">
      <c r="A40" s="568" t="s">
        <v>75</v>
      </c>
      <c r="B40" s="569" t="s">
        <v>426</v>
      </c>
      <c r="C40" s="570"/>
      <c r="D40" s="571"/>
      <c r="E40" s="572"/>
    </row>
    <row r="41" spans="1:5" ht="22.5">
      <c r="A41" s="551" t="s">
        <v>427</v>
      </c>
      <c r="B41" s="518" t="s">
        <v>428</v>
      </c>
      <c r="C41" s="565" t="s">
        <v>429</v>
      </c>
      <c r="D41" s="516">
        <f>594.8199-483.5502</f>
        <v>111.26969999999994</v>
      </c>
      <c r="E41" s="551" t="s">
        <v>25</v>
      </c>
    </row>
    <row r="42" spans="1:5">
      <c r="A42" s="551" t="s">
        <v>430</v>
      </c>
      <c r="B42" s="518" t="s">
        <v>431</v>
      </c>
      <c r="C42" s="213" t="s">
        <v>415</v>
      </c>
      <c r="D42" s="516">
        <v>418.46</v>
      </c>
      <c r="E42" s="209" t="s">
        <v>25</v>
      </c>
    </row>
    <row r="43" spans="1:5" ht="33.75">
      <c r="A43" s="555" t="s">
        <v>432</v>
      </c>
      <c r="B43" s="579" t="s">
        <v>433</v>
      </c>
      <c r="C43" s="575" t="s">
        <v>1089</v>
      </c>
      <c r="D43" s="557">
        <f>13+(13.8*2)+7.3+6.3+5.8+9.4+18+(10*3)+69.77+(12.4*2)+(13*3)+14+22.53+39.94+(7.5*2)</f>
        <v>342.44</v>
      </c>
      <c r="E43" s="212" t="s">
        <v>28</v>
      </c>
    </row>
    <row r="44" spans="1:5">
      <c r="A44" s="568" t="s">
        <v>96</v>
      </c>
      <c r="B44" s="569" t="s">
        <v>51</v>
      </c>
      <c r="C44" s="570"/>
      <c r="D44" s="571"/>
      <c r="E44" s="572"/>
    </row>
    <row r="45" spans="1:5">
      <c r="A45" s="555" t="s">
        <v>434</v>
      </c>
      <c r="B45" s="556" t="s">
        <v>435</v>
      </c>
      <c r="C45" s="562" t="s">
        <v>415</v>
      </c>
      <c r="D45" s="557">
        <v>64.19</v>
      </c>
      <c r="E45" s="555" t="s">
        <v>25</v>
      </c>
    </row>
    <row r="46" spans="1:5">
      <c r="A46" s="568" t="s">
        <v>436</v>
      </c>
      <c r="B46" s="569" t="s">
        <v>437</v>
      </c>
      <c r="C46" s="570"/>
      <c r="D46" s="571"/>
      <c r="E46" s="572"/>
    </row>
    <row r="47" spans="1:5">
      <c r="A47" s="515" t="s">
        <v>438</v>
      </c>
      <c r="B47" s="558" t="s">
        <v>439</v>
      </c>
      <c r="C47" s="553" t="s">
        <v>440</v>
      </c>
      <c r="D47" s="516">
        <f>(((2*2)+(4.5*2))*3)+(13.8*3)+(((2.05*2)+(1.6*2))*3)+(13.8*3)+(47.3*5.5)+(((10.7+16.5))*3)+(37.44*4)+(((4*2)+(2.5*2))*2*3)+(((5*2)+(4*2)+(4*2)+(4.5*2)+(3*2)+(4*2)+(((4*2)+(2.5*2))*3))*3)+(((7.8*2)+7.5)*6.4)+(26.6*2*3)+(44.23*2)</f>
        <v>1373.1100000000001</v>
      </c>
      <c r="E47" s="551" t="s">
        <v>25</v>
      </c>
    </row>
    <row r="48" spans="1:5">
      <c r="A48" s="515" t="s">
        <v>441</v>
      </c>
      <c r="B48" s="216" t="s">
        <v>442</v>
      </c>
      <c r="C48" s="553" t="s">
        <v>443</v>
      </c>
      <c r="D48" s="215">
        <f>((0.8*2.1*2*8)+(0.15*2.1*2)+(0.15*0.8)+(0.9*2.1*2*22)+(0.15*2.1*2)+(0.15*0.9)+(1*2.1*2*1)+(0.15*2.1*2)+(0.15*1)+(1.2*2.1*2*1)+(0.15*2.1*2)+(0.15*1.2))</f>
        <v>122.38500000000003</v>
      </c>
      <c r="E48" s="209" t="s">
        <v>25</v>
      </c>
    </row>
    <row r="49" spans="1:5" ht="33.75">
      <c r="A49" s="559"/>
      <c r="B49" s="214" t="s">
        <v>684</v>
      </c>
      <c r="C49" s="521" t="s">
        <v>749</v>
      </c>
      <c r="D49" s="217">
        <f>(29.41+30.67+30.67+20.48+24.12+24.12)</f>
        <v>159.47</v>
      </c>
      <c r="E49" s="212"/>
    </row>
    <row r="50" spans="1:5">
      <c r="A50" s="568" t="s">
        <v>444</v>
      </c>
      <c r="B50" s="569" t="s">
        <v>445</v>
      </c>
      <c r="C50" s="570"/>
      <c r="D50" s="571"/>
      <c r="E50" s="572"/>
    </row>
    <row r="51" spans="1:5">
      <c r="A51" s="515" t="s">
        <v>446</v>
      </c>
      <c r="B51" s="558" t="s">
        <v>447</v>
      </c>
      <c r="C51" s="515" t="s">
        <v>415</v>
      </c>
      <c r="D51" s="516">
        <v>4</v>
      </c>
      <c r="E51" s="515" t="s">
        <v>183</v>
      </c>
    </row>
    <row r="52" spans="1:5" ht="22.5">
      <c r="A52" s="577" t="s">
        <v>448</v>
      </c>
      <c r="B52" s="214" t="s">
        <v>449</v>
      </c>
      <c r="C52" s="577" t="s">
        <v>415</v>
      </c>
      <c r="D52" s="217">
        <f>1.62+1.62+1.02+1.62+1.32+1.41+1.41+1.02+0.9+0.9+0.72</f>
        <v>13.56</v>
      </c>
      <c r="E52" s="577" t="s">
        <v>28</v>
      </c>
    </row>
    <row r="53" spans="1:5">
      <c r="A53" s="580" t="s">
        <v>450</v>
      </c>
      <c r="B53" s="581" t="s">
        <v>451</v>
      </c>
      <c r="C53" s="570"/>
      <c r="D53" s="582"/>
      <c r="E53" s="572"/>
    </row>
    <row r="54" spans="1:5">
      <c r="A54" s="560" t="s">
        <v>452</v>
      </c>
      <c r="B54" s="561"/>
      <c r="C54" s="562" t="s">
        <v>453</v>
      </c>
      <c r="D54" s="563"/>
      <c r="E54" s="564"/>
    </row>
    <row r="55" spans="1:5">
      <c r="A55" s="580" t="s">
        <v>454</v>
      </c>
      <c r="B55" s="581" t="s">
        <v>455</v>
      </c>
      <c r="C55" s="570"/>
      <c r="D55" s="582"/>
      <c r="E55" s="572"/>
    </row>
    <row r="56" spans="1:5">
      <c r="A56" s="560" t="s">
        <v>456</v>
      </c>
      <c r="B56" s="561"/>
      <c r="C56" s="562" t="s">
        <v>457</v>
      </c>
      <c r="D56" s="563"/>
      <c r="E56" s="564"/>
    </row>
    <row r="57" spans="1:5">
      <c r="A57" s="580" t="s">
        <v>458</v>
      </c>
      <c r="B57" s="581" t="s">
        <v>459</v>
      </c>
      <c r="C57" s="570"/>
      <c r="D57" s="582"/>
      <c r="E57" s="572"/>
    </row>
    <row r="58" spans="1:5">
      <c r="A58" s="551" t="s">
        <v>460</v>
      </c>
      <c r="B58" s="552" t="s">
        <v>461</v>
      </c>
      <c r="C58" s="566" t="s">
        <v>462</v>
      </c>
      <c r="D58" s="516">
        <v>445.75</v>
      </c>
      <c r="E58" s="551" t="s">
        <v>25</v>
      </c>
    </row>
  </sheetData>
  <mergeCells count="6">
    <mergeCell ref="A8:E8"/>
    <mergeCell ref="B1:E1"/>
    <mergeCell ref="B2:E2"/>
    <mergeCell ref="B3:E3"/>
    <mergeCell ref="A5:D5"/>
    <mergeCell ref="A6:D6"/>
  </mergeCells>
  <printOptions horizontalCentered="1"/>
  <pageMargins left="0.51181102362204722" right="0.51181102362204722" top="0.39370078740157483" bottom="0.47244094488188981" header="0.31496062992125984" footer="0.31496062992125984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298"/>
  <sheetViews>
    <sheetView tabSelected="1" view="pageBreakPreview" zoomScale="60" workbookViewId="0">
      <selection sqref="A1:XFD1048576"/>
    </sheetView>
  </sheetViews>
  <sheetFormatPr defaultRowHeight="14.25" customHeight="1"/>
  <cols>
    <col min="1" max="1" width="12.5703125" style="649" customWidth="1"/>
    <col min="2" max="2" width="92.28515625" style="649" customWidth="1"/>
    <col min="3" max="3" width="45.140625" style="649" customWidth="1"/>
    <col min="4" max="4" width="27.85546875" style="605" hidden="1" customWidth="1"/>
    <col min="5" max="5" width="13.28515625" style="605" hidden="1" customWidth="1"/>
    <col min="6" max="6" width="27.85546875" style="605" hidden="1" customWidth="1"/>
    <col min="7" max="7" width="13.28515625" style="605" hidden="1" customWidth="1"/>
    <col min="8" max="8" width="9.28515625" style="605" bestFit="1" customWidth="1"/>
    <col min="9" max="16384" width="9.140625" style="605"/>
  </cols>
  <sheetData>
    <row r="2" spans="1:9" s="603" customFormat="1" ht="16.5" customHeight="1">
      <c r="A2" s="917" t="s">
        <v>819</v>
      </c>
      <c r="B2" s="917"/>
      <c r="C2" s="602"/>
    </row>
    <row r="3" spans="1:9" ht="16.5" customHeight="1">
      <c r="A3" s="918" t="s">
        <v>820</v>
      </c>
      <c r="B3" s="918"/>
      <c r="C3" s="604"/>
    </row>
    <row r="4" spans="1:9" s="606" customFormat="1" ht="15" customHeight="1">
      <c r="A4" s="918" t="s">
        <v>821</v>
      </c>
      <c r="B4" s="918"/>
      <c r="C4" s="604"/>
    </row>
    <row r="5" spans="1:9" s="606" customFormat="1" ht="15" customHeight="1">
      <c r="A5" s="607"/>
      <c r="B5" s="607"/>
      <c r="C5" s="604"/>
    </row>
    <row r="6" spans="1:9" ht="18" customHeight="1" thickBot="1">
      <c r="A6" s="919" t="s">
        <v>1113</v>
      </c>
      <c r="B6" s="919"/>
      <c r="C6" s="919"/>
      <c r="D6" s="919"/>
      <c r="E6" s="919"/>
      <c r="F6" s="919"/>
    </row>
    <row r="7" spans="1:9" ht="12.75" customHeight="1">
      <c r="A7" s="920" t="s">
        <v>838</v>
      </c>
      <c r="B7" s="920"/>
      <c r="C7" s="920"/>
      <c r="D7" s="920"/>
      <c r="E7" s="921"/>
      <c r="F7" s="608" t="s">
        <v>1114</v>
      </c>
      <c r="G7" s="609"/>
      <c r="H7" s="609"/>
      <c r="I7" s="609"/>
    </row>
    <row r="8" spans="1:9" ht="15.75" customHeight="1" thickBot="1">
      <c r="A8" s="922" t="s">
        <v>1115</v>
      </c>
      <c r="B8" s="922"/>
      <c r="C8" s="922"/>
      <c r="D8" s="610"/>
      <c r="E8" s="611"/>
      <c r="F8" s="612" t="s">
        <v>1116</v>
      </c>
      <c r="G8" s="609"/>
      <c r="H8" s="609"/>
      <c r="I8" s="609"/>
    </row>
    <row r="9" spans="1:9" ht="15.75" thickBot="1">
      <c r="A9" s="911"/>
      <c r="B9" s="912"/>
      <c r="C9" s="613" t="s">
        <v>1117</v>
      </c>
      <c r="D9" s="614"/>
      <c r="F9" s="614"/>
    </row>
    <row r="10" spans="1:9" ht="14.25" customHeight="1">
      <c r="A10" s="913" t="s">
        <v>6</v>
      </c>
      <c r="B10" s="913" t="s">
        <v>1118</v>
      </c>
      <c r="C10" s="916"/>
      <c r="D10" s="905" t="s">
        <v>1119</v>
      </c>
      <c r="E10" s="907" t="s">
        <v>1120</v>
      </c>
      <c r="F10" s="905" t="s">
        <v>1121</v>
      </c>
      <c r="G10" s="907" t="s">
        <v>1120</v>
      </c>
    </row>
    <row r="11" spans="1:9" ht="13.5" customHeight="1" thickBot="1">
      <c r="A11" s="914"/>
      <c r="B11" s="914"/>
      <c r="C11" s="906"/>
      <c r="D11" s="906"/>
      <c r="E11" s="908"/>
      <c r="F11" s="906"/>
      <c r="G11" s="908"/>
    </row>
    <row r="12" spans="1:9" ht="18.75" thickBot="1">
      <c r="A12" s="915"/>
      <c r="B12" s="915"/>
      <c r="C12" s="615" t="s">
        <v>1122</v>
      </c>
      <c r="D12" s="615" t="s">
        <v>1122</v>
      </c>
      <c r="E12" s="909"/>
      <c r="F12" s="615" t="s">
        <v>1122</v>
      </c>
      <c r="G12" s="909"/>
    </row>
    <row r="13" spans="1:9" s="98" customFormat="1" ht="18">
      <c r="A13" s="616" t="s">
        <v>1081</v>
      </c>
      <c r="B13" s="617" t="str">
        <f>[2]PLANILHA!C11</f>
        <v>MOBILIZAÇÃO - CANTEIRO DE OBRAS - DEMOLIÇÕES</v>
      </c>
      <c r="C13" s="618">
        <f>[2]PLANILHA!H19</f>
        <v>21152.995127039998</v>
      </c>
      <c r="D13" s="619" t="e">
        <f>[2]PLANILHA!#REF!</f>
        <v>#REF!</v>
      </c>
      <c r="E13" s="620" t="e">
        <f t="shared" ref="E13:E23" si="0">D13/C13</f>
        <v>#REF!</v>
      </c>
      <c r="F13" s="619" t="e">
        <f>[2]PLANILHA!#REF!</f>
        <v>#REF!</v>
      </c>
      <c r="G13" s="620" t="e">
        <f t="shared" ref="G13:G23" si="1">F13/C13</f>
        <v>#REF!</v>
      </c>
    </row>
    <row r="14" spans="1:9" s="98" customFormat="1" ht="18">
      <c r="A14" s="616" t="s">
        <v>1080</v>
      </c>
      <c r="B14" s="621" t="str">
        <f>[2]PLANILHA!C20</f>
        <v>COBERTURA</v>
      </c>
      <c r="C14" s="618">
        <f>[2]PLANILHA!H33</f>
        <v>94023.298632566555</v>
      </c>
      <c r="D14" s="619" t="e">
        <f>#REF!</f>
        <v>#REF!</v>
      </c>
      <c r="E14" s="620" t="e">
        <f t="shared" si="0"/>
        <v>#REF!</v>
      </c>
      <c r="F14" s="619" t="e">
        <f>[2]PLANILHA!#REF!</f>
        <v>#REF!</v>
      </c>
      <c r="G14" s="620" t="e">
        <f t="shared" si="1"/>
        <v>#REF!</v>
      </c>
    </row>
    <row r="15" spans="1:9" s="98" customFormat="1" ht="18">
      <c r="A15" s="616" t="s">
        <v>1079</v>
      </c>
      <c r="B15" s="622" t="str">
        <f>[2]PLANILHA!C34</f>
        <v>FUNDAÇÃO E ESTRUTURA</v>
      </c>
      <c r="C15" s="618">
        <f>[2]PLANILHA!H39</f>
        <v>25355.230516560001</v>
      </c>
      <c r="D15" s="619">
        <f>[2]Elétrica!N141</f>
        <v>0</v>
      </c>
      <c r="E15" s="620">
        <f t="shared" si="0"/>
        <v>0</v>
      </c>
      <c r="F15" s="619" t="e">
        <f>[2]PLANILHA!#REF!</f>
        <v>#REF!</v>
      </c>
      <c r="G15" s="620" t="e">
        <f t="shared" si="1"/>
        <v>#REF!</v>
      </c>
    </row>
    <row r="16" spans="1:9" s="98" customFormat="1" ht="18">
      <c r="A16" s="616" t="s">
        <v>1123</v>
      </c>
      <c r="B16" s="623" t="str">
        <f>[2]PLANILHA!C40</f>
        <v>ALVENARIA - VEDAÇÃO</v>
      </c>
      <c r="C16" s="624">
        <f>[2]PLANILHA!H49</f>
        <v>112121.4092739776</v>
      </c>
      <c r="D16" s="619" t="e">
        <f>#REF!</f>
        <v>#REF!</v>
      </c>
      <c r="E16" s="620" t="e">
        <f t="shared" si="0"/>
        <v>#REF!</v>
      </c>
      <c r="F16" s="619" t="e">
        <f>[2]PLANILHA!#REF!</f>
        <v>#REF!</v>
      </c>
      <c r="G16" s="620" t="e">
        <f t="shared" si="1"/>
        <v>#REF!</v>
      </c>
    </row>
    <row r="17" spans="1:7" s="98" customFormat="1" ht="18">
      <c r="A17" s="616" t="s">
        <v>1124</v>
      </c>
      <c r="B17" s="625" t="str">
        <f>[2]PLANILHA!C50</f>
        <v>IMPERMEABILIZAÇÃO</v>
      </c>
      <c r="C17" s="624">
        <f>[2]PLANILHA!H53</f>
        <v>171.46098368</v>
      </c>
      <c r="D17" s="619"/>
      <c r="E17" s="620">
        <f>D17/C17</f>
        <v>0</v>
      </c>
      <c r="F17" s="619"/>
      <c r="G17" s="620"/>
    </row>
    <row r="18" spans="1:7" s="98" customFormat="1" ht="18">
      <c r="A18" s="616" t="s">
        <v>1125</v>
      </c>
      <c r="B18" s="623" t="str">
        <f>[2]PLANILHA!C54</f>
        <v>REVESTIMENTOS - PISOS, PAREDES E TETOS</v>
      </c>
      <c r="C18" s="624">
        <f>[2]PLANILHA!H77</f>
        <v>180771.84285271997</v>
      </c>
      <c r="D18" s="619" t="e">
        <f>#REF!</f>
        <v>#REF!</v>
      </c>
      <c r="E18" s="620" t="e">
        <f t="shared" si="0"/>
        <v>#REF!</v>
      </c>
      <c r="F18" s="619" t="e">
        <f>[2]PLANILHA!#REF!</f>
        <v>#REF!</v>
      </c>
      <c r="G18" s="620" t="e">
        <f t="shared" si="1"/>
        <v>#REF!</v>
      </c>
    </row>
    <row r="19" spans="1:7" s="98" customFormat="1" ht="18">
      <c r="A19" s="616" t="s">
        <v>1126</v>
      </c>
      <c r="B19" s="625" t="str">
        <f>[2]PLANILHA!C78</f>
        <v>ESQUARIAS</v>
      </c>
      <c r="C19" s="624">
        <f>[2]PLANILHA!H93</f>
        <v>114165.56645033063</v>
      </c>
      <c r="D19" s="619" t="e">
        <f>#REF!</f>
        <v>#REF!</v>
      </c>
      <c r="E19" s="620" t="e">
        <f t="shared" si="0"/>
        <v>#REF!</v>
      </c>
      <c r="F19" s="619" t="e">
        <f>[2]PLANILHA!#REF!</f>
        <v>#REF!</v>
      </c>
      <c r="G19" s="620" t="e">
        <f t="shared" si="1"/>
        <v>#REF!</v>
      </c>
    </row>
    <row r="20" spans="1:7" s="98" customFormat="1" ht="18">
      <c r="A20" s="616" t="s">
        <v>1127</v>
      </c>
      <c r="B20" s="626" t="str">
        <f>[2]PLANILHA!C94</f>
        <v>INSTALAÇÃO ELÉTRICA</v>
      </c>
      <c r="C20" s="624">
        <f>[2]PLANILHA!H134</f>
        <v>66488.605624000003</v>
      </c>
      <c r="D20" s="619" t="e">
        <f>#REF!</f>
        <v>#REF!</v>
      </c>
      <c r="E20" s="620" t="e">
        <f t="shared" si="0"/>
        <v>#REF!</v>
      </c>
      <c r="F20" s="619" t="e">
        <f>[2]PLANILHA!#REF!</f>
        <v>#REF!</v>
      </c>
      <c r="G20" s="620" t="e">
        <f t="shared" si="1"/>
        <v>#REF!</v>
      </c>
    </row>
    <row r="21" spans="1:7" s="98" customFormat="1" ht="18">
      <c r="A21" s="616" t="s">
        <v>1128</v>
      </c>
      <c r="B21" s="626" t="s">
        <v>1129</v>
      </c>
      <c r="C21" s="624">
        <f>[2]PLANILHA!H214</f>
        <v>92218.7775847468</v>
      </c>
      <c r="D21" s="619" t="e">
        <f>#REF!</f>
        <v>#REF!</v>
      </c>
      <c r="E21" s="620" t="e">
        <f t="shared" si="0"/>
        <v>#REF!</v>
      </c>
      <c r="F21" s="619" t="e">
        <f>[2]PLANILHA!#REF!</f>
        <v>#REF!</v>
      </c>
      <c r="G21" s="620" t="e">
        <f t="shared" si="1"/>
        <v>#REF!</v>
      </c>
    </row>
    <row r="22" spans="1:7" s="98" customFormat="1" ht="18">
      <c r="A22" s="616" t="s">
        <v>1130</v>
      </c>
      <c r="B22" s="625" t="str">
        <f>[2]PLANILHA!C215</f>
        <v>REDE AR COMPRIMIDO</v>
      </c>
      <c r="C22" s="624">
        <f>[2]PLANILHA!H222</f>
        <v>15621.580806854399</v>
      </c>
      <c r="D22" s="619" t="e">
        <f>#REF!</f>
        <v>#REF!</v>
      </c>
      <c r="E22" s="620" t="e">
        <f t="shared" si="0"/>
        <v>#REF!</v>
      </c>
      <c r="F22" s="619" t="e">
        <f>[2]PLANILHA!#REF!</f>
        <v>#REF!</v>
      </c>
      <c r="G22" s="620" t="e">
        <f t="shared" si="1"/>
        <v>#REF!</v>
      </c>
    </row>
    <row r="23" spans="1:7" s="98" customFormat="1" ht="18">
      <c r="A23" s="616" t="s">
        <v>1131</v>
      </c>
      <c r="B23" s="623" t="str">
        <f>[2]PLANILHA!C223</f>
        <v>DIVERSOS E LIMPEZA DA OBRA</v>
      </c>
      <c r="C23" s="624">
        <f>[2]PLANILHA!H226</f>
        <v>1622.441184</v>
      </c>
      <c r="D23" s="619" t="e">
        <f>#REF!</f>
        <v>#REF!</v>
      </c>
      <c r="E23" s="620" t="e">
        <f t="shared" si="0"/>
        <v>#REF!</v>
      </c>
      <c r="F23" s="619" t="e">
        <f>[2]PLANILHA!#REF!</f>
        <v>#REF!</v>
      </c>
      <c r="G23" s="620" t="e">
        <f t="shared" si="1"/>
        <v>#REF!</v>
      </c>
    </row>
    <row r="24" spans="1:7" s="98" customFormat="1" ht="18">
      <c r="A24" s="616"/>
      <c r="B24" s="623"/>
      <c r="C24" s="624"/>
      <c r="D24" s="619"/>
      <c r="E24" s="620"/>
      <c r="F24" s="619"/>
      <c r="G24" s="620"/>
    </row>
    <row r="25" spans="1:7" s="632" customFormat="1" ht="23.25">
      <c r="A25" s="627"/>
      <c r="B25" s="628" t="s">
        <v>1132</v>
      </c>
      <c r="C25" s="629">
        <f>SUM(C13:C23)</f>
        <v>723713.20903647598</v>
      </c>
      <c r="D25" s="630" t="e">
        <f>SUM(D13:D23)</f>
        <v>#REF!</v>
      </c>
      <c r="E25" s="631" t="e">
        <f>D25/C25</f>
        <v>#REF!</v>
      </c>
      <c r="F25" s="619" t="e">
        <f>[2]PLANILHA!#REF!</f>
        <v>#REF!</v>
      </c>
      <c r="G25" s="631" t="e">
        <f>F25/C25</f>
        <v>#REF!</v>
      </c>
    </row>
    <row r="26" spans="1:7" ht="15.75" thickBot="1">
      <c r="A26" s="633"/>
      <c r="B26" s="634"/>
      <c r="C26" s="635"/>
      <c r="D26" s="635"/>
      <c r="E26" s="635"/>
      <c r="F26" s="635"/>
      <c r="G26" s="635"/>
    </row>
    <row r="27" spans="1:7" ht="15">
      <c r="A27" s="636"/>
      <c r="B27" s="637"/>
      <c r="C27" s="638"/>
      <c r="D27" s="638"/>
      <c r="E27" s="638"/>
      <c r="F27" s="638"/>
    </row>
    <row r="28" spans="1:7" ht="18">
      <c r="A28" s="639" t="s">
        <v>1133</v>
      </c>
      <c r="B28" s="640"/>
      <c r="C28" s="641"/>
    </row>
    <row r="29" spans="1:7" ht="12.75">
      <c r="A29" s="910" t="s">
        <v>1134</v>
      </c>
      <c r="B29" s="910"/>
      <c r="C29" s="910"/>
    </row>
    <row r="30" spans="1:7" s="642" customFormat="1" ht="16.5">
      <c r="A30" s="910"/>
      <c r="B30" s="910"/>
      <c r="C30" s="910"/>
    </row>
    <row r="31" spans="1:7" s="642" customFormat="1" ht="18">
      <c r="A31" s="643"/>
      <c r="B31" s="644"/>
      <c r="C31" s="644"/>
    </row>
    <row r="32" spans="1:7" s="642" customFormat="1" ht="16.5">
      <c r="A32" s="645"/>
      <c r="B32" s="646"/>
      <c r="C32" s="647"/>
    </row>
    <row r="33" spans="1:3" ht="16.5">
      <c r="A33" s="648"/>
      <c r="B33" s="646"/>
      <c r="C33" s="647"/>
    </row>
    <row r="34" spans="1:3" ht="12.75">
      <c r="A34" s="648"/>
    </row>
    <row r="35" spans="1:3" ht="12.75">
      <c r="A35" s="648"/>
    </row>
    <row r="36" spans="1:3" ht="12.75">
      <c r="A36" s="648"/>
    </row>
    <row r="37" spans="1:3" ht="12.75">
      <c r="A37" s="648"/>
    </row>
    <row r="38" spans="1:3" ht="12.75">
      <c r="A38" s="648"/>
    </row>
    <row r="39" spans="1:3" ht="12.75">
      <c r="A39" s="648"/>
      <c r="C39" s="641"/>
    </row>
    <row r="40" spans="1:3" ht="12.75">
      <c r="A40" s="648"/>
    </row>
    <row r="41" spans="1:3" ht="12.75">
      <c r="A41" s="648"/>
    </row>
    <row r="42" spans="1:3" ht="12.75">
      <c r="A42" s="648"/>
      <c r="C42" s="641"/>
    </row>
    <row r="43" spans="1:3" ht="12.75">
      <c r="A43" s="648"/>
    </row>
    <row r="44" spans="1:3" ht="12.75">
      <c r="A44" s="648"/>
    </row>
    <row r="45" spans="1:3" ht="12.75">
      <c r="A45" s="648"/>
    </row>
    <row r="46" spans="1:3" ht="12.75">
      <c r="A46" s="648"/>
    </row>
    <row r="47" spans="1:3" ht="12.75">
      <c r="A47" s="648"/>
    </row>
    <row r="48" spans="1:3" ht="12.75">
      <c r="A48" s="648"/>
    </row>
    <row r="49" spans="1:1" ht="12.75">
      <c r="A49" s="648"/>
    </row>
    <row r="50" spans="1:1" ht="12.75">
      <c r="A50" s="648"/>
    </row>
    <row r="51" spans="1:1" ht="12.75">
      <c r="A51" s="648"/>
    </row>
    <row r="52" spans="1:1" ht="12.75">
      <c r="A52" s="648"/>
    </row>
    <row r="53" spans="1:1" ht="12.75">
      <c r="A53" s="648"/>
    </row>
    <row r="54" spans="1:1" ht="12.75">
      <c r="A54" s="648"/>
    </row>
    <row r="55" spans="1:1" ht="12.75">
      <c r="A55" s="648"/>
    </row>
    <row r="56" spans="1:1" ht="12.75">
      <c r="A56" s="648"/>
    </row>
    <row r="57" spans="1:1" ht="12.75">
      <c r="A57" s="648"/>
    </row>
    <row r="58" spans="1:1" ht="12.75">
      <c r="A58" s="648"/>
    </row>
    <row r="59" spans="1:1" ht="12.75">
      <c r="A59" s="648"/>
    </row>
    <row r="60" spans="1:1" ht="12.75">
      <c r="A60" s="648"/>
    </row>
    <row r="61" spans="1:1" ht="12.75">
      <c r="A61" s="648"/>
    </row>
    <row r="62" spans="1:1" ht="12.75">
      <c r="A62" s="648"/>
    </row>
    <row r="63" spans="1:1" ht="12.75">
      <c r="A63" s="648"/>
    </row>
    <row r="64" spans="1:1" ht="12.75">
      <c r="A64" s="648"/>
    </row>
    <row r="65" spans="1:1" ht="12.75">
      <c r="A65" s="648"/>
    </row>
    <row r="66" spans="1:1" ht="12.75">
      <c r="A66" s="648"/>
    </row>
    <row r="67" spans="1:1" ht="12.75">
      <c r="A67" s="648"/>
    </row>
    <row r="68" spans="1:1" ht="12.75">
      <c r="A68" s="648"/>
    </row>
    <row r="69" spans="1:1" ht="12.75">
      <c r="A69" s="648"/>
    </row>
    <row r="70" spans="1:1" ht="12.75">
      <c r="A70" s="648"/>
    </row>
    <row r="71" spans="1:1" ht="12.75">
      <c r="A71" s="648"/>
    </row>
    <row r="72" spans="1:1" ht="12.75">
      <c r="A72" s="648"/>
    </row>
    <row r="73" spans="1:1" ht="12.75">
      <c r="A73" s="648"/>
    </row>
    <row r="74" spans="1:1" ht="12.75">
      <c r="A74" s="648"/>
    </row>
    <row r="75" spans="1:1" ht="12.75">
      <c r="A75" s="648"/>
    </row>
    <row r="76" spans="1:1" ht="12.75">
      <c r="A76" s="648"/>
    </row>
    <row r="77" spans="1:1" ht="12.75">
      <c r="A77" s="648"/>
    </row>
    <row r="78" spans="1:1" ht="12.75">
      <c r="A78" s="648"/>
    </row>
    <row r="79" spans="1:1" ht="12.75">
      <c r="A79" s="648"/>
    </row>
    <row r="80" spans="1:1" ht="12.75">
      <c r="A80" s="648"/>
    </row>
    <row r="81" spans="1:1" ht="12.75">
      <c r="A81" s="648"/>
    </row>
    <row r="82" spans="1:1" ht="12.75">
      <c r="A82" s="648"/>
    </row>
    <row r="83" spans="1:1" ht="12.75">
      <c r="A83" s="648"/>
    </row>
    <row r="84" spans="1:1" ht="12.75">
      <c r="A84" s="648"/>
    </row>
    <row r="85" spans="1:1" ht="12.75">
      <c r="A85" s="648"/>
    </row>
    <row r="86" spans="1:1" ht="12.75">
      <c r="A86" s="648"/>
    </row>
    <row r="87" spans="1:1" ht="12.75">
      <c r="A87" s="648"/>
    </row>
    <row r="88" spans="1:1" ht="12.75">
      <c r="A88" s="648"/>
    </row>
    <row r="89" spans="1:1" ht="12.75">
      <c r="A89" s="648"/>
    </row>
    <row r="90" spans="1:1" ht="12.75">
      <c r="A90" s="648"/>
    </row>
    <row r="91" spans="1:1" ht="12.75">
      <c r="A91" s="648"/>
    </row>
    <row r="92" spans="1:1" ht="12.75">
      <c r="A92" s="648"/>
    </row>
    <row r="93" spans="1:1" ht="12.75">
      <c r="A93" s="648"/>
    </row>
    <row r="94" spans="1:1" ht="12.75">
      <c r="A94" s="648"/>
    </row>
    <row r="95" spans="1:1" ht="12.75">
      <c r="A95" s="648"/>
    </row>
    <row r="96" spans="1:1" ht="12.75">
      <c r="A96" s="648"/>
    </row>
    <row r="97" spans="1:1" ht="12.75">
      <c r="A97" s="648"/>
    </row>
    <row r="98" spans="1:1" ht="12.75">
      <c r="A98" s="648"/>
    </row>
    <row r="99" spans="1:1" ht="12.75">
      <c r="A99" s="648"/>
    </row>
    <row r="100" spans="1:1" ht="12.75">
      <c r="A100" s="648"/>
    </row>
    <row r="101" spans="1:1" ht="12.75">
      <c r="A101" s="648"/>
    </row>
    <row r="102" spans="1:1" ht="12.75">
      <c r="A102" s="648"/>
    </row>
    <row r="103" spans="1:1" ht="12.75">
      <c r="A103" s="648"/>
    </row>
    <row r="104" spans="1:1" ht="12.75">
      <c r="A104" s="648"/>
    </row>
    <row r="105" spans="1:1" ht="12.75">
      <c r="A105" s="648"/>
    </row>
    <row r="106" spans="1:1" ht="12.75">
      <c r="A106" s="648"/>
    </row>
    <row r="107" spans="1:1" ht="12.75">
      <c r="A107" s="648"/>
    </row>
    <row r="108" spans="1:1" ht="12.75">
      <c r="A108" s="648"/>
    </row>
    <row r="109" spans="1:1" ht="12.75">
      <c r="A109" s="648"/>
    </row>
    <row r="110" spans="1:1" ht="12.75">
      <c r="A110" s="648"/>
    </row>
    <row r="111" spans="1:1" ht="12.75">
      <c r="A111" s="648"/>
    </row>
    <row r="112" spans="1:1" ht="12.75">
      <c r="A112" s="648"/>
    </row>
    <row r="113" spans="1:1" ht="12.75">
      <c r="A113" s="648"/>
    </row>
    <row r="114" spans="1:1" ht="12.75">
      <c r="A114" s="648"/>
    </row>
    <row r="115" spans="1:1" ht="12.75">
      <c r="A115" s="648"/>
    </row>
    <row r="116" spans="1:1" ht="12.75">
      <c r="A116" s="648"/>
    </row>
    <row r="117" spans="1:1" ht="12.75">
      <c r="A117" s="648"/>
    </row>
    <row r="118" spans="1:1" ht="12.75">
      <c r="A118" s="648"/>
    </row>
    <row r="119" spans="1:1" ht="12.75">
      <c r="A119" s="648"/>
    </row>
    <row r="120" spans="1:1" ht="12.75">
      <c r="A120" s="648"/>
    </row>
    <row r="121" spans="1:1" ht="12.75">
      <c r="A121" s="648"/>
    </row>
    <row r="122" spans="1:1" ht="12.75">
      <c r="A122" s="648"/>
    </row>
    <row r="123" spans="1:1" ht="12.75">
      <c r="A123" s="648"/>
    </row>
    <row r="124" spans="1:1" ht="12.75">
      <c r="A124" s="648"/>
    </row>
    <row r="125" spans="1:1" ht="12.75">
      <c r="A125" s="648"/>
    </row>
    <row r="126" spans="1:1" ht="12.75">
      <c r="A126" s="648"/>
    </row>
    <row r="127" spans="1:1" ht="12.75">
      <c r="A127" s="648"/>
    </row>
    <row r="128" spans="1:1" ht="12.75">
      <c r="A128" s="648"/>
    </row>
    <row r="129" spans="1:1" ht="12.75">
      <c r="A129" s="648"/>
    </row>
    <row r="130" spans="1:1" ht="12.75">
      <c r="A130" s="648"/>
    </row>
    <row r="131" spans="1:1" ht="12.75">
      <c r="A131" s="648"/>
    </row>
    <row r="132" spans="1:1" ht="12.75">
      <c r="A132" s="648"/>
    </row>
    <row r="133" spans="1:1" ht="12.75">
      <c r="A133" s="648"/>
    </row>
    <row r="134" spans="1:1" ht="12.75">
      <c r="A134" s="648"/>
    </row>
    <row r="135" spans="1:1" ht="12.75">
      <c r="A135" s="648"/>
    </row>
    <row r="136" spans="1:1" ht="12.75">
      <c r="A136" s="648"/>
    </row>
    <row r="137" spans="1:1" ht="12.75">
      <c r="A137" s="648"/>
    </row>
    <row r="138" spans="1:1" ht="12.75">
      <c r="A138" s="648"/>
    </row>
    <row r="139" spans="1:1" ht="12.75">
      <c r="A139" s="648"/>
    </row>
    <row r="140" spans="1:1" ht="12.75">
      <c r="A140" s="648"/>
    </row>
    <row r="141" spans="1:1" ht="12.75">
      <c r="A141" s="648"/>
    </row>
    <row r="142" spans="1:1" ht="12.75">
      <c r="A142" s="648"/>
    </row>
    <row r="143" spans="1:1" ht="12.75">
      <c r="A143" s="648"/>
    </row>
    <row r="144" spans="1:1" ht="12.75">
      <c r="A144" s="648"/>
    </row>
    <row r="145" spans="1:1" ht="12.75">
      <c r="A145" s="648"/>
    </row>
    <row r="146" spans="1:1" ht="12.75">
      <c r="A146" s="648"/>
    </row>
    <row r="147" spans="1:1" ht="12.75">
      <c r="A147" s="648"/>
    </row>
    <row r="148" spans="1:1" ht="12.75">
      <c r="A148" s="648"/>
    </row>
    <row r="149" spans="1:1" ht="12.75">
      <c r="A149" s="648"/>
    </row>
    <row r="150" spans="1:1" ht="12.75">
      <c r="A150" s="648"/>
    </row>
    <row r="151" spans="1:1" ht="12.75">
      <c r="A151" s="648"/>
    </row>
    <row r="152" spans="1:1" ht="12.75">
      <c r="A152" s="648"/>
    </row>
    <row r="153" spans="1:1" ht="12.75">
      <c r="A153" s="648"/>
    </row>
    <row r="154" spans="1:1" ht="12.75">
      <c r="A154" s="648"/>
    </row>
    <row r="155" spans="1:1" ht="12.75">
      <c r="A155" s="648"/>
    </row>
    <row r="156" spans="1:1" ht="12.75">
      <c r="A156" s="648"/>
    </row>
    <row r="157" spans="1:1" ht="12.75">
      <c r="A157" s="648"/>
    </row>
    <row r="158" spans="1:1" ht="12.75">
      <c r="A158" s="648"/>
    </row>
    <row r="159" spans="1:1" ht="12.75">
      <c r="A159" s="648"/>
    </row>
    <row r="160" spans="1:1" ht="12.75">
      <c r="A160" s="648"/>
    </row>
    <row r="161" spans="1:1" ht="12.75">
      <c r="A161" s="648"/>
    </row>
    <row r="162" spans="1:1" ht="12.75">
      <c r="A162" s="648"/>
    </row>
    <row r="163" spans="1:1" ht="12.75">
      <c r="A163" s="648"/>
    </row>
    <row r="164" spans="1:1" ht="12.75">
      <c r="A164" s="648"/>
    </row>
    <row r="165" spans="1:1" ht="12.75">
      <c r="A165" s="648"/>
    </row>
    <row r="166" spans="1:1" ht="12.75">
      <c r="A166" s="648"/>
    </row>
    <row r="167" spans="1:1" ht="12.75">
      <c r="A167" s="648"/>
    </row>
    <row r="168" spans="1:1" ht="12.75">
      <c r="A168" s="648"/>
    </row>
    <row r="169" spans="1:1" ht="12.75">
      <c r="A169" s="648"/>
    </row>
    <row r="170" spans="1:1" ht="12.75">
      <c r="A170" s="648"/>
    </row>
    <row r="171" spans="1:1" ht="12.75">
      <c r="A171" s="648"/>
    </row>
    <row r="172" spans="1:1" ht="12.75">
      <c r="A172" s="648"/>
    </row>
    <row r="173" spans="1:1" ht="12.75">
      <c r="A173" s="648"/>
    </row>
    <row r="174" spans="1:1" ht="12.75">
      <c r="A174" s="648"/>
    </row>
    <row r="175" spans="1:1" ht="12.75">
      <c r="A175" s="648"/>
    </row>
    <row r="176" spans="1:1" ht="12.75">
      <c r="A176" s="648"/>
    </row>
    <row r="177" spans="1:1" ht="12.75">
      <c r="A177" s="648"/>
    </row>
    <row r="178" spans="1:1" ht="12.75">
      <c r="A178" s="648"/>
    </row>
    <row r="179" spans="1:1" ht="12.75">
      <c r="A179" s="648"/>
    </row>
    <row r="180" spans="1:1" ht="12.75">
      <c r="A180" s="648"/>
    </row>
    <row r="181" spans="1:1" ht="12.75">
      <c r="A181" s="648"/>
    </row>
    <row r="182" spans="1:1" ht="12.75">
      <c r="A182" s="648"/>
    </row>
    <row r="183" spans="1:1" ht="12.75">
      <c r="A183" s="648"/>
    </row>
    <row r="184" spans="1:1" ht="12.75">
      <c r="A184" s="648"/>
    </row>
    <row r="185" spans="1:1" ht="12.75">
      <c r="A185" s="648"/>
    </row>
    <row r="186" spans="1:1" ht="12.75">
      <c r="A186" s="648"/>
    </row>
    <row r="187" spans="1:1" ht="12.75">
      <c r="A187" s="648"/>
    </row>
    <row r="188" spans="1:1" ht="12.75">
      <c r="A188" s="648"/>
    </row>
    <row r="189" spans="1:1" ht="12.75">
      <c r="A189" s="648"/>
    </row>
    <row r="190" spans="1:1" ht="12.75">
      <c r="A190" s="648"/>
    </row>
    <row r="191" spans="1:1" ht="12.75">
      <c r="A191" s="648"/>
    </row>
    <row r="192" spans="1:1" ht="12.75">
      <c r="A192" s="648"/>
    </row>
    <row r="193" spans="1:1" ht="12.75">
      <c r="A193" s="648"/>
    </row>
    <row r="194" spans="1:1" ht="12.75">
      <c r="A194" s="648"/>
    </row>
    <row r="195" spans="1:1" ht="12.75">
      <c r="A195" s="648"/>
    </row>
    <row r="196" spans="1:1" ht="12.75">
      <c r="A196" s="648"/>
    </row>
    <row r="197" spans="1:1" ht="12.75">
      <c r="A197" s="648"/>
    </row>
    <row r="198" spans="1:1" ht="12.75">
      <c r="A198" s="648"/>
    </row>
    <row r="199" spans="1:1" ht="12.75">
      <c r="A199" s="648"/>
    </row>
    <row r="200" spans="1:1" ht="12.75">
      <c r="A200" s="648"/>
    </row>
    <row r="201" spans="1:1" ht="12.75">
      <c r="A201" s="648"/>
    </row>
    <row r="202" spans="1:1" ht="12.75">
      <c r="A202" s="648"/>
    </row>
    <row r="203" spans="1:1" ht="12.75">
      <c r="A203" s="648"/>
    </row>
    <row r="204" spans="1:1" ht="12.75">
      <c r="A204" s="648"/>
    </row>
    <row r="205" spans="1:1" ht="12.75">
      <c r="A205" s="648"/>
    </row>
    <row r="206" spans="1:1" ht="12.75">
      <c r="A206" s="648"/>
    </row>
    <row r="207" spans="1:1" ht="12.75">
      <c r="A207" s="648"/>
    </row>
    <row r="208" spans="1:1" ht="12.75">
      <c r="A208" s="648"/>
    </row>
    <row r="209" spans="1:1" ht="12.75">
      <c r="A209" s="648"/>
    </row>
    <row r="210" spans="1:1" ht="12.75">
      <c r="A210" s="648"/>
    </row>
    <row r="211" spans="1:1" ht="12.75">
      <c r="A211" s="648"/>
    </row>
    <row r="212" spans="1:1" ht="12.75">
      <c r="A212" s="648"/>
    </row>
    <row r="213" spans="1:1" ht="12.75">
      <c r="A213" s="648"/>
    </row>
    <row r="214" spans="1:1" ht="12.75">
      <c r="A214" s="648"/>
    </row>
    <row r="215" spans="1:1" ht="12.75">
      <c r="A215" s="648"/>
    </row>
    <row r="216" spans="1:1" ht="12.75">
      <c r="A216" s="648"/>
    </row>
    <row r="217" spans="1:1" ht="12.75">
      <c r="A217" s="648"/>
    </row>
    <row r="218" spans="1:1" ht="12.75">
      <c r="A218" s="648"/>
    </row>
    <row r="219" spans="1:1" ht="12.75">
      <c r="A219" s="648"/>
    </row>
    <row r="220" spans="1:1" ht="12.75">
      <c r="A220" s="648"/>
    </row>
    <row r="221" spans="1:1" ht="12.75">
      <c r="A221" s="648"/>
    </row>
    <row r="222" spans="1:1" ht="12.75">
      <c r="A222" s="648"/>
    </row>
    <row r="223" spans="1:1" ht="12.75">
      <c r="A223" s="648"/>
    </row>
    <row r="224" spans="1:1" ht="12.75">
      <c r="A224" s="648"/>
    </row>
    <row r="225" spans="1:1" ht="12.75">
      <c r="A225" s="648"/>
    </row>
    <row r="226" spans="1:1" ht="12.75">
      <c r="A226" s="648"/>
    </row>
    <row r="227" spans="1:1" ht="12.75">
      <c r="A227" s="648"/>
    </row>
    <row r="228" spans="1:1" ht="12.75">
      <c r="A228" s="648"/>
    </row>
    <row r="229" spans="1:1" ht="12.75">
      <c r="A229" s="648"/>
    </row>
    <row r="230" spans="1:1" ht="12.75">
      <c r="A230" s="648"/>
    </row>
    <row r="231" spans="1:1" ht="12.75">
      <c r="A231" s="648"/>
    </row>
    <row r="232" spans="1:1" ht="12.75">
      <c r="A232" s="648"/>
    </row>
    <row r="233" spans="1:1" ht="12.75">
      <c r="A233" s="648"/>
    </row>
    <row r="234" spans="1:1" ht="12.75">
      <c r="A234" s="648"/>
    </row>
    <row r="235" spans="1:1" ht="12.75">
      <c r="A235" s="648"/>
    </row>
    <row r="236" spans="1:1" ht="12.75">
      <c r="A236" s="648"/>
    </row>
    <row r="237" spans="1:1" ht="12.75">
      <c r="A237" s="648"/>
    </row>
    <row r="238" spans="1:1" ht="12.75">
      <c r="A238" s="648"/>
    </row>
    <row r="239" spans="1:1" ht="12.75">
      <c r="A239" s="648"/>
    </row>
    <row r="240" spans="1:1" ht="12.75">
      <c r="A240" s="648"/>
    </row>
    <row r="241" spans="1:1" ht="12.75">
      <c r="A241" s="648"/>
    </row>
    <row r="242" spans="1:1" ht="12.75">
      <c r="A242" s="648"/>
    </row>
    <row r="243" spans="1:1" ht="12.75">
      <c r="A243" s="648"/>
    </row>
    <row r="244" spans="1:1" ht="12.75">
      <c r="A244" s="648"/>
    </row>
    <row r="245" spans="1:1" ht="12.75">
      <c r="A245" s="648"/>
    </row>
    <row r="246" spans="1:1" ht="12.75">
      <c r="A246" s="648"/>
    </row>
    <row r="247" spans="1:1" ht="12.75">
      <c r="A247" s="648"/>
    </row>
    <row r="248" spans="1:1" ht="12.75">
      <c r="A248" s="648"/>
    </row>
    <row r="249" spans="1:1" ht="12.75">
      <c r="A249" s="648"/>
    </row>
    <row r="250" spans="1:1" ht="12.75">
      <c r="A250" s="648"/>
    </row>
    <row r="251" spans="1:1" ht="12.75">
      <c r="A251" s="648"/>
    </row>
    <row r="252" spans="1:1" ht="12.75">
      <c r="A252" s="648"/>
    </row>
    <row r="253" spans="1:1" ht="12.75">
      <c r="A253" s="648"/>
    </row>
    <row r="254" spans="1:1" ht="12.75">
      <c r="A254" s="648"/>
    </row>
    <row r="255" spans="1:1" ht="12.75">
      <c r="A255" s="648"/>
    </row>
    <row r="256" spans="1:1" ht="12.75">
      <c r="A256" s="648"/>
    </row>
    <row r="257" spans="1:1" ht="12.75">
      <c r="A257" s="648"/>
    </row>
    <row r="258" spans="1:1" ht="12.75">
      <c r="A258" s="648"/>
    </row>
    <row r="259" spans="1:1" ht="12.75">
      <c r="A259" s="648"/>
    </row>
    <row r="260" spans="1:1" ht="12.75">
      <c r="A260" s="648"/>
    </row>
    <row r="261" spans="1:1" ht="12.75">
      <c r="A261" s="648"/>
    </row>
    <row r="262" spans="1:1" ht="12.75">
      <c r="A262" s="648"/>
    </row>
    <row r="263" spans="1:1" ht="12.75">
      <c r="A263" s="648"/>
    </row>
    <row r="264" spans="1:1" ht="12.75">
      <c r="A264" s="648"/>
    </row>
    <row r="265" spans="1:1" ht="12.75">
      <c r="A265" s="648"/>
    </row>
    <row r="266" spans="1:1" ht="12.75">
      <c r="A266" s="648"/>
    </row>
    <row r="267" spans="1:1" ht="12.75">
      <c r="A267" s="648"/>
    </row>
    <row r="268" spans="1:1" ht="12.75">
      <c r="A268" s="648"/>
    </row>
    <row r="269" spans="1:1" ht="12.75">
      <c r="A269" s="648"/>
    </row>
    <row r="270" spans="1:1" ht="12.75">
      <c r="A270" s="648"/>
    </row>
    <row r="271" spans="1:1" ht="12.75">
      <c r="A271" s="648"/>
    </row>
    <row r="272" spans="1:1" ht="12.75">
      <c r="A272" s="648"/>
    </row>
    <row r="273" spans="1:1" ht="12.75">
      <c r="A273" s="648"/>
    </row>
    <row r="274" spans="1:1" ht="12.75">
      <c r="A274" s="648"/>
    </row>
    <row r="275" spans="1:1" ht="12.75">
      <c r="A275" s="648"/>
    </row>
    <row r="276" spans="1:1" ht="12.75">
      <c r="A276" s="648"/>
    </row>
    <row r="277" spans="1:1" ht="12.75">
      <c r="A277" s="648"/>
    </row>
    <row r="278" spans="1:1" ht="12.75">
      <c r="A278" s="648"/>
    </row>
    <row r="279" spans="1:1" ht="12.75">
      <c r="A279" s="648"/>
    </row>
    <row r="280" spans="1:1" ht="12.75">
      <c r="A280" s="648"/>
    </row>
    <row r="281" spans="1:1" ht="12.75">
      <c r="A281" s="648"/>
    </row>
    <row r="282" spans="1:1" ht="12.75">
      <c r="A282" s="648"/>
    </row>
    <row r="283" spans="1:1" ht="12.75">
      <c r="A283" s="648"/>
    </row>
    <row r="284" spans="1:1" ht="12.75">
      <c r="A284" s="648"/>
    </row>
    <row r="285" spans="1:1" ht="12.75">
      <c r="A285" s="648"/>
    </row>
    <row r="286" spans="1:1" ht="12.75">
      <c r="A286" s="648"/>
    </row>
    <row r="287" spans="1:1" ht="12.75">
      <c r="A287" s="648"/>
    </row>
    <row r="288" spans="1:1" ht="12.75">
      <c r="A288" s="648"/>
    </row>
    <row r="289" spans="1:1" ht="12.75">
      <c r="A289" s="648"/>
    </row>
    <row r="290" spans="1:1" ht="12.75">
      <c r="A290" s="648"/>
    </row>
    <row r="291" spans="1:1" ht="12.75">
      <c r="A291" s="648"/>
    </row>
    <row r="292" spans="1:1" ht="12.75">
      <c r="A292" s="648"/>
    </row>
    <row r="293" spans="1:1" ht="12.75">
      <c r="A293" s="648"/>
    </row>
    <row r="294" spans="1:1" ht="12.75">
      <c r="A294" s="648"/>
    </row>
    <row r="295" spans="1:1" ht="12.75">
      <c r="A295" s="648"/>
    </row>
    <row r="296" spans="1:1" ht="12.75">
      <c r="A296" s="648"/>
    </row>
    <row r="297" spans="1:1" ht="12.75">
      <c r="A297" s="648"/>
    </row>
    <row r="298" spans="1:1" ht="12.75">
      <c r="A298" s="648"/>
    </row>
  </sheetData>
  <mergeCells count="15">
    <mergeCell ref="A8:C8"/>
    <mergeCell ref="A2:B2"/>
    <mergeCell ref="A3:B3"/>
    <mergeCell ref="A4:B4"/>
    <mergeCell ref="A6:F6"/>
    <mergeCell ref="A7:E7"/>
    <mergeCell ref="F10:F11"/>
    <mergeCell ref="G10:G12"/>
    <mergeCell ref="A29:C30"/>
    <mergeCell ref="A9:B9"/>
    <mergeCell ref="A10:A12"/>
    <mergeCell ref="B10:B12"/>
    <mergeCell ref="C10:C11"/>
    <mergeCell ref="D10:D11"/>
    <mergeCell ref="E10:E12"/>
  </mergeCells>
  <pageMargins left="0.511811024" right="0.511811024" top="0.78740157499999996" bottom="0.78740157499999996" header="0.31496062000000002" footer="0.31496062000000002"/>
  <pageSetup paperSize="9" scale="6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2"/>
  <sheetViews>
    <sheetView view="pageBreakPreview" zoomScale="60" workbookViewId="0">
      <selection activeCell="F17" sqref="F17"/>
    </sheetView>
  </sheetViews>
  <sheetFormatPr defaultRowHeight="12.75"/>
  <cols>
    <col min="1" max="1" width="6.7109375" style="649" customWidth="1"/>
    <col min="2" max="2" width="55.42578125" style="649" customWidth="1"/>
    <col min="3" max="3" width="15.42578125" style="649" customWidth="1"/>
    <col min="4" max="4" width="9.7109375" style="649" bestFit="1" customWidth="1"/>
    <col min="5" max="5" width="18.5703125" style="649" customWidth="1"/>
    <col min="6" max="6" width="10.42578125" style="649" customWidth="1"/>
    <col min="7" max="7" width="16.28515625" style="649" bestFit="1" customWidth="1"/>
    <col min="8" max="8" width="6.85546875" style="649" customWidth="1"/>
    <col min="9" max="9" width="14.28515625" style="649" customWidth="1"/>
    <col min="10" max="10" width="6.85546875" style="649" customWidth="1"/>
    <col min="11" max="11" width="13.42578125" style="649" customWidth="1"/>
    <col min="12" max="12" width="8.5703125" style="649" customWidth="1"/>
    <col min="13" max="13" width="9.140625" style="649"/>
    <col min="14" max="14" width="12.28515625" style="649" customWidth="1"/>
    <col min="15" max="15" width="13.42578125" style="649" bestFit="1" customWidth="1"/>
    <col min="16" max="16" width="15" style="649" bestFit="1" customWidth="1"/>
    <col min="17" max="16384" width="9.140625" style="649"/>
  </cols>
  <sheetData>
    <row r="1" spans="1:16" ht="25.5" customHeight="1">
      <c r="A1" s="650"/>
      <c r="B1" s="651"/>
      <c r="C1" s="931" t="s">
        <v>1135</v>
      </c>
      <c r="D1" s="931"/>
      <c r="E1" s="931"/>
      <c r="F1" s="931"/>
      <c r="G1" s="931"/>
      <c r="H1" s="651"/>
      <c r="I1" s="651"/>
    </row>
    <row r="2" spans="1:16" ht="18" customHeight="1">
      <c r="A2" s="650"/>
      <c r="B2" s="651"/>
      <c r="C2" s="652"/>
      <c r="D2" s="652"/>
      <c r="E2" s="652"/>
      <c r="F2" s="652"/>
      <c r="G2" s="652"/>
      <c r="H2" s="651"/>
      <c r="I2" s="651"/>
    </row>
    <row r="3" spans="1:16" ht="15.75" customHeight="1">
      <c r="A3" s="653" t="str">
        <f>[2]CONSOLIDADA!A6</f>
        <v>UNIDADE BÁSICA DE SAÚDE SÃO MATEUS II - PORTE III</v>
      </c>
      <c r="B3" s="653"/>
      <c r="C3" s="654"/>
      <c r="D3" s="654"/>
      <c r="E3" s="655"/>
      <c r="F3" s="650"/>
      <c r="G3" s="650"/>
      <c r="I3" s="656"/>
    </row>
    <row r="4" spans="1:16" ht="18" customHeight="1">
      <c r="A4" s="932" t="str">
        <f>[2]CONSOLIDADA!A7</f>
        <v>ENDEREÇO : RUA CARMELITA FERNANDES, S/Nº , SÃO MATEUS -VG</v>
      </c>
      <c r="B4" s="932"/>
      <c r="C4" s="932"/>
      <c r="D4" s="932"/>
      <c r="E4" s="657"/>
      <c r="F4" s="651"/>
      <c r="G4" s="658"/>
    </row>
    <row r="5" spans="1:16" ht="16.5" customHeight="1">
      <c r="A5" s="932" t="str">
        <f>[2]CONSOLIDADA!A8</f>
        <v>MUNICIPIO: VÁZEA GERANDE -MT</v>
      </c>
      <c r="B5" s="932"/>
      <c r="C5" s="932"/>
      <c r="D5" s="932"/>
      <c r="E5" s="657"/>
      <c r="F5" s="651"/>
    </row>
    <row r="6" spans="1:16" ht="16.5" customHeight="1" thickBot="1">
      <c r="A6" s="659"/>
      <c r="B6" s="660"/>
      <c r="C6" s="660"/>
      <c r="D6" s="661"/>
      <c r="E6" s="651"/>
      <c r="F6" s="651"/>
      <c r="G6" s="651"/>
      <c r="H6" s="651"/>
      <c r="I6" s="651"/>
    </row>
    <row r="7" spans="1:16" ht="24" customHeight="1" thickBot="1">
      <c r="A7" s="933" t="s">
        <v>1135</v>
      </c>
      <c r="B7" s="934"/>
      <c r="C7" s="934"/>
      <c r="D7" s="934"/>
      <c r="E7" s="934"/>
      <c r="F7" s="934"/>
      <c r="G7" s="934"/>
      <c r="H7" s="934"/>
      <c r="I7" s="934"/>
      <c r="J7" s="934"/>
      <c r="K7" s="934"/>
      <c r="L7" s="935"/>
    </row>
    <row r="8" spans="1:16" s="662" customFormat="1" ht="16.5" thickBot="1">
      <c r="A8" s="936" t="s">
        <v>6</v>
      </c>
      <c r="B8" s="939" t="s">
        <v>1136</v>
      </c>
      <c r="C8" s="942" t="s">
        <v>1137</v>
      </c>
      <c r="D8" s="942"/>
      <c r="E8" s="943" t="s">
        <v>1138</v>
      </c>
      <c r="F8" s="944"/>
      <c r="G8" s="944"/>
      <c r="H8" s="944"/>
      <c r="I8" s="944"/>
      <c r="J8" s="944"/>
      <c r="K8" s="944"/>
      <c r="L8" s="945"/>
    </row>
    <row r="9" spans="1:16" s="662" customFormat="1" ht="16.5" thickBot="1">
      <c r="A9" s="937"/>
      <c r="B9" s="940"/>
      <c r="C9" s="942"/>
      <c r="D9" s="942"/>
      <c r="E9" s="924" t="s">
        <v>1139</v>
      </c>
      <c r="F9" s="924"/>
      <c r="G9" s="924" t="s">
        <v>1140</v>
      </c>
      <c r="H9" s="924"/>
      <c r="I9" s="924" t="s">
        <v>1141</v>
      </c>
      <c r="J9" s="924"/>
      <c r="K9" s="924" t="s">
        <v>1142</v>
      </c>
      <c r="L9" s="924"/>
    </row>
    <row r="10" spans="1:16" s="662" customFormat="1" ht="15.75" thickBot="1">
      <c r="A10" s="938"/>
      <c r="B10" s="941"/>
      <c r="C10" s="663" t="s">
        <v>1143</v>
      </c>
      <c r="D10" s="664" t="s">
        <v>1120</v>
      </c>
      <c r="E10" s="663" t="s">
        <v>1143</v>
      </c>
      <c r="F10" s="664" t="s">
        <v>1120</v>
      </c>
      <c r="G10" s="665" t="s">
        <v>1143</v>
      </c>
      <c r="H10" s="666" t="s">
        <v>1120</v>
      </c>
      <c r="I10" s="665" t="s">
        <v>1143</v>
      </c>
      <c r="J10" s="666" t="s">
        <v>1120</v>
      </c>
      <c r="K10" s="665" t="s">
        <v>1143</v>
      </c>
      <c r="L10" s="666" t="s">
        <v>1120</v>
      </c>
    </row>
    <row r="11" spans="1:16" s="662" customFormat="1" ht="30" customHeight="1">
      <c r="A11" s="667" t="s">
        <v>1081</v>
      </c>
      <c r="B11" s="668" t="str">
        <f>[2]CONSOLIDADA!B13</f>
        <v>MOBILIZAÇÃO - CANTEIRO DE OBRAS - DEMOLIÇÕES</v>
      </c>
      <c r="C11" s="669">
        <f>[2]PLANILHA!H19</f>
        <v>21152.995127039998</v>
      </c>
      <c r="D11" s="670">
        <f t="shared" ref="D11:D21" si="0">(C11/$C$24)</f>
        <v>2.9228422064041481E-2</v>
      </c>
      <c r="E11" s="671">
        <f>C11*F11/100</f>
        <v>10576.497563519999</v>
      </c>
      <c r="F11" s="672">
        <v>50</v>
      </c>
      <c r="G11" s="671">
        <f>C11*H11/100</f>
        <v>10576.497563519999</v>
      </c>
      <c r="H11" s="673">
        <v>50</v>
      </c>
      <c r="I11" s="671">
        <f>C11*J11/100</f>
        <v>0</v>
      </c>
      <c r="J11" s="673">
        <v>0</v>
      </c>
      <c r="K11" s="671">
        <f>C11*L11/100</f>
        <v>0</v>
      </c>
      <c r="L11" s="674">
        <v>0</v>
      </c>
      <c r="M11" s="675"/>
      <c r="N11" s="676"/>
      <c r="P11" s="677"/>
    </row>
    <row r="12" spans="1:16" s="662" customFormat="1" ht="20.25" customHeight="1">
      <c r="A12" s="678" t="s">
        <v>1080</v>
      </c>
      <c r="B12" s="668" t="str">
        <f>[2]CONSOLIDADA!B14</f>
        <v>COBERTURA</v>
      </c>
      <c r="C12" s="679">
        <f>[2]PLANILHA!H33</f>
        <v>94023.298632566555</v>
      </c>
      <c r="D12" s="680">
        <f t="shared" si="0"/>
        <v>0.12991789766798034</v>
      </c>
      <c r="E12" s="681">
        <f t="shared" ref="E12:E21" si="1">C12*F12/100</f>
        <v>18804.659726513313</v>
      </c>
      <c r="F12" s="682">
        <v>20</v>
      </c>
      <c r="G12" s="681">
        <f t="shared" ref="G12:G21" si="2">C12*H12/100</f>
        <v>37609.319453026626</v>
      </c>
      <c r="H12" s="683">
        <v>40</v>
      </c>
      <c r="I12" s="681">
        <f>C12*J12/100</f>
        <v>37609.319453026626</v>
      </c>
      <c r="J12" s="683">
        <v>40</v>
      </c>
      <c r="K12" s="681">
        <f t="shared" ref="K12:K19" si="3">C12*L12/100</f>
        <v>0</v>
      </c>
      <c r="L12" s="684">
        <v>0</v>
      </c>
      <c r="M12" s="675"/>
      <c r="N12" s="676"/>
      <c r="P12" s="677"/>
    </row>
    <row r="13" spans="1:16" s="662" customFormat="1" ht="24.75" customHeight="1">
      <c r="A13" s="667" t="s">
        <v>1079</v>
      </c>
      <c r="B13" s="668" t="str">
        <f>[2]CONSOLIDADA!B15</f>
        <v>FUNDAÇÃO E ESTRUTURA</v>
      </c>
      <c r="C13" s="685">
        <f>[2]PLANILHA!H39</f>
        <v>25355.230516560001</v>
      </c>
      <c r="D13" s="680">
        <f t="shared" si="0"/>
        <v>3.5034914659519592E-2</v>
      </c>
      <c r="E13" s="681">
        <f>C13*F13/100</f>
        <v>5071.046103312</v>
      </c>
      <c r="F13" s="682">
        <v>20</v>
      </c>
      <c r="G13" s="681">
        <f t="shared" si="2"/>
        <v>10142.092206624</v>
      </c>
      <c r="H13" s="683">
        <v>40</v>
      </c>
      <c r="I13" s="681">
        <f t="shared" ref="I13:I21" si="4">C13*J13/100</f>
        <v>10142.092206624</v>
      </c>
      <c r="J13" s="683">
        <v>40</v>
      </c>
      <c r="K13" s="681">
        <f t="shared" si="3"/>
        <v>0</v>
      </c>
      <c r="L13" s="684">
        <v>0</v>
      </c>
      <c r="M13" s="675"/>
      <c r="N13" s="676"/>
      <c r="P13" s="677"/>
    </row>
    <row r="14" spans="1:16" s="662" customFormat="1" ht="23.25" customHeight="1">
      <c r="A14" s="678" t="s">
        <v>1123</v>
      </c>
      <c r="B14" s="668" t="str">
        <f>[2]CONSOLIDADA!B16</f>
        <v>ALVENARIA - VEDAÇÃO</v>
      </c>
      <c r="C14" s="685">
        <f>[2]PLANILHA!H49</f>
        <v>112121.4092739776</v>
      </c>
      <c r="D14" s="680">
        <f t="shared" si="0"/>
        <v>0.15492519394975773</v>
      </c>
      <c r="E14" s="681">
        <f>C14*F14/100</f>
        <v>56060.704636988798</v>
      </c>
      <c r="F14" s="682">
        <v>50</v>
      </c>
      <c r="G14" s="681">
        <f t="shared" si="2"/>
        <v>44848.563709591042</v>
      </c>
      <c r="H14" s="683">
        <v>40</v>
      </c>
      <c r="I14" s="681">
        <f t="shared" si="4"/>
        <v>11212.140927397761</v>
      </c>
      <c r="J14" s="683">
        <v>10</v>
      </c>
      <c r="K14" s="681">
        <f t="shared" si="3"/>
        <v>0</v>
      </c>
      <c r="L14" s="684">
        <v>0</v>
      </c>
      <c r="M14" s="675"/>
      <c r="N14" s="676"/>
      <c r="P14" s="677"/>
    </row>
    <row r="15" spans="1:16" s="662" customFormat="1" ht="15">
      <c r="A15" s="678" t="s">
        <v>1124</v>
      </c>
      <c r="B15" s="668" t="str">
        <f>[2]CONSOLIDADA!B17</f>
        <v>IMPERMEABILIZAÇÃO</v>
      </c>
      <c r="C15" s="685">
        <f>[2]PLANILHA!H53</f>
        <v>171.46098368</v>
      </c>
      <c r="D15" s="680">
        <f t="shared" si="0"/>
        <v>2.3691841124231597E-4</v>
      </c>
      <c r="E15" s="681">
        <f t="shared" si="1"/>
        <v>0</v>
      </c>
      <c r="F15" s="686">
        <v>0</v>
      </c>
      <c r="G15" s="681">
        <f t="shared" si="2"/>
        <v>0</v>
      </c>
      <c r="H15" s="687">
        <v>0</v>
      </c>
      <c r="I15" s="681">
        <f t="shared" si="4"/>
        <v>171.46098368</v>
      </c>
      <c r="J15" s="683">
        <v>100</v>
      </c>
      <c r="K15" s="681">
        <f t="shared" si="3"/>
        <v>0</v>
      </c>
      <c r="L15" s="684">
        <v>0</v>
      </c>
      <c r="M15" s="675"/>
      <c r="N15" s="676"/>
      <c r="P15" s="677"/>
    </row>
    <row r="16" spans="1:16" s="662" customFormat="1" ht="27" customHeight="1">
      <c r="A16" s="678" t="s">
        <v>1125</v>
      </c>
      <c r="B16" s="668" t="str">
        <f>[2]CONSOLIDADA!B18</f>
        <v>REVESTIMENTOS - PISOS, PAREDES E TETOS</v>
      </c>
      <c r="C16" s="685">
        <f>[2]PLANILHA!H77</f>
        <v>180771.84285271997</v>
      </c>
      <c r="D16" s="680">
        <f t="shared" si="0"/>
        <v>0.24978381021039076</v>
      </c>
      <c r="E16" s="681">
        <f t="shared" si="1"/>
        <v>0</v>
      </c>
      <c r="F16" s="686">
        <v>0</v>
      </c>
      <c r="G16" s="681">
        <f t="shared" si="2"/>
        <v>72308.737141087986</v>
      </c>
      <c r="H16" s="683">
        <v>40</v>
      </c>
      <c r="I16" s="681">
        <f t="shared" si="4"/>
        <v>54231.552855815993</v>
      </c>
      <c r="J16" s="683">
        <v>30</v>
      </c>
      <c r="K16" s="681">
        <f t="shared" si="3"/>
        <v>54231.552855815993</v>
      </c>
      <c r="L16" s="684">
        <v>30</v>
      </c>
      <c r="M16" s="675"/>
      <c r="N16" s="676"/>
      <c r="P16" s="677"/>
    </row>
    <row r="17" spans="1:16" s="662" customFormat="1" ht="19.5" customHeight="1">
      <c r="A17" s="678" t="s">
        <v>1126</v>
      </c>
      <c r="B17" s="668" t="str">
        <f>[2]CONSOLIDADA!B19</f>
        <v>ESQUARIAS</v>
      </c>
      <c r="C17" s="685">
        <f>[2]PLANILHA!H93</f>
        <v>114165.56645033063</v>
      </c>
      <c r="D17" s="680">
        <f t="shared" si="0"/>
        <v>0.15774973432131534</v>
      </c>
      <c r="E17" s="681">
        <f>C17*F17/100</f>
        <v>17124.834967549596</v>
      </c>
      <c r="F17" s="682">
        <v>15</v>
      </c>
      <c r="G17" s="681">
        <f t="shared" si="2"/>
        <v>39957.948257615717</v>
      </c>
      <c r="H17" s="683">
        <v>35</v>
      </c>
      <c r="I17" s="681">
        <f t="shared" si="4"/>
        <v>28541.391612582658</v>
      </c>
      <c r="J17" s="683">
        <v>25</v>
      </c>
      <c r="K17" s="681">
        <f t="shared" si="3"/>
        <v>28541.391612582658</v>
      </c>
      <c r="L17" s="684">
        <v>25</v>
      </c>
      <c r="M17" s="675"/>
      <c r="N17" s="676"/>
      <c r="P17" s="677"/>
    </row>
    <row r="18" spans="1:16" s="662" customFormat="1" ht="24.75" customHeight="1">
      <c r="A18" s="678" t="s">
        <v>1127</v>
      </c>
      <c r="B18" s="668" t="str">
        <f>[2]CONSOLIDADA!B20</f>
        <v>INSTALAÇÃO ELÉTRICA</v>
      </c>
      <c r="C18" s="685">
        <f>[2]PLANILHA!H134</f>
        <v>66488.605624000003</v>
      </c>
      <c r="D18" s="680">
        <f t="shared" si="0"/>
        <v>9.1871482783242808E-2</v>
      </c>
      <c r="E18" s="681">
        <f t="shared" si="1"/>
        <v>13297.721124800002</v>
      </c>
      <c r="F18" s="688">
        <v>20</v>
      </c>
      <c r="G18" s="681">
        <f t="shared" si="2"/>
        <v>13297.721124800002</v>
      </c>
      <c r="H18" s="683">
        <v>20</v>
      </c>
      <c r="I18" s="681">
        <f t="shared" si="4"/>
        <v>19946.581687200003</v>
      </c>
      <c r="J18" s="683">
        <v>30</v>
      </c>
      <c r="K18" s="681">
        <f t="shared" si="3"/>
        <v>19946.581687200003</v>
      </c>
      <c r="L18" s="684">
        <v>30</v>
      </c>
      <c r="M18" s="675"/>
      <c r="N18" s="676"/>
      <c r="P18" s="677"/>
    </row>
    <row r="19" spans="1:16" s="662" customFormat="1" ht="22.5" customHeight="1">
      <c r="A19" s="689" t="s">
        <v>1128</v>
      </c>
      <c r="B19" s="668" t="str">
        <f>[2]CONSOLIDADA!B21</f>
        <v>INSTALAÇÃO HIDRÁULICA</v>
      </c>
      <c r="C19" s="690">
        <f>[2]PLANILHA!H214</f>
        <v>92218.7775847468</v>
      </c>
      <c r="D19" s="680">
        <f t="shared" si="0"/>
        <v>0.12742447758763908</v>
      </c>
      <c r="E19" s="681">
        <f t="shared" si="1"/>
        <v>0</v>
      </c>
      <c r="F19" s="691">
        <v>0</v>
      </c>
      <c r="G19" s="681">
        <f t="shared" si="2"/>
        <v>27665.633275424043</v>
      </c>
      <c r="H19" s="683">
        <v>30</v>
      </c>
      <c r="I19" s="681">
        <f t="shared" si="4"/>
        <v>46109.3887923734</v>
      </c>
      <c r="J19" s="683">
        <v>50</v>
      </c>
      <c r="K19" s="681">
        <f t="shared" si="3"/>
        <v>18443.755516949361</v>
      </c>
      <c r="L19" s="684">
        <v>20</v>
      </c>
      <c r="M19" s="675"/>
      <c r="N19" s="676"/>
      <c r="P19" s="677"/>
    </row>
    <row r="20" spans="1:16" s="662" customFormat="1" ht="22.5" customHeight="1">
      <c r="A20" s="689" t="s">
        <v>1130</v>
      </c>
      <c r="B20" s="668" t="str">
        <f>[2]CONSOLIDADA!B22</f>
        <v>REDE AR COMPRIMIDO</v>
      </c>
      <c r="C20" s="690">
        <f>[2]PLANILHA!H222</f>
        <v>15621.580806854399</v>
      </c>
      <c r="D20" s="680">
        <f t="shared" si="0"/>
        <v>2.1585319449471389E-2</v>
      </c>
      <c r="E20" s="681">
        <f t="shared" si="1"/>
        <v>0</v>
      </c>
      <c r="F20" s="691">
        <v>0</v>
      </c>
      <c r="G20" s="681">
        <f t="shared" si="2"/>
        <v>0</v>
      </c>
      <c r="H20" s="683">
        <v>0</v>
      </c>
      <c r="I20" s="681">
        <f t="shared" si="4"/>
        <v>7810.7904034271996</v>
      </c>
      <c r="J20" s="683">
        <v>50</v>
      </c>
      <c r="K20" s="681">
        <f>C20*L20/100</f>
        <v>7810.7904034271996</v>
      </c>
      <c r="L20" s="684">
        <v>50</v>
      </c>
      <c r="M20" s="675"/>
      <c r="N20" s="676"/>
      <c r="P20" s="677"/>
    </row>
    <row r="21" spans="1:16" s="662" customFormat="1" ht="22.5" customHeight="1">
      <c r="A21" s="689" t="s">
        <v>1131</v>
      </c>
      <c r="B21" s="668" t="str">
        <f>[2]CONSOLIDADA!B23</f>
        <v>DIVERSOS E LIMPEZA DA OBRA</v>
      </c>
      <c r="C21" s="690">
        <f>[2]PLANILHA!H226</f>
        <v>1622.441184</v>
      </c>
      <c r="D21" s="680">
        <f t="shared" si="0"/>
        <v>2.2418288953991263E-3</v>
      </c>
      <c r="E21" s="681">
        <f t="shared" si="1"/>
        <v>0</v>
      </c>
      <c r="F21" s="691">
        <v>0</v>
      </c>
      <c r="G21" s="681">
        <f t="shared" si="2"/>
        <v>0</v>
      </c>
      <c r="H21" s="683">
        <v>0</v>
      </c>
      <c r="I21" s="681">
        <f t="shared" si="4"/>
        <v>324.48823680000004</v>
      </c>
      <c r="J21" s="683">
        <v>20</v>
      </c>
      <c r="K21" s="681">
        <f>C21*L21/100</f>
        <v>1297.9529472000002</v>
      </c>
      <c r="L21" s="684">
        <v>80</v>
      </c>
      <c r="M21" s="675"/>
      <c r="N21" s="676"/>
      <c r="P21" s="677"/>
    </row>
    <row r="22" spans="1:16" s="98" customFormat="1" ht="15.75" thickBot="1">
      <c r="A22" s="689"/>
      <c r="B22" s="692"/>
      <c r="C22" s="693"/>
      <c r="D22" s="694"/>
      <c r="E22" s="695"/>
      <c r="F22" s="696"/>
      <c r="G22" s="695"/>
      <c r="H22" s="697"/>
      <c r="I22" s="695"/>
      <c r="J22" s="697"/>
      <c r="K22" s="695"/>
      <c r="L22" s="698"/>
      <c r="M22" s="675"/>
    </row>
    <row r="23" spans="1:16" s="98" customFormat="1" ht="15.75" thickBot="1">
      <c r="A23" s="699"/>
      <c r="B23" s="700" t="str">
        <f>[2]CONSOLIDADA!B25</f>
        <v>TOTAL DA OBRA =</v>
      </c>
      <c r="C23" s="701"/>
      <c r="D23" s="702"/>
      <c r="E23" s="701"/>
      <c r="F23" s="703"/>
      <c r="G23" s="701"/>
      <c r="H23" s="704"/>
      <c r="I23" s="701"/>
      <c r="J23" s="704"/>
      <c r="K23" s="701"/>
      <c r="L23" s="705"/>
      <c r="M23" s="675"/>
    </row>
    <row r="24" spans="1:16" s="662" customFormat="1" ht="15">
      <c r="A24" s="925" t="s">
        <v>1144</v>
      </c>
      <c r="B24" s="926"/>
      <c r="C24" s="706">
        <f>SUM(C11:C22)</f>
        <v>723713.20903647598</v>
      </c>
      <c r="D24" s="707">
        <f>(C24/$C$24)</f>
        <v>1</v>
      </c>
      <c r="E24" s="708">
        <f>SUM(E11:E21)</f>
        <v>120935.46412268371</v>
      </c>
      <c r="F24" s="709">
        <f>E24/$C$24</f>
        <v>0.16710412717724546</v>
      </c>
      <c r="G24" s="706">
        <f>SUM(G11:G22)</f>
        <v>256406.51273168944</v>
      </c>
      <c r="H24" s="709">
        <f>G24/$C$24</f>
        <v>0.35429298447248081</v>
      </c>
      <c r="I24" s="706">
        <f>SUM(I11:I21)</f>
        <v>216099.20715892769</v>
      </c>
      <c r="J24" s="709">
        <f>I24/$C$24</f>
        <v>0.29859784851327209</v>
      </c>
      <c r="K24" s="706">
        <f>SUM(K11:K22)</f>
        <v>130272.02502317521</v>
      </c>
      <c r="L24" s="710">
        <f>K24/$C$24</f>
        <v>0.18000503983700172</v>
      </c>
      <c r="N24" s="711"/>
      <c r="O24" s="711"/>
    </row>
    <row r="25" spans="1:16" s="662" customFormat="1" ht="15.75" thickBot="1">
      <c r="A25" s="927" t="s">
        <v>1145</v>
      </c>
      <c r="B25" s="928"/>
      <c r="C25" s="712"/>
      <c r="D25" s="713"/>
      <c r="E25" s="714">
        <f>SUM(E24)</f>
        <v>120935.46412268371</v>
      </c>
      <c r="F25" s="713">
        <f>E25/C24</f>
        <v>0.16710412717724546</v>
      </c>
      <c r="G25" s="714">
        <f t="shared" ref="G25:L25" si="5">E25+G24</f>
        <v>377341.97685437312</v>
      </c>
      <c r="H25" s="713">
        <f t="shared" si="5"/>
        <v>0.52139711164972624</v>
      </c>
      <c r="I25" s="714">
        <f t="shared" si="5"/>
        <v>593441.18401330081</v>
      </c>
      <c r="J25" s="713">
        <f t="shared" si="5"/>
        <v>0.81999496016299833</v>
      </c>
      <c r="K25" s="714">
        <f t="shared" si="5"/>
        <v>723713.20903647598</v>
      </c>
      <c r="L25" s="715">
        <f t="shared" si="5"/>
        <v>1</v>
      </c>
    </row>
    <row r="28" spans="1:16">
      <c r="B28" s="605"/>
    </row>
    <row r="29" spans="1:16" ht="14.25">
      <c r="B29" s="605"/>
      <c r="C29" s="716"/>
      <c r="D29" s="717"/>
      <c r="E29" s="605"/>
      <c r="F29" s="605"/>
      <c r="G29" s="718"/>
      <c r="H29" s="718"/>
      <c r="I29" s="719"/>
      <c r="J29" s="719"/>
      <c r="K29" s="720"/>
      <c r="L29" s="721"/>
    </row>
    <row r="30" spans="1:16" ht="15" customHeight="1">
      <c r="B30" s="636"/>
      <c r="C30" s="722"/>
      <c r="D30" s="723"/>
      <c r="E30" s="929"/>
      <c r="F30" s="929"/>
      <c r="G30" s="718"/>
      <c r="H30" s="930"/>
      <c r="I30" s="930"/>
      <c r="J30" s="724"/>
      <c r="K30" s="724"/>
      <c r="L30" s="719"/>
    </row>
    <row r="31" spans="1:16" ht="12.75" customHeight="1">
      <c r="B31" s="725"/>
      <c r="C31" s="722"/>
      <c r="D31" s="726"/>
      <c r="E31" s="726"/>
      <c r="F31" s="726"/>
      <c r="G31" s="923"/>
      <c r="H31" s="923"/>
      <c r="I31" s="923"/>
      <c r="J31" s="923"/>
      <c r="K31" s="923"/>
      <c r="L31" s="727"/>
    </row>
    <row r="32" spans="1:16">
      <c r="B32" s="605"/>
    </row>
  </sheetData>
  <mergeCells count="17">
    <mergeCell ref="C1:G1"/>
    <mergeCell ref="A4:D4"/>
    <mergeCell ref="A5:D5"/>
    <mergeCell ref="A7:L7"/>
    <mergeCell ref="A8:A10"/>
    <mergeCell ref="B8:B10"/>
    <mergeCell ref="C8:D9"/>
    <mergeCell ref="E8:L8"/>
    <mergeCell ref="E9:F9"/>
    <mergeCell ref="G9:H9"/>
    <mergeCell ref="G31:K31"/>
    <mergeCell ref="I9:J9"/>
    <mergeCell ref="K9:L9"/>
    <mergeCell ref="A24:B24"/>
    <mergeCell ref="A25:B25"/>
    <mergeCell ref="E30:F30"/>
    <mergeCell ref="H30:I30"/>
  </mergeCells>
  <pageMargins left="0.511811024" right="0.511811024" top="0.78740157499999996" bottom="0.78740157499999996" header="0.31496062000000002" footer="0.31496062000000002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são mateus</vt:lpstr>
      <vt:lpstr>composição</vt:lpstr>
      <vt:lpstr>BDI</vt:lpstr>
      <vt:lpstr>MEMORIAL DE CALCULO</vt:lpstr>
      <vt:lpstr>CONSOLIDADA</vt:lpstr>
      <vt:lpstr>CRONOGRAMA</vt:lpstr>
      <vt:lpstr>BDI!Area_de_impressao</vt:lpstr>
      <vt:lpstr>composição!Area_de_impressao</vt:lpstr>
      <vt:lpstr>'são mateus'!Area_de_impressao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GRÁFICA CREPALDI</dc:creator>
  <cp:lastModifiedBy>jucimarecm</cp:lastModifiedBy>
  <cp:lastPrinted>2018-03-07T14:16:17Z</cp:lastPrinted>
  <dcterms:created xsi:type="dcterms:W3CDTF">2014-02-13T00:48:21Z</dcterms:created>
  <dcterms:modified xsi:type="dcterms:W3CDTF">2018-03-07T14:17:07Z</dcterms:modified>
</cp:coreProperties>
</file>